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G:\Mon Drive\Carré d'As\2025\Résultats\"/>
    </mc:Choice>
  </mc:AlternateContent>
  <xr:revisionPtr revIDLastSave="0" documentId="8_{6809EBBC-8A00-4F26-8CBF-115DAC6C7374}" xr6:coauthVersionLast="47" xr6:coauthVersionMax="47" xr10:uidLastSave="{00000000-0000-0000-0000-000000000000}"/>
  <bookViews>
    <workbookView xWindow="-98" yWindow="-98" windowWidth="21795" windowHeight="12345" tabRatio="907" activeTab="2" xr2:uid="{00000000-000D-0000-FFFF-FFFF00000000}"/>
  </bookViews>
  <sheets>
    <sheet name="Explications" sheetId="16" r:id="rId1"/>
    <sheet name="Prix" sheetId="42" r:id="rId2"/>
    <sheet name="Liste_J" sheetId="35" r:id="rId3"/>
    <sheet name="RES_R" sheetId="34" r:id="rId4"/>
    <sheet name="RES_Eq" sheetId="3" r:id="rId5"/>
    <sheet name="RES_B_M" sheetId="17" r:id="rId6"/>
    <sheet name="RES_N_&gt;36" sheetId="21" r:id="rId7"/>
    <sheet name="RES_N_M" sheetId="19" r:id="rId8"/>
    <sheet name="RES_B+N_D" sheetId="20" r:id="rId9"/>
    <sheet name="J1" sheetId="6" r:id="rId10"/>
    <sheet name="J2" sheetId="5" r:id="rId11"/>
    <sheet name="J3" sheetId="23" r:id="rId12"/>
    <sheet name="J4" sheetId="25" r:id="rId13"/>
    <sheet name="J5" sheetId="37" r:id="rId14"/>
    <sheet name="J6" sheetId="36" r:id="rId15"/>
    <sheet name="J7" sheetId="41" r:id="rId16"/>
    <sheet name="J8" sheetId="38" r:id="rId17"/>
    <sheet name="J9" sheetId="39" r:id="rId18"/>
    <sheet name="J10" sheetId="7" r:id="rId19"/>
    <sheet name="F" sheetId="26" r:id="rId20"/>
  </sheets>
  <definedNames>
    <definedName name="_xlnm._FilterDatabase" localSheetId="13" hidden="1">'J5'!$B$431:$H$487</definedName>
    <definedName name="Explications">Explications!$A$1:$H$33</definedName>
    <definedName name="Liste_Joueurs">Liste_J!$C$7:$H$234</definedName>
    <definedName name="_xlnm.Print_Area" localSheetId="0">Explications!$A$1:$K$40</definedName>
    <definedName name="_xlnm.Print_Area" localSheetId="19">F!$A$1:$S$37</definedName>
    <definedName name="_xlnm.Print_Area" localSheetId="9">'J1'!$A$1:$BD$122</definedName>
    <definedName name="_xlnm.Print_Area" localSheetId="11">'J3'!$A$1:$AN$127</definedName>
    <definedName name="_xlnm.Print_Area" localSheetId="12">'J4'!$A$1:$S$37</definedName>
    <definedName name="_xlnm.Print_Area" localSheetId="13">'J5'!$A$1:$S$37</definedName>
    <definedName name="_xlnm.Print_Area" localSheetId="14">'J6'!$A$1:$S$37</definedName>
    <definedName name="_xlnm.Print_Area" localSheetId="15">'J7'!$A$1:$S$37</definedName>
    <definedName name="_xlnm.Print_Area" localSheetId="16">'J8'!$A$1:$S$37</definedName>
    <definedName name="_xlnm.Print_Area" localSheetId="17">'J9'!$A$1:$S$37</definedName>
    <definedName name="_xlnm.Print_Area" localSheetId="2">Liste_J!$C$1:$O$234</definedName>
    <definedName name="_xlnm.Print_Area" localSheetId="5">RES_B_M!$A$6:$Q$198</definedName>
    <definedName name="_xlnm.Print_Area" localSheetId="8">'RES_B+N_D'!$A$6:$Q$8</definedName>
    <definedName name="_xlnm.Print_Area" localSheetId="4">RES_Eq!$B$1:$O$13</definedName>
    <definedName name="_xlnm.Print_Area" localSheetId="6">'RES_N_&gt;36'!$A$6:$R$43</definedName>
    <definedName name="_xlnm.Print_Area" localSheetId="7">RES_N_M!$A$6:$R$94</definedName>
    <definedName name="_xlnm.Print_Area" localSheetId="3">RES_R!$A$1:$S$51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227" i="35" l="1"/>
  <c r="A228" i="35"/>
  <c r="A229" i="35" s="1"/>
  <c r="A230" i="35" s="1"/>
  <c r="A231" i="35" s="1"/>
  <c r="A232" i="35" s="1"/>
  <c r="A233" i="35" s="1"/>
  <c r="K14" i="21" l="1"/>
  <c r="K15" i="21"/>
  <c r="K16" i="21"/>
  <c r="K17" i="21"/>
  <c r="L12" i="21"/>
  <c r="L14" i="21"/>
  <c r="L15" i="21"/>
  <c r="L16" i="21"/>
  <c r="F12" i="21"/>
  <c r="F14" i="21"/>
  <c r="F15" i="21"/>
  <c r="F16" i="21"/>
  <c r="I233" i="35"/>
  <c r="I232" i="35"/>
  <c r="I231" i="35"/>
  <c r="I230" i="35"/>
  <c r="I229" i="35"/>
  <c r="I228" i="35"/>
  <c r="I227" i="35"/>
  <c r="I226" i="35"/>
  <c r="I225" i="35"/>
  <c r="I224" i="35"/>
  <c r="I223" i="35"/>
  <c r="I222" i="35"/>
  <c r="I221" i="35"/>
  <c r="I220" i="35"/>
  <c r="I219" i="35"/>
  <c r="I218" i="35"/>
  <c r="I217" i="35"/>
  <c r="I216" i="35"/>
  <c r="I215" i="35"/>
  <c r="I214" i="35"/>
  <c r="I213" i="35"/>
  <c r="I212" i="35"/>
  <c r="I211" i="35"/>
  <c r="I210" i="35"/>
  <c r="I209" i="35"/>
  <c r="I208" i="35"/>
  <c r="I207" i="35"/>
  <c r="I206" i="35"/>
  <c r="I205" i="35"/>
  <c r="I204" i="35"/>
  <c r="I203" i="35"/>
  <c r="I202" i="35"/>
  <c r="I201" i="35"/>
  <c r="I200" i="35"/>
  <c r="I199" i="35"/>
  <c r="I198" i="35"/>
  <c r="I194" i="35"/>
  <c r="I193" i="35"/>
  <c r="I188" i="35"/>
  <c r="I187" i="35"/>
  <c r="I186" i="35"/>
  <c r="I185" i="35"/>
  <c r="I184" i="35"/>
  <c r="I183" i="35"/>
  <c r="I182" i="35"/>
  <c r="I181" i="35"/>
  <c r="I180" i="35"/>
  <c r="I179" i="35"/>
  <c r="I178" i="35"/>
  <c r="I177" i="35"/>
  <c r="I176" i="35"/>
  <c r="I175" i="35"/>
  <c r="I174" i="35"/>
  <c r="I173" i="35"/>
  <c r="I172" i="35"/>
  <c r="I171" i="35"/>
  <c r="I170" i="35"/>
  <c r="I169" i="35"/>
  <c r="I168" i="35"/>
  <c r="I167" i="35"/>
  <c r="I166" i="35"/>
  <c r="I165" i="35"/>
  <c r="I164" i="35"/>
  <c r="I163" i="35"/>
  <c r="I162" i="35"/>
  <c r="I161" i="35"/>
  <c r="I160" i="35"/>
  <c r="I159" i="35"/>
  <c r="I158" i="35"/>
  <c r="I157" i="35"/>
  <c r="I156" i="35"/>
  <c r="I155" i="35"/>
  <c r="I154" i="35"/>
  <c r="I153" i="35"/>
  <c r="I152" i="35"/>
  <c r="I151" i="35"/>
  <c r="I150" i="35"/>
  <c r="I149" i="35"/>
  <c r="I148" i="35"/>
  <c r="I147" i="35"/>
  <c r="I146" i="35"/>
  <c r="I145" i="35"/>
  <c r="I144" i="35"/>
  <c r="I143" i="35"/>
  <c r="I142" i="35"/>
  <c r="I141" i="35"/>
  <c r="I140" i="35"/>
  <c r="I139" i="35"/>
  <c r="I138" i="35"/>
  <c r="I137" i="35"/>
  <c r="I136" i="35"/>
  <c r="I135" i="35"/>
  <c r="I134" i="35"/>
  <c r="I133" i="35"/>
  <c r="I132" i="35"/>
  <c r="I131" i="35"/>
  <c r="I130" i="35"/>
  <c r="I129" i="35"/>
  <c r="I126" i="35"/>
  <c r="I122" i="35"/>
  <c r="I121" i="35"/>
  <c r="I120" i="35"/>
  <c r="I119" i="35"/>
  <c r="I118" i="35"/>
  <c r="I117" i="35"/>
  <c r="I116" i="35"/>
  <c r="I115" i="35"/>
  <c r="I114" i="35"/>
  <c r="I113" i="35"/>
  <c r="I112" i="35"/>
  <c r="I111" i="35"/>
  <c r="I110" i="35"/>
  <c r="I109" i="35"/>
  <c r="I108" i="35"/>
  <c r="I107" i="35"/>
  <c r="I106" i="35"/>
  <c r="I105" i="35"/>
  <c r="I104" i="35"/>
  <c r="I103" i="35"/>
  <c r="I102" i="35"/>
  <c r="I101" i="35"/>
  <c r="I100" i="35"/>
  <c r="I99" i="35"/>
  <c r="I98" i="35"/>
  <c r="I97" i="35"/>
  <c r="I96" i="35"/>
  <c r="I95" i="35"/>
  <c r="I94" i="35"/>
  <c r="I93" i="35"/>
  <c r="I92" i="35"/>
  <c r="I91" i="35"/>
  <c r="I90" i="35"/>
  <c r="I89" i="35"/>
  <c r="I88" i="35"/>
  <c r="I87" i="35"/>
  <c r="I86" i="35"/>
  <c r="I85" i="35"/>
  <c r="I84" i="35"/>
  <c r="I83" i="35"/>
  <c r="I82" i="35"/>
  <c r="I81" i="35"/>
  <c r="I80" i="35"/>
  <c r="I79" i="35"/>
  <c r="I78" i="35"/>
  <c r="I77" i="35"/>
  <c r="I74" i="35"/>
  <c r="I65" i="35"/>
  <c r="I64" i="35"/>
  <c r="I63" i="35"/>
  <c r="I62" i="35"/>
  <c r="I61" i="35"/>
  <c r="I60" i="35"/>
  <c r="I59" i="35"/>
  <c r="I58" i="35"/>
  <c r="I57" i="35"/>
  <c r="I56" i="35"/>
  <c r="I55" i="35"/>
  <c r="I54" i="35"/>
  <c r="I53" i="35"/>
  <c r="I52" i="35"/>
  <c r="I51" i="35"/>
  <c r="I50" i="35"/>
  <c r="I49" i="35"/>
  <c r="I48" i="35"/>
  <c r="I47" i="35"/>
  <c r="I46" i="35"/>
  <c r="I45" i="35"/>
  <c r="I44" i="35"/>
  <c r="I43" i="35"/>
  <c r="I42" i="35"/>
  <c r="I41" i="35"/>
  <c r="I40" i="35"/>
  <c r="I39" i="35"/>
  <c r="I38" i="35"/>
  <c r="I37" i="35"/>
  <c r="I36" i="35"/>
  <c r="I35" i="35"/>
  <c r="I34" i="35"/>
  <c r="I33" i="35"/>
  <c r="I32" i="35"/>
  <c r="I31" i="35"/>
  <c r="I30" i="35"/>
  <c r="I29" i="35"/>
  <c r="I28" i="35"/>
  <c r="I27" i="35"/>
  <c r="I26" i="35"/>
  <c r="I25" i="35"/>
  <c r="I24" i="35"/>
  <c r="I23" i="35"/>
  <c r="I22" i="35"/>
  <c r="I21" i="35"/>
  <c r="I20" i="35"/>
  <c r="I19" i="35"/>
  <c r="I18" i="35"/>
  <c r="I17" i="35"/>
  <c r="I16" i="35"/>
  <c r="I15" i="35"/>
  <c r="I14" i="35"/>
  <c r="I12" i="35"/>
  <c r="I8" i="35"/>
  <c r="I235" i="35"/>
  <c r="N2" i="35"/>
  <c r="A190" i="35"/>
  <c r="A191" i="35" s="1"/>
  <c r="A192" i="35" s="1"/>
  <c r="A193" i="35" s="1"/>
  <c r="A194" i="35" s="1"/>
  <c r="A195" i="35" s="1"/>
  <c r="A196" i="35" s="1"/>
  <c r="A167" i="35"/>
  <c r="A169" i="35"/>
  <c r="A171" i="35"/>
  <c r="A173" i="35"/>
  <c r="A175" i="35"/>
  <c r="A177" i="35"/>
  <c r="A179" i="35"/>
  <c r="A181" i="35"/>
  <c r="A183" i="35"/>
  <c r="A185" i="35"/>
  <c r="A187" i="35"/>
  <c r="A165" i="35"/>
  <c r="A126" i="35"/>
  <c r="A128" i="35"/>
  <c r="A130" i="35"/>
  <c r="A132" i="35"/>
  <c r="A134" i="35"/>
  <c r="A136" i="35"/>
  <c r="A138" i="35"/>
  <c r="A140" i="35"/>
  <c r="A142" i="35"/>
  <c r="A144" i="35"/>
  <c r="A146" i="35"/>
  <c r="A148" i="35"/>
  <c r="A150" i="35"/>
  <c r="A152" i="35"/>
  <c r="A154" i="35"/>
  <c r="A156" i="35"/>
  <c r="A158" i="35"/>
  <c r="A160" i="35"/>
  <c r="A162" i="35"/>
  <c r="A67" i="35"/>
  <c r="A68" i="35" s="1"/>
  <c r="A69" i="35" s="1"/>
  <c r="A70" i="35" s="1"/>
  <c r="A71" i="35" s="1"/>
  <c r="A72" i="35" s="1"/>
  <c r="A73" i="35" s="1"/>
  <c r="A74" i="35" s="1"/>
  <c r="A75" i="35" s="1"/>
  <c r="A76" i="35" s="1"/>
  <c r="A77" i="35" s="1"/>
  <c r="A78" i="35" s="1"/>
  <c r="A79" i="35" s="1"/>
  <c r="A80" i="35" s="1"/>
  <c r="A81" i="35" s="1"/>
  <c r="A82" i="35" s="1"/>
  <c r="A83" i="35" s="1"/>
  <c r="A84" i="35" s="1"/>
  <c r="A85" i="35" s="1"/>
  <c r="A86" i="35" s="1"/>
  <c r="A87" i="35" s="1"/>
  <c r="A88" i="35" s="1"/>
  <c r="A89" i="35" s="1"/>
  <c r="A90" i="35" s="1"/>
  <c r="A91" i="35" s="1"/>
  <c r="A92" i="35" s="1"/>
  <c r="A93" i="35" s="1"/>
  <c r="A94" i="35" s="1"/>
  <c r="A95" i="35" s="1"/>
  <c r="A96" i="35" s="1"/>
  <c r="A97" i="35" s="1"/>
  <c r="A98" i="35" s="1"/>
  <c r="A99" i="35" s="1"/>
  <c r="A100" i="35" s="1"/>
  <c r="A101" i="35" s="1"/>
  <c r="A102" i="35" s="1"/>
  <c r="A103" i="35" s="1"/>
  <c r="A104" i="35" s="1"/>
  <c r="A105" i="35" s="1"/>
  <c r="A106" i="35" s="1"/>
  <c r="A107" i="35" s="1"/>
  <c r="A108" i="35" s="1"/>
  <c r="A109" i="35" s="1"/>
  <c r="A110" i="35" s="1"/>
  <c r="A111" i="35" s="1"/>
  <c r="A112" i="35" s="1"/>
  <c r="A113" i="35" s="1"/>
  <c r="A114" i="35" s="1"/>
  <c r="A115" i="35" s="1"/>
  <c r="A116" i="35" s="1"/>
  <c r="A117" i="35" s="1"/>
  <c r="A118" i="35" s="1"/>
  <c r="A119" i="35" s="1"/>
  <c r="A120" i="35" s="1"/>
  <c r="A121" i="35" s="1"/>
  <c r="A122" i="35" s="1"/>
  <c r="F126" i="35"/>
  <c r="H126" i="35"/>
  <c r="J126" i="35"/>
  <c r="K126" i="35"/>
  <c r="F127" i="35"/>
  <c r="H127" i="35"/>
  <c r="J127" i="35"/>
  <c r="K127" i="35"/>
  <c r="L127" i="35"/>
  <c r="F128" i="35"/>
  <c r="H128" i="35"/>
  <c r="J128" i="35"/>
  <c r="K128" i="35"/>
  <c r="L128" i="35"/>
  <c r="F129" i="35"/>
  <c r="H129" i="35"/>
  <c r="J129" i="35"/>
  <c r="K129" i="35"/>
  <c r="F130" i="35"/>
  <c r="H130" i="35"/>
  <c r="L130" i="35"/>
  <c r="H123" i="35"/>
  <c r="H191" i="35"/>
  <c r="A197" i="35" l="1"/>
  <c r="A198" i="35" s="1"/>
  <c r="A199" i="35" s="1"/>
  <c r="A200" i="35" s="1"/>
  <c r="A201" i="35" s="1"/>
  <c r="A202" i="35" s="1"/>
  <c r="A203" i="35" s="1"/>
  <c r="A204" i="35" s="1"/>
  <c r="A205" i="35" s="1"/>
  <c r="A206" i="35" s="1"/>
  <c r="A207" i="35" s="1"/>
  <c r="A208" i="35" s="1"/>
  <c r="A209" i="35" s="1"/>
  <c r="A210" i="35" s="1"/>
  <c r="A211" i="35" s="1"/>
  <c r="A212" i="35" s="1"/>
  <c r="A213" i="35" s="1"/>
  <c r="A214" i="35" s="1"/>
  <c r="A215" i="35" s="1"/>
  <c r="A216" i="35" s="1"/>
  <c r="A217" i="35" s="1"/>
  <c r="A218" i="35" s="1"/>
  <c r="A219" i="35" s="1"/>
  <c r="A220" i="35" s="1"/>
  <c r="A221" i="35" s="1"/>
  <c r="A222" i="35" s="1"/>
  <c r="A223" i="35" s="1"/>
  <c r="A224" i="35" s="1"/>
  <c r="A225" i="35" s="1"/>
  <c r="A226" i="35" s="1"/>
  <c r="B25" i="20"/>
  <c r="C25" i="20"/>
  <c r="D25" i="20"/>
  <c r="E25" i="20"/>
  <c r="F25" i="20"/>
  <c r="G25" i="20"/>
  <c r="H25" i="20"/>
  <c r="I25" i="20"/>
  <c r="J25" i="20"/>
  <c r="K25" i="20"/>
  <c r="L25" i="20"/>
  <c r="M25" i="20"/>
  <c r="N25" i="20"/>
  <c r="AT37" i="25"/>
  <c r="T18" i="36"/>
  <c r="S18" i="36"/>
  <c r="T17" i="36"/>
  <c r="S17" i="36"/>
  <c r="T16" i="36"/>
  <c r="S16" i="36"/>
  <c r="T15" i="36"/>
  <c r="S15" i="36"/>
  <c r="T14" i="36"/>
  <c r="S14" i="36"/>
  <c r="T13" i="36"/>
  <c r="S13" i="36"/>
  <c r="T12" i="36"/>
  <c r="S12" i="36"/>
  <c r="T11" i="36"/>
  <c r="S11" i="36"/>
  <c r="T10" i="36"/>
  <c r="S10" i="36"/>
  <c r="T9" i="36"/>
  <c r="S9" i="36"/>
  <c r="S8" i="36"/>
  <c r="S7" i="36"/>
  <c r="T18" i="25"/>
  <c r="S18" i="25"/>
  <c r="T17" i="25"/>
  <c r="S17" i="25"/>
  <c r="T16" i="25"/>
  <c r="S16" i="25"/>
  <c r="T15" i="25"/>
  <c r="S15" i="25"/>
  <c r="T14" i="25"/>
  <c r="S14" i="25"/>
  <c r="T13" i="25"/>
  <c r="S13" i="25"/>
  <c r="T12" i="25"/>
  <c r="S12" i="25"/>
  <c r="T11" i="25"/>
  <c r="S11" i="25"/>
  <c r="T10" i="25"/>
  <c r="S10" i="25"/>
  <c r="S9" i="25"/>
  <c r="S8" i="25"/>
  <c r="S7" i="25"/>
  <c r="AT36" i="39"/>
  <c r="AT35" i="39"/>
  <c r="AT34" i="39"/>
  <c r="AT33" i="39"/>
  <c r="AT32" i="39"/>
  <c r="AT31" i="39"/>
  <c r="AT30" i="39"/>
  <c r="AT29" i="39"/>
  <c r="AT28" i="39"/>
  <c r="AT27" i="39"/>
  <c r="AT26" i="39"/>
  <c r="AT25" i="39"/>
  <c r="AT24" i="39"/>
  <c r="AT23" i="39"/>
  <c r="AT22" i="39"/>
  <c r="AT21" i="39"/>
  <c r="AT20" i="39"/>
  <c r="AT19" i="39"/>
  <c r="AT18" i="39"/>
  <c r="AT17" i="39"/>
  <c r="AT16" i="39"/>
  <c r="AT15" i="39"/>
  <c r="AT14" i="39"/>
  <c r="AT13" i="39"/>
  <c r="AT12" i="39"/>
  <c r="AT11" i="39"/>
  <c r="AT10" i="39"/>
  <c r="AT9" i="39"/>
  <c r="AT8" i="39"/>
  <c r="AT7" i="39"/>
  <c r="AT36" i="36"/>
  <c r="AT35" i="36"/>
  <c r="AT34" i="36"/>
  <c r="AT33" i="36"/>
  <c r="AT32" i="36"/>
  <c r="AT31" i="36"/>
  <c r="AT30" i="36"/>
  <c r="AT29" i="36"/>
  <c r="AT28" i="36"/>
  <c r="AT27" i="36"/>
  <c r="AT26" i="36"/>
  <c r="AT25" i="36"/>
  <c r="AT24" i="36"/>
  <c r="AT23" i="36"/>
  <c r="AT22" i="36"/>
  <c r="AT21" i="36"/>
  <c r="AT20" i="36"/>
  <c r="AT19" i="36"/>
  <c r="AT18" i="36"/>
  <c r="AT17" i="36"/>
  <c r="AT16" i="36"/>
  <c r="AT15" i="36"/>
  <c r="AT14" i="36"/>
  <c r="AT13" i="36"/>
  <c r="AT12" i="36"/>
  <c r="AT11" i="36"/>
  <c r="AT10" i="36"/>
  <c r="AT9" i="36"/>
  <c r="AT8" i="36"/>
  <c r="AT7" i="36"/>
  <c r="AT36" i="25"/>
  <c r="AT35" i="25"/>
  <c r="AT34" i="25"/>
  <c r="AT33" i="25"/>
  <c r="AT32" i="25"/>
  <c r="AT31" i="25"/>
  <c r="AT30" i="25"/>
  <c r="AT29" i="25"/>
  <c r="AT28" i="25"/>
  <c r="AT27" i="25"/>
  <c r="AT26" i="25"/>
  <c r="AT25" i="25"/>
  <c r="AT24" i="25"/>
  <c r="AT23" i="25"/>
  <c r="AT22" i="25"/>
  <c r="AT21" i="25"/>
  <c r="AT20" i="25"/>
  <c r="AT19" i="25"/>
  <c r="AT18" i="25"/>
  <c r="AT17" i="25"/>
  <c r="AT16" i="25"/>
  <c r="AT15" i="25"/>
  <c r="AT14" i="25"/>
  <c r="AT13" i="25"/>
  <c r="AT12" i="25"/>
  <c r="AT11" i="25"/>
  <c r="AT10" i="25"/>
  <c r="AT9" i="25"/>
  <c r="AT8" i="25"/>
  <c r="AT7" i="25"/>
  <c r="F37" i="41"/>
  <c r="F36" i="41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F35" i="39"/>
  <c r="F34" i="39"/>
  <c r="F33" i="39"/>
  <c r="F32" i="39"/>
  <c r="F31" i="39"/>
  <c r="F30" i="39"/>
  <c r="F29" i="39"/>
  <c r="F28" i="39"/>
  <c r="F27" i="39"/>
  <c r="F26" i="39"/>
  <c r="F25" i="39"/>
  <c r="F24" i="39"/>
  <c r="F23" i="39"/>
  <c r="F22" i="39"/>
  <c r="F21" i="39"/>
  <c r="F20" i="39"/>
  <c r="F19" i="39"/>
  <c r="F18" i="39"/>
  <c r="F17" i="39"/>
  <c r="F16" i="39"/>
  <c r="F15" i="39"/>
  <c r="F14" i="39"/>
  <c r="F13" i="39"/>
  <c r="F12" i="39"/>
  <c r="F11" i="39"/>
  <c r="F10" i="39"/>
  <c r="F9" i="39"/>
  <c r="F8" i="39"/>
  <c r="F7" i="39"/>
  <c r="F6" i="39"/>
  <c r="F35" i="36"/>
  <c r="F34" i="36"/>
  <c r="F33" i="36"/>
  <c r="F32" i="36"/>
  <c r="F31" i="36"/>
  <c r="F30" i="36"/>
  <c r="F29" i="36"/>
  <c r="F28" i="36"/>
  <c r="F27" i="36"/>
  <c r="F26" i="36"/>
  <c r="F25" i="36"/>
  <c r="F24" i="36"/>
  <c r="F23" i="36"/>
  <c r="F22" i="36"/>
  <c r="F21" i="36"/>
  <c r="F20" i="36"/>
  <c r="F19" i="36"/>
  <c r="F18" i="36"/>
  <c r="F17" i="36"/>
  <c r="F16" i="36"/>
  <c r="F15" i="36"/>
  <c r="F14" i="36"/>
  <c r="F13" i="36"/>
  <c r="F12" i="36"/>
  <c r="F11" i="36"/>
  <c r="F10" i="36"/>
  <c r="F9" i="36"/>
  <c r="F8" i="36"/>
  <c r="F7" i="36"/>
  <c r="F6" i="36"/>
  <c r="F35" i="25"/>
  <c r="F34" i="25"/>
  <c r="F33" i="25"/>
  <c r="F32" i="25"/>
  <c r="F31" i="25"/>
  <c r="F30" i="25"/>
  <c r="F29" i="25"/>
  <c r="F28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M34" i="39"/>
  <c r="M33" i="39"/>
  <c r="M32" i="39"/>
  <c r="M31" i="39"/>
  <c r="M30" i="39"/>
  <c r="M29" i="39"/>
  <c r="M28" i="39"/>
  <c r="M27" i="39"/>
  <c r="M11" i="20" s="1"/>
  <c r="M26" i="39"/>
  <c r="M25" i="39"/>
  <c r="M24" i="39"/>
  <c r="M23" i="39"/>
  <c r="M22" i="39"/>
  <c r="M21" i="39"/>
  <c r="M20" i="39"/>
  <c r="M19" i="39"/>
  <c r="M18" i="39"/>
  <c r="M17" i="39"/>
  <c r="M16" i="39"/>
  <c r="M15" i="39"/>
  <c r="M14" i="39"/>
  <c r="M13" i="39"/>
  <c r="M12" i="39"/>
  <c r="M11" i="39"/>
  <c r="M10" i="39"/>
  <c r="M9" i="39"/>
  <c r="M8" i="39"/>
  <c r="M7" i="39"/>
  <c r="M6" i="39"/>
  <c r="M34" i="36"/>
  <c r="M33" i="36"/>
  <c r="M32" i="36"/>
  <c r="M31" i="36"/>
  <c r="J26" i="20" s="1"/>
  <c r="M30" i="36"/>
  <c r="M29" i="36"/>
  <c r="M28" i="36"/>
  <c r="M27" i="36"/>
  <c r="M26" i="36"/>
  <c r="M25" i="36"/>
  <c r="M24" i="36"/>
  <c r="M23" i="36"/>
  <c r="J13" i="20" s="1"/>
  <c r="M22" i="36"/>
  <c r="M21" i="36"/>
  <c r="M20" i="36"/>
  <c r="M19" i="36"/>
  <c r="M18" i="36"/>
  <c r="M17" i="36"/>
  <c r="M16" i="36"/>
  <c r="M15" i="36"/>
  <c r="M14" i="36"/>
  <c r="M13" i="36"/>
  <c r="M12" i="36"/>
  <c r="M11" i="36"/>
  <c r="J11" i="20" s="1"/>
  <c r="M10" i="36"/>
  <c r="M9" i="36"/>
  <c r="M8" i="36"/>
  <c r="M7" i="36"/>
  <c r="M6" i="36"/>
  <c r="M34" i="25"/>
  <c r="M33" i="25"/>
  <c r="M32" i="25"/>
  <c r="M31" i="25"/>
  <c r="M30" i="25"/>
  <c r="M29" i="25"/>
  <c r="M28" i="25"/>
  <c r="M27" i="25"/>
  <c r="M26" i="25"/>
  <c r="M25" i="25"/>
  <c r="M24" i="25"/>
  <c r="M23" i="25"/>
  <c r="H20" i="20" s="1"/>
  <c r="M22" i="25"/>
  <c r="M21" i="25"/>
  <c r="M20" i="25"/>
  <c r="M19" i="25"/>
  <c r="M18" i="25"/>
  <c r="M17" i="25"/>
  <c r="M16" i="25"/>
  <c r="M15" i="25"/>
  <c r="M14" i="25"/>
  <c r="M13" i="25"/>
  <c r="M12" i="25"/>
  <c r="M11" i="25"/>
  <c r="M10" i="25"/>
  <c r="M9" i="25"/>
  <c r="M8" i="25"/>
  <c r="M7" i="25"/>
  <c r="H114" i="19" s="1"/>
  <c r="M6" i="25"/>
  <c r="AT36" i="5"/>
  <c r="AT35" i="5"/>
  <c r="AT34" i="5"/>
  <c r="AT33" i="5"/>
  <c r="AT32" i="5"/>
  <c r="AT31" i="5"/>
  <c r="AT30" i="5"/>
  <c r="AT29" i="5"/>
  <c r="AT28" i="5"/>
  <c r="AT27" i="5"/>
  <c r="AT26" i="5"/>
  <c r="AT25" i="5"/>
  <c r="AT24" i="5"/>
  <c r="AT23" i="5"/>
  <c r="AT22" i="5"/>
  <c r="AT21" i="5"/>
  <c r="AT20" i="5"/>
  <c r="AT19" i="5"/>
  <c r="AT18" i="5"/>
  <c r="AT17" i="5"/>
  <c r="AT16" i="5"/>
  <c r="AT15" i="5"/>
  <c r="AT14" i="5"/>
  <c r="AT13" i="5"/>
  <c r="AT12" i="5"/>
  <c r="AT11" i="5"/>
  <c r="AT10" i="5"/>
  <c r="AT9" i="5"/>
  <c r="AT8" i="5"/>
  <c r="AT7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6" i="5"/>
  <c r="M108" i="17"/>
  <c r="B36" i="34"/>
  <c r="B37" i="34"/>
  <c r="B38" i="34"/>
  <c r="B39" i="34"/>
  <c r="B11" i="21"/>
  <c r="D11" i="21"/>
  <c r="E11" i="21"/>
  <c r="G11" i="21"/>
  <c r="I11" i="21"/>
  <c r="K11" i="21"/>
  <c r="L11" i="21"/>
  <c r="B22" i="21"/>
  <c r="D22" i="21"/>
  <c r="E22" i="21"/>
  <c r="G22" i="21"/>
  <c r="I22" i="21"/>
  <c r="K22" i="21"/>
  <c r="L22" i="21"/>
  <c r="B19" i="21"/>
  <c r="D19" i="21"/>
  <c r="E19" i="21"/>
  <c r="G19" i="21"/>
  <c r="I19" i="21"/>
  <c r="K19" i="21"/>
  <c r="L19" i="21"/>
  <c r="B25" i="21"/>
  <c r="D25" i="21"/>
  <c r="E25" i="21"/>
  <c r="G25" i="21"/>
  <c r="I25" i="21"/>
  <c r="K25" i="21"/>
  <c r="L25" i="21"/>
  <c r="B37" i="21"/>
  <c r="C37" i="21"/>
  <c r="D37" i="21"/>
  <c r="E37" i="21"/>
  <c r="G37" i="21"/>
  <c r="I37" i="21"/>
  <c r="K37" i="21"/>
  <c r="L37" i="21"/>
  <c r="B33" i="21"/>
  <c r="C33" i="21"/>
  <c r="D33" i="21"/>
  <c r="E33" i="21"/>
  <c r="G33" i="21"/>
  <c r="I33" i="21"/>
  <c r="K33" i="21"/>
  <c r="L33" i="21"/>
  <c r="B27" i="21"/>
  <c r="C27" i="21"/>
  <c r="D27" i="21"/>
  <c r="E27" i="21"/>
  <c r="G27" i="21"/>
  <c r="I27" i="21"/>
  <c r="K27" i="21"/>
  <c r="L27" i="21"/>
  <c r="B38" i="21"/>
  <c r="C38" i="21"/>
  <c r="D38" i="21"/>
  <c r="E38" i="21"/>
  <c r="G38" i="21"/>
  <c r="I38" i="21"/>
  <c r="K38" i="21"/>
  <c r="L38" i="21"/>
  <c r="B30" i="21"/>
  <c r="D30" i="21"/>
  <c r="E30" i="21"/>
  <c r="G30" i="21"/>
  <c r="I30" i="21"/>
  <c r="K30" i="21"/>
  <c r="L30" i="21"/>
  <c r="B18" i="21"/>
  <c r="D18" i="21"/>
  <c r="E18" i="21"/>
  <c r="G18" i="21"/>
  <c r="I18" i="21"/>
  <c r="K18" i="21"/>
  <c r="L18" i="21"/>
  <c r="B34" i="21"/>
  <c r="C34" i="21"/>
  <c r="D34" i="21"/>
  <c r="E34" i="21"/>
  <c r="G34" i="21"/>
  <c r="I34" i="21"/>
  <c r="K34" i="21"/>
  <c r="L34" i="21"/>
  <c r="B26" i="21"/>
  <c r="D26" i="21"/>
  <c r="E26" i="21"/>
  <c r="G26" i="21"/>
  <c r="I26" i="21"/>
  <c r="K26" i="21"/>
  <c r="L26" i="21"/>
  <c r="B31" i="21"/>
  <c r="D31" i="21"/>
  <c r="E31" i="21"/>
  <c r="G31" i="21"/>
  <c r="I31" i="21"/>
  <c r="K31" i="21"/>
  <c r="L31" i="21"/>
  <c r="B32" i="21"/>
  <c r="D32" i="21"/>
  <c r="E32" i="21"/>
  <c r="G32" i="21"/>
  <c r="I32" i="21"/>
  <c r="K32" i="21"/>
  <c r="L32" i="21"/>
  <c r="B17" i="21"/>
  <c r="D17" i="21"/>
  <c r="E17" i="21"/>
  <c r="G17" i="21"/>
  <c r="I17" i="21"/>
  <c r="L17" i="21"/>
  <c r="B16" i="21"/>
  <c r="D16" i="21"/>
  <c r="E16" i="21"/>
  <c r="G16" i="21"/>
  <c r="I16" i="21"/>
  <c r="B35" i="21"/>
  <c r="D35" i="21"/>
  <c r="E35" i="21"/>
  <c r="G35" i="21"/>
  <c r="I35" i="21"/>
  <c r="K35" i="21"/>
  <c r="L35" i="21"/>
  <c r="B15" i="21"/>
  <c r="D15" i="21"/>
  <c r="E15" i="21"/>
  <c r="G15" i="21"/>
  <c r="I15" i="21"/>
  <c r="B29" i="21"/>
  <c r="D29" i="21"/>
  <c r="E29" i="21"/>
  <c r="G29" i="21"/>
  <c r="I29" i="21"/>
  <c r="K29" i="21"/>
  <c r="L29" i="21"/>
  <c r="B28" i="21"/>
  <c r="D28" i="21"/>
  <c r="E28" i="21"/>
  <c r="G28" i="21"/>
  <c r="I28" i="21"/>
  <c r="K28" i="21"/>
  <c r="L28" i="21"/>
  <c r="B36" i="21"/>
  <c r="D36" i="21"/>
  <c r="E36" i="21"/>
  <c r="G36" i="21"/>
  <c r="I36" i="21"/>
  <c r="K36" i="21"/>
  <c r="L36" i="21"/>
  <c r="B30" i="34"/>
  <c r="B31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15" i="34"/>
  <c r="B9" i="20"/>
  <c r="D9" i="20"/>
  <c r="E9" i="20"/>
  <c r="F9" i="20"/>
  <c r="G9" i="20"/>
  <c r="H9" i="20"/>
  <c r="I9" i="20"/>
  <c r="J9" i="20"/>
  <c r="K9" i="20"/>
  <c r="L9" i="20"/>
  <c r="N9" i="20"/>
  <c r="B27" i="20"/>
  <c r="D27" i="20"/>
  <c r="E27" i="20"/>
  <c r="F27" i="20"/>
  <c r="G27" i="20"/>
  <c r="H27" i="20"/>
  <c r="I27" i="20"/>
  <c r="J27" i="20"/>
  <c r="K27" i="20"/>
  <c r="L27" i="20"/>
  <c r="M27" i="20"/>
  <c r="N27" i="20"/>
  <c r="B28" i="20"/>
  <c r="D28" i="20"/>
  <c r="E28" i="20"/>
  <c r="F28" i="20"/>
  <c r="G28" i="20"/>
  <c r="H28" i="20"/>
  <c r="I28" i="20"/>
  <c r="J28" i="20"/>
  <c r="K28" i="20"/>
  <c r="L28" i="20"/>
  <c r="M28" i="20"/>
  <c r="N28" i="20"/>
  <c r="B15" i="20"/>
  <c r="D15" i="20"/>
  <c r="E15" i="20"/>
  <c r="F15" i="20"/>
  <c r="G15" i="20"/>
  <c r="H15" i="20"/>
  <c r="I15" i="20"/>
  <c r="J15" i="20"/>
  <c r="K15" i="20"/>
  <c r="L15" i="20"/>
  <c r="M15" i="20"/>
  <c r="N15" i="20"/>
  <c r="B10" i="20"/>
  <c r="C10" i="20"/>
  <c r="C16" i="34" s="1"/>
  <c r="D10" i="20"/>
  <c r="E10" i="20"/>
  <c r="F10" i="20"/>
  <c r="G10" i="20"/>
  <c r="H10" i="20"/>
  <c r="I10" i="20"/>
  <c r="J10" i="20"/>
  <c r="K10" i="20"/>
  <c r="L10" i="20"/>
  <c r="M10" i="20"/>
  <c r="N10" i="20"/>
  <c r="B11" i="20"/>
  <c r="D11" i="20"/>
  <c r="E11" i="20"/>
  <c r="F11" i="20"/>
  <c r="G11" i="20"/>
  <c r="H11" i="20"/>
  <c r="I11" i="20"/>
  <c r="K11" i="20"/>
  <c r="L11" i="20"/>
  <c r="N11" i="20"/>
  <c r="B29" i="20"/>
  <c r="D29" i="20"/>
  <c r="E29" i="20"/>
  <c r="F29" i="20"/>
  <c r="G29" i="20"/>
  <c r="H29" i="20"/>
  <c r="I29" i="20"/>
  <c r="J29" i="20"/>
  <c r="K29" i="20"/>
  <c r="L29" i="20"/>
  <c r="M29" i="20"/>
  <c r="N29" i="20"/>
  <c r="B30" i="20"/>
  <c r="D30" i="20"/>
  <c r="E30" i="20"/>
  <c r="F30" i="20"/>
  <c r="G30" i="20"/>
  <c r="H30" i="20"/>
  <c r="I30" i="20"/>
  <c r="J30" i="20"/>
  <c r="K30" i="20"/>
  <c r="L30" i="20"/>
  <c r="M30" i="20"/>
  <c r="N30" i="20"/>
  <c r="B13" i="20"/>
  <c r="D13" i="20"/>
  <c r="E13" i="20"/>
  <c r="F13" i="20"/>
  <c r="G13" i="20"/>
  <c r="H13" i="20"/>
  <c r="I13" i="20"/>
  <c r="K13" i="20"/>
  <c r="L13" i="20"/>
  <c r="M13" i="20"/>
  <c r="N13" i="20"/>
  <c r="B31" i="20"/>
  <c r="D31" i="20"/>
  <c r="E31" i="20"/>
  <c r="F31" i="20"/>
  <c r="G31" i="20"/>
  <c r="H31" i="20"/>
  <c r="I31" i="20"/>
  <c r="J31" i="20"/>
  <c r="K31" i="20"/>
  <c r="L31" i="20"/>
  <c r="M31" i="20"/>
  <c r="N31" i="20"/>
  <c r="B32" i="20"/>
  <c r="D32" i="20"/>
  <c r="E32" i="20"/>
  <c r="F32" i="20"/>
  <c r="G32" i="20"/>
  <c r="H32" i="20"/>
  <c r="I32" i="20"/>
  <c r="J32" i="20"/>
  <c r="K32" i="20"/>
  <c r="L32" i="20"/>
  <c r="M32" i="20"/>
  <c r="N32" i="20"/>
  <c r="B33" i="20"/>
  <c r="D33" i="20"/>
  <c r="E33" i="20"/>
  <c r="F33" i="20"/>
  <c r="G33" i="20"/>
  <c r="H33" i="20"/>
  <c r="I33" i="20"/>
  <c r="J33" i="20"/>
  <c r="K33" i="20"/>
  <c r="L33" i="20"/>
  <c r="M33" i="20"/>
  <c r="N33" i="20"/>
  <c r="B22" i="20"/>
  <c r="D22" i="20"/>
  <c r="E22" i="20"/>
  <c r="F22" i="20"/>
  <c r="G22" i="20"/>
  <c r="H22" i="20"/>
  <c r="I22" i="20"/>
  <c r="J22" i="20"/>
  <c r="K22" i="20"/>
  <c r="L22" i="20"/>
  <c r="M22" i="20"/>
  <c r="N22" i="20"/>
  <c r="B16" i="20"/>
  <c r="D16" i="20"/>
  <c r="E16" i="20"/>
  <c r="F16" i="20"/>
  <c r="G16" i="20"/>
  <c r="H16" i="20"/>
  <c r="I16" i="20"/>
  <c r="J16" i="20"/>
  <c r="K16" i="20"/>
  <c r="L16" i="20"/>
  <c r="M16" i="20"/>
  <c r="N16" i="20"/>
  <c r="B24" i="20"/>
  <c r="D24" i="20"/>
  <c r="E24" i="20"/>
  <c r="F24" i="20"/>
  <c r="G24" i="20"/>
  <c r="H24" i="20"/>
  <c r="I24" i="20"/>
  <c r="J24" i="20"/>
  <c r="K24" i="20"/>
  <c r="L24" i="20"/>
  <c r="M24" i="20"/>
  <c r="N24" i="20"/>
  <c r="B14" i="20"/>
  <c r="D14" i="20"/>
  <c r="E14" i="20"/>
  <c r="F14" i="20"/>
  <c r="G14" i="20"/>
  <c r="H14" i="20"/>
  <c r="I14" i="20"/>
  <c r="J14" i="20"/>
  <c r="K14" i="20"/>
  <c r="L14" i="20"/>
  <c r="M14" i="20"/>
  <c r="N14" i="20"/>
  <c r="B34" i="20"/>
  <c r="D34" i="20"/>
  <c r="E34" i="20"/>
  <c r="F34" i="20"/>
  <c r="G34" i="20"/>
  <c r="H34" i="20"/>
  <c r="I34" i="20"/>
  <c r="J34" i="20"/>
  <c r="K34" i="20"/>
  <c r="L34" i="20"/>
  <c r="M34" i="20"/>
  <c r="N34" i="20"/>
  <c r="B23" i="20"/>
  <c r="D23" i="20"/>
  <c r="E23" i="20"/>
  <c r="F23" i="20"/>
  <c r="G23" i="20"/>
  <c r="H23" i="20"/>
  <c r="I23" i="20"/>
  <c r="J23" i="20"/>
  <c r="K23" i="20"/>
  <c r="L23" i="20"/>
  <c r="M23" i="20"/>
  <c r="N23" i="20"/>
  <c r="B20" i="20"/>
  <c r="D20" i="20"/>
  <c r="E20" i="20"/>
  <c r="F20" i="20"/>
  <c r="G20" i="20"/>
  <c r="I20" i="20"/>
  <c r="J20" i="20"/>
  <c r="K20" i="20"/>
  <c r="L20" i="20"/>
  <c r="M20" i="20"/>
  <c r="N20" i="20"/>
  <c r="B21" i="20"/>
  <c r="D21" i="20"/>
  <c r="E21" i="20"/>
  <c r="F21" i="20"/>
  <c r="G21" i="20"/>
  <c r="H21" i="20"/>
  <c r="I21" i="20"/>
  <c r="J21" i="20"/>
  <c r="K21" i="20"/>
  <c r="L21" i="20"/>
  <c r="M21" i="20"/>
  <c r="N21" i="20"/>
  <c r="B35" i="20"/>
  <c r="D35" i="20"/>
  <c r="E35" i="20"/>
  <c r="F35" i="20"/>
  <c r="G35" i="20"/>
  <c r="H35" i="20"/>
  <c r="I35" i="20"/>
  <c r="J35" i="20"/>
  <c r="K35" i="20"/>
  <c r="L35" i="20"/>
  <c r="M35" i="20"/>
  <c r="N35" i="20"/>
  <c r="B12" i="20"/>
  <c r="D12" i="20"/>
  <c r="E12" i="20"/>
  <c r="F12" i="20"/>
  <c r="G12" i="20"/>
  <c r="H12" i="20"/>
  <c r="I12" i="20"/>
  <c r="J12" i="20"/>
  <c r="K12" i="20"/>
  <c r="L12" i="20"/>
  <c r="M12" i="20"/>
  <c r="N12" i="20"/>
  <c r="B36" i="20"/>
  <c r="D36" i="20"/>
  <c r="E36" i="20"/>
  <c r="F36" i="20"/>
  <c r="G36" i="20"/>
  <c r="H36" i="20"/>
  <c r="I36" i="20"/>
  <c r="J36" i="20"/>
  <c r="K36" i="20"/>
  <c r="L36" i="20"/>
  <c r="M36" i="20"/>
  <c r="N36" i="20"/>
  <c r="B37" i="20"/>
  <c r="D37" i="20"/>
  <c r="E37" i="20"/>
  <c r="F37" i="20"/>
  <c r="G37" i="20"/>
  <c r="H37" i="20"/>
  <c r="I37" i="20"/>
  <c r="J37" i="20"/>
  <c r="K37" i="20"/>
  <c r="L37" i="20"/>
  <c r="M37" i="20"/>
  <c r="N37" i="20"/>
  <c r="B18" i="20"/>
  <c r="D18" i="20"/>
  <c r="E18" i="20"/>
  <c r="F18" i="20"/>
  <c r="G18" i="20"/>
  <c r="H18" i="20"/>
  <c r="I18" i="20"/>
  <c r="J18" i="20"/>
  <c r="K18" i="20"/>
  <c r="L18" i="20"/>
  <c r="M18" i="20"/>
  <c r="N18" i="20"/>
  <c r="B26" i="20"/>
  <c r="D26" i="20"/>
  <c r="E26" i="20"/>
  <c r="F26" i="20"/>
  <c r="G26" i="20"/>
  <c r="H26" i="20"/>
  <c r="I26" i="20"/>
  <c r="K26" i="20"/>
  <c r="L26" i="20"/>
  <c r="M26" i="20"/>
  <c r="N26" i="20"/>
  <c r="B19" i="20"/>
  <c r="D19" i="20"/>
  <c r="E19" i="20"/>
  <c r="F19" i="20"/>
  <c r="G19" i="20"/>
  <c r="H19" i="20"/>
  <c r="I19" i="20"/>
  <c r="J19" i="20"/>
  <c r="K19" i="20"/>
  <c r="L19" i="20"/>
  <c r="M19" i="20"/>
  <c r="N19" i="20"/>
  <c r="B17" i="20"/>
  <c r="D17" i="20"/>
  <c r="E17" i="20"/>
  <c r="F17" i="20"/>
  <c r="G17" i="20"/>
  <c r="H17" i="20"/>
  <c r="I17" i="20"/>
  <c r="J17" i="20"/>
  <c r="K17" i="20"/>
  <c r="L17" i="20"/>
  <c r="M17" i="20"/>
  <c r="N17" i="20"/>
  <c r="L35" i="38"/>
  <c r="I35" i="38"/>
  <c r="E35" i="38"/>
  <c r="B35" i="38"/>
  <c r="L34" i="38"/>
  <c r="I34" i="38"/>
  <c r="E34" i="38"/>
  <c r="B34" i="38"/>
  <c r="L33" i="38"/>
  <c r="I33" i="38"/>
  <c r="E33" i="38"/>
  <c r="B33" i="38"/>
  <c r="L32" i="38"/>
  <c r="I32" i="38"/>
  <c r="E32" i="38"/>
  <c r="B32" i="38"/>
  <c r="L31" i="38"/>
  <c r="I31" i="38"/>
  <c r="E31" i="38"/>
  <c r="B31" i="38"/>
  <c r="L30" i="38"/>
  <c r="I30" i="38"/>
  <c r="E30" i="38"/>
  <c r="B30" i="38"/>
  <c r="L29" i="38"/>
  <c r="I29" i="38"/>
  <c r="E29" i="38"/>
  <c r="B29" i="38"/>
  <c r="L28" i="38"/>
  <c r="I28" i="38"/>
  <c r="E28" i="38"/>
  <c r="B28" i="38"/>
  <c r="L27" i="38"/>
  <c r="I27" i="38"/>
  <c r="E27" i="38"/>
  <c r="B27" i="38"/>
  <c r="L26" i="38"/>
  <c r="I26" i="38"/>
  <c r="E26" i="38"/>
  <c r="B26" i="38"/>
  <c r="L25" i="38"/>
  <c r="I25" i="38"/>
  <c r="E25" i="38"/>
  <c r="B25" i="38"/>
  <c r="L24" i="38"/>
  <c r="I24" i="38"/>
  <c r="E24" i="38"/>
  <c r="B24" i="38"/>
  <c r="L23" i="38"/>
  <c r="I23" i="38"/>
  <c r="E23" i="38"/>
  <c r="B23" i="38"/>
  <c r="L22" i="38"/>
  <c r="I22" i="38"/>
  <c r="E22" i="38"/>
  <c r="B22" i="38"/>
  <c r="L21" i="38"/>
  <c r="I21" i="38"/>
  <c r="E21" i="38"/>
  <c r="B21" i="38"/>
  <c r="L20" i="38"/>
  <c r="I20" i="38"/>
  <c r="E20" i="38"/>
  <c r="B20" i="38"/>
  <c r="L19" i="38"/>
  <c r="I19" i="38"/>
  <c r="E19" i="38"/>
  <c r="B19" i="38"/>
  <c r="L18" i="38"/>
  <c r="I18" i="38"/>
  <c r="E18" i="38"/>
  <c r="B18" i="38"/>
  <c r="L17" i="38"/>
  <c r="I17" i="38"/>
  <c r="E17" i="38"/>
  <c r="B17" i="38"/>
  <c r="L16" i="38"/>
  <c r="I16" i="38"/>
  <c r="E16" i="38"/>
  <c r="B16" i="38"/>
  <c r="L15" i="38"/>
  <c r="I15" i="38"/>
  <c r="E15" i="38"/>
  <c r="B15" i="38"/>
  <c r="L14" i="38"/>
  <c r="I14" i="38"/>
  <c r="E14" i="38"/>
  <c r="B14" i="38"/>
  <c r="L13" i="38"/>
  <c r="I13" i="38"/>
  <c r="E13" i="38"/>
  <c r="B13" i="38"/>
  <c r="L12" i="38"/>
  <c r="I12" i="38"/>
  <c r="E12" i="38"/>
  <c r="B12" i="38"/>
  <c r="L202" i="17" s="1"/>
  <c r="L11" i="38"/>
  <c r="I11" i="38"/>
  <c r="E11" i="38"/>
  <c r="B11" i="38"/>
  <c r="M10" i="38"/>
  <c r="M11" i="38" s="1"/>
  <c r="M12" i="38" s="1"/>
  <c r="M13" i="38" s="1"/>
  <c r="L10" i="38"/>
  <c r="I10" i="38"/>
  <c r="E10" i="38"/>
  <c r="B10" i="38"/>
  <c r="M9" i="38"/>
  <c r="L9" i="38"/>
  <c r="I9" i="38"/>
  <c r="E9" i="38"/>
  <c r="B9" i="38"/>
  <c r="M8" i="38"/>
  <c r="L8" i="38"/>
  <c r="I8" i="38"/>
  <c r="F8" i="38"/>
  <c r="F9" i="38" s="1"/>
  <c r="F10" i="38" s="1"/>
  <c r="F11" i="38" s="1"/>
  <c r="F12" i="38" s="1"/>
  <c r="F13" i="38" s="1"/>
  <c r="F14" i="38" s="1"/>
  <c r="F15" i="38" s="1"/>
  <c r="F16" i="38" s="1"/>
  <c r="F17" i="38" s="1"/>
  <c r="F18" i="38" s="1"/>
  <c r="F19" i="38" s="1"/>
  <c r="F20" i="38" s="1"/>
  <c r="F21" i="38" s="1"/>
  <c r="F22" i="38" s="1"/>
  <c r="F23" i="38" s="1"/>
  <c r="F24" i="38" s="1"/>
  <c r="F25" i="38" s="1"/>
  <c r="F26" i="38" s="1"/>
  <c r="F27" i="38" s="1"/>
  <c r="F28" i="38" s="1"/>
  <c r="F29" i="38" s="1"/>
  <c r="F30" i="38" s="1"/>
  <c r="F31" i="38" s="1"/>
  <c r="F32" i="38" s="1"/>
  <c r="F33" i="38" s="1"/>
  <c r="F34" i="38" s="1"/>
  <c r="F35" i="38" s="1"/>
  <c r="E8" i="38"/>
  <c r="B8" i="38"/>
  <c r="M7" i="38"/>
  <c r="L7" i="38"/>
  <c r="I7" i="38"/>
  <c r="F7" i="38"/>
  <c r="E7" i="38"/>
  <c r="B7" i="38"/>
  <c r="L6" i="38"/>
  <c r="I6" i="38"/>
  <c r="E6" i="38"/>
  <c r="B6" i="38"/>
  <c r="L107" i="17" s="1"/>
  <c r="L35" i="41"/>
  <c r="I35" i="41"/>
  <c r="E35" i="41"/>
  <c r="B35" i="41"/>
  <c r="L34" i="41"/>
  <c r="I34" i="41"/>
  <c r="E34" i="41"/>
  <c r="B34" i="41"/>
  <c r="L33" i="41"/>
  <c r="I33" i="41"/>
  <c r="E33" i="41"/>
  <c r="B33" i="41"/>
  <c r="L32" i="41"/>
  <c r="I32" i="41"/>
  <c r="E32" i="41"/>
  <c r="B32" i="41"/>
  <c r="L31" i="41"/>
  <c r="I31" i="41"/>
  <c r="E31" i="41"/>
  <c r="B31" i="41"/>
  <c r="L30" i="41"/>
  <c r="I30" i="41"/>
  <c r="E30" i="41"/>
  <c r="B30" i="41"/>
  <c r="L29" i="41"/>
  <c r="I29" i="41"/>
  <c r="E29" i="41"/>
  <c r="B29" i="41"/>
  <c r="L28" i="41"/>
  <c r="I28" i="41"/>
  <c r="E28" i="41"/>
  <c r="B28" i="41"/>
  <c r="L27" i="41"/>
  <c r="I27" i="41"/>
  <c r="E27" i="41"/>
  <c r="B27" i="41"/>
  <c r="L26" i="41"/>
  <c r="I26" i="41"/>
  <c r="E26" i="41"/>
  <c r="B26" i="41"/>
  <c r="L25" i="41"/>
  <c r="I25" i="41"/>
  <c r="E25" i="41"/>
  <c r="B25" i="41"/>
  <c r="L24" i="41"/>
  <c r="I24" i="41"/>
  <c r="E24" i="41"/>
  <c r="B24" i="41"/>
  <c r="L23" i="41"/>
  <c r="I23" i="41"/>
  <c r="E23" i="41"/>
  <c r="B23" i="41"/>
  <c r="L22" i="41"/>
  <c r="I22" i="41"/>
  <c r="E22" i="41"/>
  <c r="B22" i="41"/>
  <c r="L21" i="41"/>
  <c r="I21" i="41"/>
  <c r="E21" i="41"/>
  <c r="B21" i="41"/>
  <c r="L20" i="41"/>
  <c r="I20" i="41"/>
  <c r="E20" i="41"/>
  <c r="B20" i="41"/>
  <c r="L19" i="41"/>
  <c r="I19" i="41"/>
  <c r="E19" i="41"/>
  <c r="B19" i="41"/>
  <c r="L18" i="41"/>
  <c r="I18" i="41"/>
  <c r="E18" i="41"/>
  <c r="B18" i="41"/>
  <c r="L17" i="41"/>
  <c r="I17" i="41"/>
  <c r="E17" i="41"/>
  <c r="B17" i="41"/>
  <c r="L16" i="41"/>
  <c r="I16" i="41"/>
  <c r="E16" i="41"/>
  <c r="B16" i="41"/>
  <c r="L15" i="41"/>
  <c r="I15" i="41"/>
  <c r="E15" i="41"/>
  <c r="B15" i="41"/>
  <c r="L14" i="41"/>
  <c r="I14" i="41"/>
  <c r="E14" i="41"/>
  <c r="B14" i="41"/>
  <c r="L13" i="41"/>
  <c r="I13" i="41"/>
  <c r="E13" i="41"/>
  <c r="B13" i="41"/>
  <c r="L12" i="41"/>
  <c r="I12" i="41"/>
  <c r="E12" i="41"/>
  <c r="B12" i="41"/>
  <c r="K197" i="17" s="1"/>
  <c r="L11" i="41"/>
  <c r="I11" i="41"/>
  <c r="E11" i="41"/>
  <c r="B11" i="41"/>
  <c r="M10" i="41"/>
  <c r="M11" i="41" s="1"/>
  <c r="M12" i="41" s="1"/>
  <c r="M13" i="41" s="1"/>
  <c r="M14" i="41" s="1"/>
  <c r="M15" i="41" s="1"/>
  <c r="M16" i="41" s="1"/>
  <c r="M17" i="41" s="1"/>
  <c r="M18" i="41" s="1"/>
  <c r="M19" i="41" s="1"/>
  <c r="M20" i="41" s="1"/>
  <c r="M21" i="41" s="1"/>
  <c r="M22" i="41" s="1"/>
  <c r="M23" i="41" s="1"/>
  <c r="M24" i="41" s="1"/>
  <c r="M25" i="41" s="1"/>
  <c r="M26" i="41" s="1"/>
  <c r="M27" i="41" s="1"/>
  <c r="M28" i="41" s="1"/>
  <c r="M29" i="41" s="1"/>
  <c r="M30" i="41" s="1"/>
  <c r="M31" i="41" s="1"/>
  <c r="M32" i="41" s="1"/>
  <c r="M33" i="41" s="1"/>
  <c r="M34" i="41" s="1"/>
  <c r="M35" i="41" s="1"/>
  <c r="L10" i="41"/>
  <c r="I10" i="41"/>
  <c r="E10" i="41"/>
  <c r="B10" i="41"/>
  <c r="M9" i="41"/>
  <c r="L9" i="41"/>
  <c r="I9" i="41"/>
  <c r="E9" i="41"/>
  <c r="B9" i="41"/>
  <c r="M8" i="41"/>
  <c r="L8" i="41"/>
  <c r="I8" i="41"/>
  <c r="F8" i="41"/>
  <c r="F9" i="41" s="1"/>
  <c r="F10" i="41" s="1"/>
  <c r="F11" i="41" s="1"/>
  <c r="E8" i="41"/>
  <c r="B8" i="41"/>
  <c r="M7" i="41"/>
  <c r="L7" i="41"/>
  <c r="I7" i="41"/>
  <c r="K185" i="19" s="1"/>
  <c r="F7" i="41"/>
  <c r="E7" i="41"/>
  <c r="B7" i="41"/>
  <c r="L6" i="41"/>
  <c r="I6" i="41"/>
  <c r="E6" i="41"/>
  <c r="B6" i="41"/>
  <c r="K201" i="17" s="1"/>
  <c r="L35" i="37"/>
  <c r="I35" i="37"/>
  <c r="E35" i="37"/>
  <c r="B35" i="37"/>
  <c r="L34" i="37"/>
  <c r="I34" i="37"/>
  <c r="E34" i="37"/>
  <c r="B34" i="37"/>
  <c r="L33" i="37"/>
  <c r="I33" i="37"/>
  <c r="E33" i="37"/>
  <c r="B33" i="37"/>
  <c r="L32" i="37"/>
  <c r="I32" i="37"/>
  <c r="E32" i="37"/>
  <c r="B32" i="37"/>
  <c r="L31" i="37"/>
  <c r="I31" i="37"/>
  <c r="E31" i="37"/>
  <c r="B31" i="37"/>
  <c r="L30" i="37"/>
  <c r="I30" i="37"/>
  <c r="E30" i="37"/>
  <c r="B30" i="37"/>
  <c r="L29" i="37"/>
  <c r="I29" i="37"/>
  <c r="E29" i="37"/>
  <c r="B29" i="37"/>
  <c r="L28" i="37"/>
  <c r="I28" i="37"/>
  <c r="E28" i="37"/>
  <c r="B28" i="37"/>
  <c r="L27" i="37"/>
  <c r="I27" i="37"/>
  <c r="E27" i="37"/>
  <c r="B27" i="37"/>
  <c r="L26" i="37"/>
  <c r="I26" i="37"/>
  <c r="E26" i="37"/>
  <c r="B26" i="37"/>
  <c r="L25" i="37"/>
  <c r="I25" i="37"/>
  <c r="E25" i="37"/>
  <c r="B25" i="37"/>
  <c r="L24" i="37"/>
  <c r="I24" i="37"/>
  <c r="E24" i="37"/>
  <c r="B24" i="37"/>
  <c r="L23" i="37"/>
  <c r="I23" i="37"/>
  <c r="E23" i="37"/>
  <c r="B23" i="37"/>
  <c r="L22" i="37"/>
  <c r="I22" i="37"/>
  <c r="E22" i="37"/>
  <c r="B22" i="37"/>
  <c r="L21" i="37"/>
  <c r="I21" i="37"/>
  <c r="E21" i="37"/>
  <c r="B21" i="37"/>
  <c r="L20" i="37"/>
  <c r="I20" i="37"/>
  <c r="E20" i="37"/>
  <c r="B20" i="37"/>
  <c r="L19" i="37"/>
  <c r="I19" i="37"/>
  <c r="E19" i="37"/>
  <c r="B19" i="37"/>
  <c r="L18" i="37"/>
  <c r="I18" i="37"/>
  <c r="E18" i="37"/>
  <c r="B18" i="37"/>
  <c r="L17" i="37"/>
  <c r="I17" i="37"/>
  <c r="E17" i="37"/>
  <c r="B17" i="37"/>
  <c r="L16" i="37"/>
  <c r="I16" i="37"/>
  <c r="E16" i="37"/>
  <c r="B16" i="37"/>
  <c r="L15" i="37"/>
  <c r="I15" i="37"/>
  <c r="E15" i="37"/>
  <c r="B15" i="37"/>
  <c r="L14" i="37"/>
  <c r="I14" i="37"/>
  <c r="E14" i="37"/>
  <c r="B14" i="37"/>
  <c r="L13" i="37"/>
  <c r="I13" i="37"/>
  <c r="E13" i="37"/>
  <c r="B13" i="37"/>
  <c r="L12" i="37"/>
  <c r="I12" i="37"/>
  <c r="E12" i="37"/>
  <c r="B12" i="37"/>
  <c r="I192" i="17" s="1"/>
  <c r="L11" i="37"/>
  <c r="I11" i="37"/>
  <c r="E11" i="37"/>
  <c r="B11" i="37"/>
  <c r="M10" i="37"/>
  <c r="M11" i="37" s="1"/>
  <c r="M12" i="37" s="1"/>
  <c r="M13" i="37" s="1"/>
  <c r="M14" i="37" s="1"/>
  <c r="M15" i="37" s="1"/>
  <c r="M16" i="37" s="1"/>
  <c r="M17" i="37" s="1"/>
  <c r="M18" i="37" s="1"/>
  <c r="M19" i="37" s="1"/>
  <c r="M20" i="37" s="1"/>
  <c r="M21" i="37" s="1"/>
  <c r="M22" i="37" s="1"/>
  <c r="M23" i="37" s="1"/>
  <c r="M24" i="37" s="1"/>
  <c r="M25" i="37" s="1"/>
  <c r="M26" i="37" s="1"/>
  <c r="M27" i="37" s="1"/>
  <c r="M28" i="37" s="1"/>
  <c r="M29" i="37" s="1"/>
  <c r="M30" i="37" s="1"/>
  <c r="M31" i="37" s="1"/>
  <c r="M32" i="37" s="1"/>
  <c r="M33" i="37" s="1"/>
  <c r="M34" i="37" s="1"/>
  <c r="M35" i="37" s="1"/>
  <c r="L10" i="37"/>
  <c r="I10" i="37"/>
  <c r="E10" i="37"/>
  <c r="B10" i="37"/>
  <c r="M9" i="37"/>
  <c r="L9" i="37"/>
  <c r="I9" i="37"/>
  <c r="E9" i="37"/>
  <c r="B9" i="37"/>
  <c r="M8" i="37"/>
  <c r="L8" i="37"/>
  <c r="I8" i="37"/>
  <c r="I184" i="19" s="1"/>
  <c r="F8" i="37"/>
  <c r="F9" i="37" s="1"/>
  <c r="F10" i="37" s="1"/>
  <c r="F11" i="37" s="1"/>
  <c r="F12" i="37" s="1"/>
  <c r="F13" i="37" s="1"/>
  <c r="F14" i="37" s="1"/>
  <c r="F15" i="37" s="1"/>
  <c r="F16" i="37" s="1"/>
  <c r="F17" i="37" s="1"/>
  <c r="F18" i="37" s="1"/>
  <c r="F19" i="37" s="1"/>
  <c r="F20" i="37" s="1"/>
  <c r="F21" i="37" s="1"/>
  <c r="F22" i="37" s="1"/>
  <c r="F23" i="37" s="1"/>
  <c r="F24" i="37" s="1"/>
  <c r="F25" i="37" s="1"/>
  <c r="F26" i="37" s="1"/>
  <c r="F27" i="37" s="1"/>
  <c r="F28" i="37" s="1"/>
  <c r="F29" i="37" s="1"/>
  <c r="F30" i="37" s="1"/>
  <c r="F31" i="37" s="1"/>
  <c r="F32" i="37" s="1"/>
  <c r="F33" i="37" s="1"/>
  <c r="F34" i="37" s="1"/>
  <c r="F35" i="37" s="1"/>
  <c r="E8" i="37"/>
  <c r="B8" i="37"/>
  <c r="M7" i="37"/>
  <c r="L7" i="37"/>
  <c r="I7" i="37"/>
  <c r="I185" i="19" s="1"/>
  <c r="F7" i="37"/>
  <c r="E7" i="37"/>
  <c r="B7" i="37"/>
  <c r="L6" i="37"/>
  <c r="I6" i="37"/>
  <c r="E6" i="37"/>
  <c r="B6" i="37"/>
  <c r="I197" i="17" s="1"/>
  <c r="L35" i="23"/>
  <c r="I35" i="23"/>
  <c r="E35" i="23"/>
  <c r="B35" i="23"/>
  <c r="L34" i="23"/>
  <c r="I34" i="23"/>
  <c r="E34" i="23"/>
  <c r="B34" i="23"/>
  <c r="L33" i="23"/>
  <c r="I33" i="23"/>
  <c r="E33" i="23"/>
  <c r="B33" i="23"/>
  <c r="L32" i="23"/>
  <c r="I32" i="23"/>
  <c r="E32" i="23"/>
  <c r="B32" i="23"/>
  <c r="L31" i="23"/>
  <c r="I31" i="23"/>
  <c r="E31" i="23"/>
  <c r="B31" i="23"/>
  <c r="L30" i="23"/>
  <c r="I30" i="23"/>
  <c r="E30" i="23"/>
  <c r="B30" i="23"/>
  <c r="L29" i="23"/>
  <c r="I29" i="23"/>
  <c r="E29" i="23"/>
  <c r="B29" i="23"/>
  <c r="L28" i="23"/>
  <c r="I28" i="23"/>
  <c r="E28" i="23"/>
  <c r="B28" i="23"/>
  <c r="L27" i="23"/>
  <c r="I27" i="23"/>
  <c r="E27" i="23"/>
  <c r="B27" i="23"/>
  <c r="L26" i="23"/>
  <c r="I26" i="23"/>
  <c r="E26" i="23"/>
  <c r="B26" i="23"/>
  <c r="L25" i="23"/>
  <c r="I25" i="23"/>
  <c r="E25" i="23"/>
  <c r="B25" i="23"/>
  <c r="L24" i="23"/>
  <c r="I24" i="23"/>
  <c r="E24" i="23"/>
  <c r="B24" i="23"/>
  <c r="L23" i="23"/>
  <c r="I23" i="23"/>
  <c r="E23" i="23"/>
  <c r="B23" i="23"/>
  <c r="L22" i="23"/>
  <c r="I22" i="23"/>
  <c r="E22" i="23"/>
  <c r="B22" i="23"/>
  <c r="L21" i="23"/>
  <c r="I21" i="23"/>
  <c r="E21" i="23"/>
  <c r="B21" i="23"/>
  <c r="L20" i="23"/>
  <c r="I20" i="23"/>
  <c r="E20" i="23"/>
  <c r="B20" i="23"/>
  <c r="L19" i="23"/>
  <c r="I19" i="23"/>
  <c r="E19" i="23"/>
  <c r="B19" i="23"/>
  <c r="L18" i="23"/>
  <c r="I18" i="23"/>
  <c r="E18" i="23"/>
  <c r="B18" i="23"/>
  <c r="L17" i="23"/>
  <c r="I17" i="23"/>
  <c r="E17" i="23"/>
  <c r="B17" i="23"/>
  <c r="L16" i="23"/>
  <c r="I16" i="23"/>
  <c r="E16" i="23"/>
  <c r="B16" i="23"/>
  <c r="L15" i="23"/>
  <c r="I15" i="23"/>
  <c r="E15" i="23"/>
  <c r="B15" i="23"/>
  <c r="L14" i="23"/>
  <c r="I14" i="23"/>
  <c r="E14" i="23"/>
  <c r="B14" i="23"/>
  <c r="L13" i="23"/>
  <c r="I13" i="23"/>
  <c r="E13" i="23"/>
  <c r="B13" i="23"/>
  <c r="L12" i="23"/>
  <c r="I12" i="23"/>
  <c r="E12" i="23"/>
  <c r="B12" i="23"/>
  <c r="L11" i="23"/>
  <c r="I11" i="23"/>
  <c r="E11" i="23"/>
  <c r="B11" i="23"/>
  <c r="M10" i="23"/>
  <c r="M11" i="23" s="1"/>
  <c r="M12" i="23" s="1"/>
  <c r="M13" i="23" s="1"/>
  <c r="M14" i="23" s="1"/>
  <c r="M15" i="23" s="1"/>
  <c r="M16" i="23" s="1"/>
  <c r="M17" i="23" s="1"/>
  <c r="M18" i="23" s="1"/>
  <c r="M19" i="23" s="1"/>
  <c r="M20" i="23" s="1"/>
  <c r="M21" i="23" s="1"/>
  <c r="M22" i="23" s="1"/>
  <c r="M23" i="23" s="1"/>
  <c r="M24" i="23" s="1"/>
  <c r="M25" i="23" s="1"/>
  <c r="M26" i="23" s="1"/>
  <c r="M27" i="23" s="1"/>
  <c r="M28" i="23" s="1"/>
  <c r="M29" i="23" s="1"/>
  <c r="M30" i="23" s="1"/>
  <c r="M31" i="23" s="1"/>
  <c r="M32" i="23" s="1"/>
  <c r="M33" i="23" s="1"/>
  <c r="M34" i="23" s="1"/>
  <c r="M35" i="23" s="1"/>
  <c r="L10" i="23"/>
  <c r="I10" i="23"/>
  <c r="E10" i="23"/>
  <c r="B10" i="23"/>
  <c r="M9" i="23"/>
  <c r="L9" i="23"/>
  <c r="I9" i="23"/>
  <c r="E9" i="23"/>
  <c r="B9" i="23"/>
  <c r="M8" i="23"/>
  <c r="L8" i="23"/>
  <c r="I8" i="23"/>
  <c r="F8" i="23"/>
  <c r="F9" i="23" s="1"/>
  <c r="F10" i="23" s="1"/>
  <c r="F11" i="23" s="1"/>
  <c r="F12" i="23" s="1"/>
  <c r="F13" i="23" s="1"/>
  <c r="F14" i="23" s="1"/>
  <c r="F15" i="23" s="1"/>
  <c r="F16" i="23" s="1"/>
  <c r="F17" i="23" s="1"/>
  <c r="F18" i="23" s="1"/>
  <c r="F19" i="23" s="1"/>
  <c r="F20" i="23" s="1"/>
  <c r="F21" i="23" s="1"/>
  <c r="F22" i="23" s="1"/>
  <c r="F23" i="23" s="1"/>
  <c r="F24" i="23" s="1"/>
  <c r="F25" i="23" s="1"/>
  <c r="F26" i="23" s="1"/>
  <c r="F27" i="23" s="1"/>
  <c r="F28" i="23" s="1"/>
  <c r="F29" i="23" s="1"/>
  <c r="F30" i="23" s="1"/>
  <c r="F31" i="23" s="1"/>
  <c r="F32" i="23" s="1"/>
  <c r="F33" i="23" s="1"/>
  <c r="F34" i="23" s="1"/>
  <c r="F35" i="23" s="1"/>
  <c r="E8" i="23"/>
  <c r="B8" i="23"/>
  <c r="M7" i="23"/>
  <c r="L7" i="23"/>
  <c r="I7" i="23"/>
  <c r="F7" i="23"/>
  <c r="E7" i="23"/>
  <c r="B7" i="23"/>
  <c r="L6" i="23"/>
  <c r="I6" i="23"/>
  <c r="G183" i="19" s="1"/>
  <c r="E6" i="23"/>
  <c r="B6" i="23"/>
  <c r="G189" i="19"/>
  <c r="G186" i="17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B115" i="26"/>
  <c r="B114" i="26"/>
  <c r="M113" i="26"/>
  <c r="L113" i="26"/>
  <c r="J113" i="26"/>
  <c r="I113" i="26"/>
  <c r="K113" i="26" s="1"/>
  <c r="AC113" i="26" s="1"/>
  <c r="H113" i="26"/>
  <c r="F113" i="26"/>
  <c r="E113" i="26"/>
  <c r="B113" i="26"/>
  <c r="D113" i="26" s="1"/>
  <c r="M112" i="26"/>
  <c r="L112" i="26"/>
  <c r="K112" i="26"/>
  <c r="J112" i="26"/>
  <c r="I112" i="26"/>
  <c r="H112" i="26"/>
  <c r="F112" i="26"/>
  <c r="E112" i="26"/>
  <c r="C112" i="26"/>
  <c r="B112" i="26"/>
  <c r="D112" i="26" s="1"/>
  <c r="A112" i="26"/>
  <c r="M111" i="26"/>
  <c r="L111" i="26"/>
  <c r="I111" i="26"/>
  <c r="J111" i="26" s="1"/>
  <c r="H111" i="26"/>
  <c r="F111" i="26"/>
  <c r="E111" i="26"/>
  <c r="B111" i="26"/>
  <c r="A111" i="26"/>
  <c r="M110" i="26"/>
  <c r="L110" i="26"/>
  <c r="I110" i="26"/>
  <c r="K110" i="26" s="1"/>
  <c r="H110" i="26"/>
  <c r="F110" i="26"/>
  <c r="E110" i="26"/>
  <c r="B110" i="26"/>
  <c r="D110" i="26" s="1"/>
  <c r="A110" i="26"/>
  <c r="M109" i="26"/>
  <c r="L109" i="26"/>
  <c r="I109" i="26"/>
  <c r="H109" i="26"/>
  <c r="F109" i="26"/>
  <c r="E109" i="26"/>
  <c r="B109" i="26"/>
  <c r="A109" i="26"/>
  <c r="M108" i="26"/>
  <c r="L108" i="26"/>
  <c r="I108" i="26"/>
  <c r="K108" i="26" s="1"/>
  <c r="H108" i="26"/>
  <c r="F108" i="26"/>
  <c r="E108" i="26"/>
  <c r="B108" i="26"/>
  <c r="C108" i="26" s="1"/>
  <c r="A108" i="26"/>
  <c r="M107" i="26"/>
  <c r="L107" i="26"/>
  <c r="I107" i="26"/>
  <c r="J107" i="26" s="1"/>
  <c r="H107" i="26"/>
  <c r="F107" i="26"/>
  <c r="E107" i="26"/>
  <c r="B107" i="26"/>
  <c r="A107" i="26"/>
  <c r="M106" i="26"/>
  <c r="L106" i="26"/>
  <c r="I106" i="26"/>
  <c r="K106" i="26" s="1"/>
  <c r="H106" i="26"/>
  <c r="F106" i="26"/>
  <c r="E106" i="26"/>
  <c r="B106" i="26"/>
  <c r="D106" i="26" s="1"/>
  <c r="A106" i="26"/>
  <c r="M105" i="26"/>
  <c r="L105" i="26"/>
  <c r="I105" i="26"/>
  <c r="J105" i="26" s="1"/>
  <c r="H105" i="26"/>
  <c r="F105" i="26"/>
  <c r="E105" i="26"/>
  <c r="B105" i="26"/>
  <c r="C105" i="26" s="1"/>
  <c r="A105" i="26"/>
  <c r="M104" i="26"/>
  <c r="L104" i="26"/>
  <c r="K104" i="26"/>
  <c r="I104" i="26"/>
  <c r="J104" i="26" s="1"/>
  <c r="H104" i="26"/>
  <c r="F104" i="26"/>
  <c r="E104" i="26"/>
  <c r="B104" i="26"/>
  <c r="C104" i="26" s="1"/>
  <c r="A104" i="26"/>
  <c r="M103" i="26"/>
  <c r="L103" i="26"/>
  <c r="I103" i="26"/>
  <c r="H103" i="26"/>
  <c r="F103" i="26"/>
  <c r="E103" i="26"/>
  <c r="B103" i="26"/>
  <c r="A103" i="26"/>
  <c r="M102" i="26"/>
  <c r="L102" i="26"/>
  <c r="I102" i="26"/>
  <c r="K102" i="26" s="1"/>
  <c r="H102" i="26"/>
  <c r="F102" i="26"/>
  <c r="E102" i="26"/>
  <c r="B102" i="26"/>
  <c r="D102" i="26" s="1"/>
  <c r="A102" i="26"/>
  <c r="M101" i="26"/>
  <c r="L101" i="26"/>
  <c r="I101" i="26"/>
  <c r="H101" i="26"/>
  <c r="F101" i="26"/>
  <c r="E101" i="26"/>
  <c r="B101" i="26"/>
  <c r="C101" i="26" s="1"/>
  <c r="A101" i="26"/>
  <c r="M100" i="26"/>
  <c r="L100" i="26"/>
  <c r="I100" i="26"/>
  <c r="H100" i="26"/>
  <c r="F100" i="26"/>
  <c r="E100" i="26"/>
  <c r="B100" i="26"/>
  <c r="D100" i="26" s="1"/>
  <c r="A100" i="26"/>
  <c r="M99" i="26"/>
  <c r="L99" i="26"/>
  <c r="I99" i="26"/>
  <c r="J99" i="26" s="1"/>
  <c r="H99" i="26"/>
  <c r="F99" i="26"/>
  <c r="E99" i="26"/>
  <c r="B99" i="26"/>
  <c r="C99" i="26" s="1"/>
  <c r="A99" i="26"/>
  <c r="M98" i="26"/>
  <c r="L98" i="26"/>
  <c r="I98" i="26"/>
  <c r="K98" i="26" s="1"/>
  <c r="H98" i="26"/>
  <c r="F98" i="26"/>
  <c r="E98" i="26"/>
  <c r="B98" i="26"/>
  <c r="D98" i="26" s="1"/>
  <c r="A98" i="26"/>
  <c r="M97" i="26"/>
  <c r="L97" i="26"/>
  <c r="I97" i="26"/>
  <c r="H97" i="26"/>
  <c r="F97" i="26"/>
  <c r="E97" i="26"/>
  <c r="B97" i="26"/>
  <c r="C97" i="26" s="1"/>
  <c r="A97" i="26"/>
  <c r="M96" i="26"/>
  <c r="L96" i="26"/>
  <c r="I96" i="26"/>
  <c r="H96" i="26"/>
  <c r="F96" i="26"/>
  <c r="E96" i="26"/>
  <c r="B96" i="26"/>
  <c r="C96" i="26" s="1"/>
  <c r="A96" i="26"/>
  <c r="M95" i="26"/>
  <c r="L95" i="26"/>
  <c r="I95" i="26"/>
  <c r="K95" i="26" s="1"/>
  <c r="H95" i="26"/>
  <c r="F95" i="26"/>
  <c r="E95" i="26"/>
  <c r="B95" i="26"/>
  <c r="A95" i="26"/>
  <c r="M94" i="26"/>
  <c r="L94" i="26"/>
  <c r="I94" i="26"/>
  <c r="K94" i="26" s="1"/>
  <c r="H94" i="26"/>
  <c r="F94" i="26"/>
  <c r="E94" i="26"/>
  <c r="D94" i="26"/>
  <c r="C94" i="26"/>
  <c r="B94" i="26"/>
  <c r="A94" i="26"/>
  <c r="M93" i="26"/>
  <c r="L93" i="26"/>
  <c r="I93" i="26"/>
  <c r="K93" i="26" s="1"/>
  <c r="H93" i="26"/>
  <c r="F93" i="26"/>
  <c r="E93" i="26"/>
  <c r="B93" i="26"/>
  <c r="C93" i="26" s="1"/>
  <c r="A93" i="26"/>
  <c r="M92" i="26"/>
  <c r="L92" i="26"/>
  <c r="K92" i="26"/>
  <c r="J92" i="26"/>
  <c r="I92" i="26"/>
  <c r="H92" i="26"/>
  <c r="F92" i="26"/>
  <c r="E92" i="26"/>
  <c r="B92" i="26"/>
  <c r="D92" i="26" s="1"/>
  <c r="A92" i="26"/>
  <c r="M91" i="26"/>
  <c r="L91" i="26"/>
  <c r="I91" i="26"/>
  <c r="K91" i="26" s="1"/>
  <c r="H91" i="26"/>
  <c r="F91" i="26"/>
  <c r="E91" i="26"/>
  <c r="B91" i="26"/>
  <c r="A91" i="26"/>
  <c r="M90" i="26"/>
  <c r="L90" i="26"/>
  <c r="I90" i="26"/>
  <c r="J90" i="26" s="1"/>
  <c r="H90" i="26"/>
  <c r="F90" i="26"/>
  <c r="E90" i="26"/>
  <c r="B90" i="26"/>
  <c r="D90" i="26" s="1"/>
  <c r="A90" i="26"/>
  <c r="M89" i="26"/>
  <c r="L89" i="26"/>
  <c r="I89" i="26"/>
  <c r="H89" i="26"/>
  <c r="F89" i="26"/>
  <c r="E89" i="26"/>
  <c r="B89" i="26"/>
  <c r="C89" i="26" s="1"/>
  <c r="A89" i="26"/>
  <c r="M88" i="26"/>
  <c r="L88" i="26"/>
  <c r="J88" i="26"/>
  <c r="I88" i="26"/>
  <c r="K88" i="26" s="1"/>
  <c r="H88" i="26"/>
  <c r="F88" i="26"/>
  <c r="E88" i="26"/>
  <c r="B88" i="26"/>
  <c r="D88" i="26" s="1"/>
  <c r="A88" i="26"/>
  <c r="M87" i="26"/>
  <c r="L87" i="26"/>
  <c r="I87" i="26"/>
  <c r="J87" i="26" s="1"/>
  <c r="H87" i="26"/>
  <c r="F87" i="26"/>
  <c r="E87" i="26"/>
  <c r="B87" i="26"/>
  <c r="D87" i="26" s="1"/>
  <c r="A87" i="26"/>
  <c r="M86" i="26"/>
  <c r="L86" i="26"/>
  <c r="I86" i="26"/>
  <c r="J86" i="26" s="1"/>
  <c r="H86" i="26"/>
  <c r="F86" i="26"/>
  <c r="E86" i="26"/>
  <c r="D86" i="26"/>
  <c r="C86" i="26"/>
  <c r="B86" i="26"/>
  <c r="A86" i="26"/>
  <c r="M85" i="26"/>
  <c r="L85" i="26"/>
  <c r="I85" i="26"/>
  <c r="J85" i="26" s="1"/>
  <c r="H85" i="26"/>
  <c r="F85" i="26"/>
  <c r="E85" i="26"/>
  <c r="B85" i="26"/>
  <c r="A85" i="26"/>
  <c r="M84" i="26"/>
  <c r="L84" i="26"/>
  <c r="I84" i="26"/>
  <c r="K84" i="26" s="1"/>
  <c r="H84" i="26"/>
  <c r="F84" i="26"/>
  <c r="E84" i="26"/>
  <c r="B84" i="26"/>
  <c r="D84" i="26" s="1"/>
  <c r="A84" i="26"/>
  <c r="M83" i="26"/>
  <c r="L83" i="26"/>
  <c r="I83" i="26"/>
  <c r="K83" i="26" s="1"/>
  <c r="H83" i="26"/>
  <c r="F83" i="26"/>
  <c r="E83" i="26"/>
  <c r="B83" i="26"/>
  <c r="A83" i="26"/>
  <c r="M82" i="26"/>
  <c r="L82" i="26"/>
  <c r="I82" i="26"/>
  <c r="K82" i="26" s="1"/>
  <c r="AC82" i="26" s="1"/>
  <c r="H82" i="26"/>
  <c r="F82" i="26"/>
  <c r="E82" i="26"/>
  <c r="B82" i="26"/>
  <c r="D82" i="26" s="1"/>
  <c r="A82" i="26"/>
  <c r="M81" i="26"/>
  <c r="L81" i="26"/>
  <c r="I81" i="26"/>
  <c r="K81" i="26" s="1"/>
  <c r="AF81" i="26" s="1"/>
  <c r="H81" i="26"/>
  <c r="F81" i="26"/>
  <c r="E81" i="26"/>
  <c r="B81" i="26"/>
  <c r="C81" i="26" s="1"/>
  <c r="A81" i="26"/>
  <c r="M80" i="26"/>
  <c r="L80" i="26"/>
  <c r="I80" i="26"/>
  <c r="J80" i="26" s="1"/>
  <c r="H80" i="26"/>
  <c r="F80" i="26"/>
  <c r="E80" i="26"/>
  <c r="B80" i="26"/>
  <c r="A80" i="26"/>
  <c r="M79" i="26"/>
  <c r="L79" i="26"/>
  <c r="I79" i="26"/>
  <c r="K79" i="26" s="1"/>
  <c r="AF79" i="26" s="1"/>
  <c r="H79" i="26"/>
  <c r="F79" i="26"/>
  <c r="E79" i="26"/>
  <c r="D79" i="26"/>
  <c r="B79" i="26"/>
  <c r="C79" i="26" s="1"/>
  <c r="A79" i="26"/>
  <c r="M78" i="26"/>
  <c r="L78" i="26"/>
  <c r="I78" i="26"/>
  <c r="K78" i="26" s="1"/>
  <c r="H78" i="26"/>
  <c r="F78" i="26"/>
  <c r="E78" i="26"/>
  <c r="B78" i="26"/>
  <c r="D78" i="26" s="1"/>
  <c r="A78" i="26"/>
  <c r="M77" i="26"/>
  <c r="L77" i="26"/>
  <c r="I77" i="26"/>
  <c r="H77" i="26"/>
  <c r="F77" i="26"/>
  <c r="E77" i="26"/>
  <c r="B77" i="26"/>
  <c r="C77" i="26" s="1"/>
  <c r="A77" i="26"/>
  <c r="M76" i="26"/>
  <c r="L76" i="26"/>
  <c r="I76" i="26"/>
  <c r="H76" i="26"/>
  <c r="F76" i="26"/>
  <c r="E76" i="26"/>
  <c r="B76" i="26"/>
  <c r="D76" i="26" s="1"/>
  <c r="A76" i="26"/>
  <c r="M75" i="26"/>
  <c r="L75" i="26"/>
  <c r="I75" i="26"/>
  <c r="J75" i="26" s="1"/>
  <c r="H75" i="26"/>
  <c r="F75" i="26"/>
  <c r="E75" i="26"/>
  <c r="B75" i="26"/>
  <c r="C75" i="26" s="1"/>
  <c r="A75" i="26"/>
  <c r="M74" i="26"/>
  <c r="L74" i="26"/>
  <c r="I74" i="26"/>
  <c r="K74" i="26" s="1"/>
  <c r="H74" i="26"/>
  <c r="F74" i="26"/>
  <c r="E74" i="26"/>
  <c r="B74" i="26"/>
  <c r="C74" i="26" s="1"/>
  <c r="A74" i="26"/>
  <c r="M73" i="26"/>
  <c r="L73" i="26"/>
  <c r="I73" i="26"/>
  <c r="K73" i="26" s="1"/>
  <c r="AC73" i="26" s="1"/>
  <c r="H73" i="26"/>
  <c r="F73" i="26"/>
  <c r="E73" i="26"/>
  <c r="B73" i="26"/>
  <c r="C73" i="26" s="1"/>
  <c r="A73" i="26"/>
  <c r="M72" i="26"/>
  <c r="L72" i="26"/>
  <c r="I72" i="26"/>
  <c r="H72" i="26"/>
  <c r="F72" i="26"/>
  <c r="E72" i="26"/>
  <c r="C72" i="26"/>
  <c r="B72" i="26"/>
  <c r="D72" i="26" s="1"/>
  <c r="A72" i="26"/>
  <c r="M71" i="26"/>
  <c r="L71" i="26"/>
  <c r="I71" i="26"/>
  <c r="H71" i="26"/>
  <c r="F71" i="26"/>
  <c r="E71" i="26"/>
  <c r="E35" i="26" s="1"/>
  <c r="B71" i="26"/>
  <c r="A71" i="26"/>
  <c r="M70" i="26"/>
  <c r="L70" i="26"/>
  <c r="L34" i="26" s="1"/>
  <c r="I70" i="26"/>
  <c r="K70" i="26" s="1"/>
  <c r="K34" i="26" s="1"/>
  <c r="H70" i="26"/>
  <c r="F70" i="26"/>
  <c r="E70" i="26"/>
  <c r="B70" i="26"/>
  <c r="A70" i="26"/>
  <c r="M69" i="26"/>
  <c r="L69" i="26"/>
  <c r="L33" i="26" s="1"/>
  <c r="J69" i="26"/>
  <c r="J33" i="26" s="1"/>
  <c r="I69" i="26"/>
  <c r="K69" i="26" s="1"/>
  <c r="H69" i="26"/>
  <c r="F69" i="26"/>
  <c r="E69" i="26"/>
  <c r="B69" i="26"/>
  <c r="A69" i="26"/>
  <c r="M68" i="26"/>
  <c r="L68" i="26"/>
  <c r="K68" i="26"/>
  <c r="K32" i="26" s="1"/>
  <c r="J68" i="26"/>
  <c r="J32" i="26" s="1"/>
  <c r="I68" i="26"/>
  <c r="H68" i="26"/>
  <c r="F68" i="26"/>
  <c r="E68" i="26"/>
  <c r="E32" i="26" s="1"/>
  <c r="D68" i="26"/>
  <c r="D32" i="26" s="1"/>
  <c r="C68" i="26"/>
  <c r="C32" i="26" s="1"/>
  <c r="B68" i="26"/>
  <c r="A68" i="26"/>
  <c r="M67" i="26"/>
  <c r="L67" i="26"/>
  <c r="L31" i="26" s="1"/>
  <c r="AT32" i="26" s="1"/>
  <c r="AU32" i="26" s="1"/>
  <c r="AV32" i="26" s="1"/>
  <c r="I67" i="26"/>
  <c r="J67" i="26" s="1"/>
  <c r="J31" i="26" s="1"/>
  <c r="AW32" i="26" s="1"/>
  <c r="AX32" i="26" s="1"/>
  <c r="AY32" i="26" s="1"/>
  <c r="H67" i="26"/>
  <c r="F67" i="26"/>
  <c r="E67" i="26"/>
  <c r="E31" i="26" s="1"/>
  <c r="D67" i="26"/>
  <c r="D31" i="26" s="1"/>
  <c r="AE31" i="26" s="1"/>
  <c r="B67" i="26"/>
  <c r="C67" i="26" s="1"/>
  <c r="C31" i="26" s="1"/>
  <c r="A67" i="26"/>
  <c r="M66" i="26"/>
  <c r="L66" i="26"/>
  <c r="L30" i="26" s="1"/>
  <c r="I66" i="26"/>
  <c r="H66" i="26"/>
  <c r="F66" i="26"/>
  <c r="E66" i="26"/>
  <c r="E30" i="26" s="1"/>
  <c r="B66" i="26"/>
  <c r="A66" i="26"/>
  <c r="M65" i="26"/>
  <c r="L65" i="26"/>
  <c r="I65" i="26"/>
  <c r="J65" i="26" s="1"/>
  <c r="J29" i="26" s="1"/>
  <c r="H65" i="26"/>
  <c r="F65" i="26"/>
  <c r="E65" i="26"/>
  <c r="B65" i="26"/>
  <c r="A65" i="26"/>
  <c r="M64" i="26"/>
  <c r="L64" i="26"/>
  <c r="K64" i="26"/>
  <c r="J64" i="26"/>
  <c r="J28" i="26" s="1"/>
  <c r="I64" i="26"/>
  <c r="H64" i="26"/>
  <c r="F64" i="26"/>
  <c r="E64" i="26"/>
  <c r="E28" i="26" s="1"/>
  <c r="B64" i="26"/>
  <c r="D64" i="26" s="1"/>
  <c r="D28" i="26" s="1"/>
  <c r="A64" i="26"/>
  <c r="M63" i="26"/>
  <c r="L63" i="26"/>
  <c r="L27" i="26" s="1"/>
  <c r="I63" i="26"/>
  <c r="H63" i="26"/>
  <c r="F63" i="26"/>
  <c r="E63" i="26"/>
  <c r="E27" i="26" s="1"/>
  <c r="B63" i="26"/>
  <c r="C63" i="26" s="1"/>
  <c r="C27" i="26" s="1"/>
  <c r="A63" i="26"/>
  <c r="M62" i="26"/>
  <c r="L62" i="26"/>
  <c r="I62" i="26"/>
  <c r="H62" i="26"/>
  <c r="F62" i="26"/>
  <c r="E62" i="26"/>
  <c r="B62" i="26"/>
  <c r="B26" i="26" s="1"/>
  <c r="A62" i="26"/>
  <c r="M61" i="26"/>
  <c r="L61" i="26"/>
  <c r="I61" i="26"/>
  <c r="J61" i="26" s="1"/>
  <c r="J25" i="26" s="1"/>
  <c r="H61" i="26"/>
  <c r="F61" i="26"/>
  <c r="E61" i="26"/>
  <c r="E25" i="26" s="1"/>
  <c r="B61" i="26"/>
  <c r="C61" i="26" s="1"/>
  <c r="C25" i="26" s="1"/>
  <c r="A61" i="26"/>
  <c r="M60" i="26"/>
  <c r="L60" i="26"/>
  <c r="L24" i="26" s="1"/>
  <c r="AT25" i="26" s="1"/>
  <c r="AU25" i="26" s="1"/>
  <c r="AV25" i="26" s="1"/>
  <c r="J60" i="26"/>
  <c r="J24" i="26" s="1"/>
  <c r="AW25" i="26" s="1"/>
  <c r="AX25" i="26" s="1"/>
  <c r="AY25" i="26" s="1"/>
  <c r="I60" i="26"/>
  <c r="K60" i="26" s="1"/>
  <c r="H60" i="26"/>
  <c r="F60" i="26"/>
  <c r="E60" i="26"/>
  <c r="E24" i="26" s="1"/>
  <c r="B60" i="26"/>
  <c r="C60" i="26" s="1"/>
  <c r="C24" i="26" s="1"/>
  <c r="A60" i="26"/>
  <c r="M59" i="26"/>
  <c r="L59" i="26"/>
  <c r="L23" i="26" s="1"/>
  <c r="I59" i="26"/>
  <c r="I23" i="26" s="1"/>
  <c r="H59" i="26"/>
  <c r="F59" i="26"/>
  <c r="E59" i="26"/>
  <c r="B59" i="26"/>
  <c r="A59" i="26"/>
  <c r="M58" i="26"/>
  <c r="L58" i="26"/>
  <c r="L22" i="26" s="1"/>
  <c r="I58" i="26"/>
  <c r="K58" i="26" s="1"/>
  <c r="AC58" i="26" s="1"/>
  <c r="H58" i="26"/>
  <c r="F58" i="26"/>
  <c r="E58" i="26"/>
  <c r="E22" i="26" s="1"/>
  <c r="B58" i="26"/>
  <c r="D58" i="26" s="1"/>
  <c r="D22" i="26" s="1"/>
  <c r="A58" i="26"/>
  <c r="M57" i="26"/>
  <c r="L57" i="26"/>
  <c r="I57" i="26"/>
  <c r="H57" i="26"/>
  <c r="F57" i="26"/>
  <c r="E57" i="26"/>
  <c r="E21" i="26" s="1"/>
  <c r="B57" i="26"/>
  <c r="B21" i="26" s="1"/>
  <c r="A57" i="26"/>
  <c r="M56" i="26"/>
  <c r="L56" i="26"/>
  <c r="L20" i="26" s="1"/>
  <c r="I56" i="26"/>
  <c r="I20" i="26" s="1"/>
  <c r="H56" i="26"/>
  <c r="F56" i="26"/>
  <c r="E56" i="26"/>
  <c r="E20" i="26" s="1"/>
  <c r="B56" i="26"/>
  <c r="B20" i="26" s="1"/>
  <c r="A56" i="26"/>
  <c r="M55" i="26"/>
  <c r="L55" i="26"/>
  <c r="I55" i="26"/>
  <c r="K55" i="26" s="1"/>
  <c r="K19" i="26" s="1"/>
  <c r="H55" i="26"/>
  <c r="F55" i="26"/>
  <c r="E55" i="26"/>
  <c r="B55" i="26"/>
  <c r="D55" i="26" s="1"/>
  <c r="D19" i="26" s="1"/>
  <c r="AE19" i="26" s="1"/>
  <c r="A55" i="26"/>
  <c r="M54" i="26"/>
  <c r="L54" i="26"/>
  <c r="I54" i="26"/>
  <c r="K54" i="26" s="1"/>
  <c r="H54" i="26"/>
  <c r="F54" i="26"/>
  <c r="E54" i="26"/>
  <c r="E18" i="26" s="1"/>
  <c r="B54" i="26"/>
  <c r="A54" i="26"/>
  <c r="M53" i="26"/>
  <c r="L53" i="26"/>
  <c r="I53" i="26"/>
  <c r="J53" i="26" s="1"/>
  <c r="J17" i="26" s="1"/>
  <c r="H53" i="26"/>
  <c r="F53" i="26"/>
  <c r="E53" i="26"/>
  <c r="E17" i="26" s="1"/>
  <c r="D53" i="26"/>
  <c r="D17" i="26" s="1"/>
  <c r="B53" i="26"/>
  <c r="C53" i="26" s="1"/>
  <c r="C17" i="26" s="1"/>
  <c r="A53" i="26"/>
  <c r="M52" i="26"/>
  <c r="L52" i="26"/>
  <c r="L16" i="26" s="1"/>
  <c r="I52" i="26"/>
  <c r="H52" i="26"/>
  <c r="F52" i="26"/>
  <c r="E52" i="26"/>
  <c r="E16" i="26" s="1"/>
  <c r="B52" i="26"/>
  <c r="D52" i="26" s="1"/>
  <c r="D16" i="26" s="1"/>
  <c r="A52" i="26"/>
  <c r="M51" i="26"/>
  <c r="L51" i="26"/>
  <c r="L15" i="26" s="1"/>
  <c r="AT16" i="26" s="1"/>
  <c r="AU16" i="26" s="1"/>
  <c r="AV16" i="26" s="1"/>
  <c r="I51" i="26"/>
  <c r="J51" i="26" s="1"/>
  <c r="J15" i="26" s="1"/>
  <c r="AW16" i="26" s="1"/>
  <c r="AX16" i="26" s="1"/>
  <c r="AY16" i="26" s="1"/>
  <c r="H51" i="26"/>
  <c r="F51" i="26"/>
  <c r="E51" i="26"/>
  <c r="E15" i="26" s="1"/>
  <c r="B51" i="26"/>
  <c r="B15" i="26" s="1"/>
  <c r="A51" i="26"/>
  <c r="M50" i="26"/>
  <c r="L50" i="26"/>
  <c r="I50" i="26"/>
  <c r="I14" i="26" s="1"/>
  <c r="H50" i="26"/>
  <c r="F50" i="26"/>
  <c r="E50" i="26"/>
  <c r="B50" i="26"/>
  <c r="D50" i="26" s="1"/>
  <c r="D14" i="26" s="1"/>
  <c r="A50" i="26"/>
  <c r="M49" i="26"/>
  <c r="L49" i="26"/>
  <c r="I49" i="26"/>
  <c r="H49" i="26"/>
  <c r="F49" i="26"/>
  <c r="E49" i="26"/>
  <c r="B49" i="26"/>
  <c r="D49" i="26" s="1"/>
  <c r="D13" i="26" s="1"/>
  <c r="A49" i="26"/>
  <c r="M48" i="26"/>
  <c r="L48" i="26"/>
  <c r="L12" i="26" s="1"/>
  <c r="AT13" i="26" s="1"/>
  <c r="AU13" i="26" s="1"/>
  <c r="AV13" i="26" s="1"/>
  <c r="I48" i="26"/>
  <c r="K48" i="26" s="1"/>
  <c r="K12" i="26" s="1"/>
  <c r="H48" i="26"/>
  <c r="F48" i="26"/>
  <c r="E48" i="26"/>
  <c r="E12" i="26" s="1"/>
  <c r="B48" i="26"/>
  <c r="A48" i="26"/>
  <c r="M47" i="26"/>
  <c r="L47" i="26"/>
  <c r="L11" i="26" s="1"/>
  <c r="I47" i="26"/>
  <c r="J47" i="26" s="1"/>
  <c r="J11" i="26" s="1"/>
  <c r="H47" i="26"/>
  <c r="F47" i="26"/>
  <c r="E47" i="26"/>
  <c r="E11" i="26" s="1"/>
  <c r="B47" i="26"/>
  <c r="B11" i="26" s="1"/>
  <c r="A47" i="26"/>
  <c r="M46" i="26"/>
  <c r="L46" i="26"/>
  <c r="I46" i="26"/>
  <c r="K46" i="26" s="1"/>
  <c r="H46" i="26"/>
  <c r="F46" i="26"/>
  <c r="E46" i="26"/>
  <c r="B46" i="26"/>
  <c r="C46" i="26" s="1"/>
  <c r="C10" i="26" s="1"/>
  <c r="A46" i="26"/>
  <c r="M45" i="26"/>
  <c r="L45" i="26"/>
  <c r="L9" i="26" s="1"/>
  <c r="J45" i="26"/>
  <c r="J9" i="26" s="1"/>
  <c r="I45" i="26"/>
  <c r="K45" i="26" s="1"/>
  <c r="K9" i="26" s="1"/>
  <c r="H45" i="26"/>
  <c r="F45" i="26"/>
  <c r="E45" i="26"/>
  <c r="B45" i="26"/>
  <c r="C45" i="26" s="1"/>
  <c r="C9" i="26" s="1"/>
  <c r="A45" i="26"/>
  <c r="M44" i="26"/>
  <c r="L44" i="26"/>
  <c r="L8" i="26" s="1"/>
  <c r="AT9" i="26" s="1"/>
  <c r="AU9" i="26" s="1"/>
  <c r="AV9" i="26" s="1"/>
  <c r="K44" i="26"/>
  <c r="K8" i="26" s="1"/>
  <c r="J44" i="26"/>
  <c r="J8" i="26" s="1"/>
  <c r="I44" i="26"/>
  <c r="I8" i="26" s="1"/>
  <c r="H44" i="26"/>
  <c r="F44" i="26"/>
  <c r="E44" i="26"/>
  <c r="B44" i="26"/>
  <c r="D44" i="26" s="1"/>
  <c r="D8" i="26" s="1"/>
  <c r="A44" i="26"/>
  <c r="M43" i="26"/>
  <c r="L43" i="26"/>
  <c r="I43" i="26"/>
  <c r="I7" i="26" s="1"/>
  <c r="H43" i="26"/>
  <c r="F43" i="26"/>
  <c r="E43" i="26"/>
  <c r="B43" i="26"/>
  <c r="B7" i="26" s="1"/>
  <c r="A43" i="26"/>
  <c r="U42" i="26"/>
  <c r="M42" i="26"/>
  <c r="L42" i="26"/>
  <c r="I42" i="26"/>
  <c r="K42" i="26" s="1"/>
  <c r="H42" i="26"/>
  <c r="F42" i="26"/>
  <c r="E42" i="26"/>
  <c r="B42" i="26"/>
  <c r="D42" i="26" s="1"/>
  <c r="D6" i="26" s="1"/>
  <c r="A42" i="26"/>
  <c r="AD41" i="26"/>
  <c r="AC41" i="26"/>
  <c r="AT35" i="26"/>
  <c r="AU35" i="26" s="1"/>
  <c r="AV35" i="26" s="1"/>
  <c r="L35" i="26"/>
  <c r="AT36" i="26" s="1"/>
  <c r="AU36" i="26" s="1"/>
  <c r="AV36" i="26" s="1"/>
  <c r="E34" i="26"/>
  <c r="I33" i="26"/>
  <c r="E33" i="26"/>
  <c r="L32" i="26"/>
  <c r="I32" i="26"/>
  <c r="B32" i="26"/>
  <c r="L29" i="26"/>
  <c r="I29" i="26"/>
  <c r="E29" i="26"/>
  <c r="L28" i="26"/>
  <c r="I28" i="26"/>
  <c r="B27" i="26"/>
  <c r="L26" i="26"/>
  <c r="AT27" i="26" s="1"/>
  <c r="AU27" i="26" s="1"/>
  <c r="AV27" i="26" s="1"/>
  <c r="E26" i="26"/>
  <c r="L25" i="26"/>
  <c r="I24" i="26"/>
  <c r="E23" i="26"/>
  <c r="B23" i="26"/>
  <c r="I22" i="26"/>
  <c r="B22" i="26"/>
  <c r="L21" i="26"/>
  <c r="W20" i="26"/>
  <c r="W19" i="26"/>
  <c r="L19" i="26"/>
  <c r="I19" i="26"/>
  <c r="E19" i="26"/>
  <c r="B19" i="26"/>
  <c r="W18" i="26"/>
  <c r="L18" i="26"/>
  <c r="B18" i="26"/>
  <c r="W17" i="26"/>
  <c r="L17" i="26"/>
  <c r="I17" i="26"/>
  <c r="B17" i="26"/>
  <c r="W16" i="26"/>
  <c r="I16" i="26"/>
  <c r="W15" i="26"/>
  <c r="I15" i="26"/>
  <c r="AT14" i="26"/>
  <c r="AU14" i="26" s="1"/>
  <c r="AV14" i="26" s="1"/>
  <c r="L14" i="26"/>
  <c r="E14" i="26"/>
  <c r="B14" i="26"/>
  <c r="L13" i="26"/>
  <c r="E13" i="26"/>
  <c r="B12" i="26"/>
  <c r="L10" i="26"/>
  <c r="AT11" i="26" s="1"/>
  <c r="AU11" i="26" s="1"/>
  <c r="AV11" i="26" s="1"/>
  <c r="I10" i="26"/>
  <c r="E10" i="26"/>
  <c r="B10" i="26"/>
  <c r="M9" i="26"/>
  <c r="M10" i="26" s="1"/>
  <c r="M11" i="26" s="1"/>
  <c r="M12" i="26" s="1"/>
  <c r="M13" i="26" s="1"/>
  <c r="M14" i="26" s="1"/>
  <c r="M15" i="26" s="1"/>
  <c r="M16" i="26" s="1"/>
  <c r="M17" i="26" s="1"/>
  <c r="M18" i="26" s="1"/>
  <c r="M19" i="26" s="1"/>
  <c r="M20" i="26" s="1"/>
  <c r="M21" i="26" s="1"/>
  <c r="M22" i="26" s="1"/>
  <c r="M23" i="26" s="1"/>
  <c r="M24" i="26" s="1"/>
  <c r="M25" i="26" s="1"/>
  <c r="M26" i="26" s="1"/>
  <c r="M27" i="26" s="1"/>
  <c r="M28" i="26" s="1"/>
  <c r="M29" i="26" s="1"/>
  <c r="M30" i="26" s="1"/>
  <c r="M31" i="26" s="1"/>
  <c r="M32" i="26" s="1"/>
  <c r="M33" i="26" s="1"/>
  <c r="M34" i="26" s="1"/>
  <c r="M35" i="26" s="1"/>
  <c r="I9" i="26"/>
  <c r="E9" i="26"/>
  <c r="M8" i="26"/>
  <c r="E8" i="26"/>
  <c r="M7" i="26"/>
  <c r="L7" i="26"/>
  <c r="AT8" i="26" s="1"/>
  <c r="AU8" i="26" s="1"/>
  <c r="AV8" i="26" s="1"/>
  <c r="F7" i="26"/>
  <c r="E7" i="26"/>
  <c r="Q6" i="26"/>
  <c r="P6" i="26"/>
  <c r="L6" i="26"/>
  <c r="AT7" i="26" s="1"/>
  <c r="I6" i="26"/>
  <c r="E6" i="26"/>
  <c r="B6" i="26"/>
  <c r="AL5" i="26"/>
  <c r="AR5" i="26" s="1"/>
  <c r="AK5" i="26"/>
  <c r="AQ5" i="26" s="1"/>
  <c r="AJ5" i="26"/>
  <c r="AI5" i="26"/>
  <c r="AO5" i="26" s="1"/>
  <c r="AF5" i="26"/>
  <c r="AF41" i="26" s="1"/>
  <c r="AE5" i="26"/>
  <c r="AD5" i="26"/>
  <c r="AC5" i="26"/>
  <c r="AB5" i="26"/>
  <c r="K5" i="26"/>
  <c r="R6" i="26" s="1"/>
  <c r="I5" i="26"/>
  <c r="F29" i="35"/>
  <c r="C11" i="21" s="1"/>
  <c r="N21" i="34"/>
  <c r="N22" i="34"/>
  <c r="N23" i="34"/>
  <c r="N24" i="34"/>
  <c r="N25" i="34"/>
  <c r="N26" i="34"/>
  <c r="N27" i="34"/>
  <c r="N28" i="34"/>
  <c r="N29" i="34"/>
  <c r="N30" i="34"/>
  <c r="N31" i="34"/>
  <c r="N32" i="34"/>
  <c r="N33" i="34"/>
  <c r="N34" i="34"/>
  <c r="N35" i="34"/>
  <c r="N36" i="34"/>
  <c r="N37" i="34"/>
  <c r="N38" i="34"/>
  <c r="N39" i="34"/>
  <c r="N40" i="34"/>
  <c r="N41" i="34"/>
  <c r="N42" i="34"/>
  <c r="N43" i="34"/>
  <c r="N44" i="34"/>
  <c r="N45" i="34"/>
  <c r="N46" i="34"/>
  <c r="A85" i="39"/>
  <c r="B85" i="39"/>
  <c r="C85" i="39"/>
  <c r="E85" i="39"/>
  <c r="F85" i="39"/>
  <c r="A86" i="39"/>
  <c r="B86" i="39"/>
  <c r="C86" i="39"/>
  <c r="E86" i="39"/>
  <c r="F86" i="39"/>
  <c r="A87" i="39"/>
  <c r="B87" i="39"/>
  <c r="C87" i="39"/>
  <c r="D87" i="39"/>
  <c r="E87" i="39"/>
  <c r="F87" i="39"/>
  <c r="A88" i="39"/>
  <c r="B88" i="39"/>
  <c r="C88" i="39"/>
  <c r="E88" i="39"/>
  <c r="F88" i="39"/>
  <c r="A89" i="39"/>
  <c r="B89" i="39"/>
  <c r="C89" i="39"/>
  <c r="D89" i="39"/>
  <c r="E89" i="39"/>
  <c r="F89" i="39"/>
  <c r="A90" i="39"/>
  <c r="A91" i="39"/>
  <c r="A92" i="39"/>
  <c r="I94" i="39"/>
  <c r="J94" i="39"/>
  <c r="K94" i="39"/>
  <c r="L94" i="39"/>
  <c r="M94" i="39"/>
  <c r="I95" i="39"/>
  <c r="J95" i="39"/>
  <c r="K95" i="39"/>
  <c r="L95" i="39"/>
  <c r="M95" i="39"/>
  <c r="I91" i="39"/>
  <c r="J91" i="39" s="1"/>
  <c r="L91" i="39"/>
  <c r="M91" i="39"/>
  <c r="I92" i="39"/>
  <c r="J92" i="39"/>
  <c r="L92" i="39"/>
  <c r="M92" i="39"/>
  <c r="I93" i="39"/>
  <c r="J93" i="39"/>
  <c r="L93" i="39"/>
  <c r="M93" i="39"/>
  <c r="I85" i="39"/>
  <c r="J85" i="39"/>
  <c r="L85" i="39"/>
  <c r="M85" i="39"/>
  <c r="I86" i="39"/>
  <c r="J86" i="39"/>
  <c r="K86" i="39"/>
  <c r="L86" i="39"/>
  <c r="M86" i="39"/>
  <c r="I87" i="39"/>
  <c r="J87" i="39"/>
  <c r="L87" i="39"/>
  <c r="M87" i="39"/>
  <c r="I88" i="39"/>
  <c r="J88" i="39"/>
  <c r="L88" i="39"/>
  <c r="M88" i="39"/>
  <c r="I89" i="39"/>
  <c r="J89" i="39"/>
  <c r="L89" i="39"/>
  <c r="M89" i="39"/>
  <c r="I90" i="39"/>
  <c r="J90" i="39" s="1"/>
  <c r="L90" i="39"/>
  <c r="M90" i="39"/>
  <c r="H13" i="35"/>
  <c r="J13" i="35"/>
  <c r="K13" i="35"/>
  <c r="M195" i="19"/>
  <c r="E192" i="19"/>
  <c r="F192" i="19"/>
  <c r="H192" i="19"/>
  <c r="J192" i="19"/>
  <c r="M192" i="19"/>
  <c r="N192" i="19"/>
  <c r="E193" i="19"/>
  <c r="F193" i="19"/>
  <c r="H193" i="19"/>
  <c r="J193" i="19"/>
  <c r="M193" i="19"/>
  <c r="N193" i="19"/>
  <c r="E194" i="19"/>
  <c r="F194" i="19"/>
  <c r="H194" i="19"/>
  <c r="I194" i="19"/>
  <c r="J194" i="19"/>
  <c r="M194" i="19"/>
  <c r="N194" i="19"/>
  <c r="E111" i="19"/>
  <c r="F111" i="19"/>
  <c r="H111" i="19"/>
  <c r="J111" i="19"/>
  <c r="M111" i="19"/>
  <c r="N111" i="19"/>
  <c r="E195" i="19"/>
  <c r="F195" i="19"/>
  <c r="H195" i="19"/>
  <c r="J195" i="19"/>
  <c r="N195" i="19"/>
  <c r="B108" i="17"/>
  <c r="C108" i="17"/>
  <c r="D108" i="17"/>
  <c r="E108" i="17"/>
  <c r="F108" i="17"/>
  <c r="H108" i="17"/>
  <c r="J108" i="17"/>
  <c r="L108" i="17"/>
  <c r="N108" i="17"/>
  <c r="B202" i="17"/>
  <c r="C202" i="17"/>
  <c r="D202" i="17"/>
  <c r="E202" i="17"/>
  <c r="F202" i="17"/>
  <c r="H202" i="17"/>
  <c r="J202" i="17"/>
  <c r="M202" i="17"/>
  <c r="N202" i="17"/>
  <c r="J83" i="35"/>
  <c r="K83" i="35"/>
  <c r="L83" i="35"/>
  <c r="B21" i="21"/>
  <c r="D21" i="21"/>
  <c r="B20" i="21"/>
  <c r="C20" i="21"/>
  <c r="D20" i="21"/>
  <c r="B186" i="17"/>
  <c r="D186" i="17"/>
  <c r="E186" i="17"/>
  <c r="F186" i="17"/>
  <c r="H186" i="17"/>
  <c r="J186" i="17"/>
  <c r="N186" i="17"/>
  <c r="B187" i="17"/>
  <c r="D187" i="17"/>
  <c r="E187" i="17"/>
  <c r="F187" i="17"/>
  <c r="H187" i="17"/>
  <c r="J187" i="17"/>
  <c r="N187" i="17"/>
  <c r="B188" i="17"/>
  <c r="C188" i="17"/>
  <c r="D188" i="17"/>
  <c r="E188" i="17"/>
  <c r="F188" i="17"/>
  <c r="H188" i="17"/>
  <c r="J188" i="17"/>
  <c r="L188" i="17"/>
  <c r="N188" i="17"/>
  <c r="B189" i="17"/>
  <c r="C189" i="17"/>
  <c r="D189" i="17"/>
  <c r="E189" i="17"/>
  <c r="F189" i="17"/>
  <c r="H189" i="17"/>
  <c r="J189" i="17"/>
  <c r="N189" i="17"/>
  <c r="B190" i="17"/>
  <c r="C190" i="17"/>
  <c r="D190" i="17"/>
  <c r="E190" i="17"/>
  <c r="F190" i="17"/>
  <c r="H190" i="17"/>
  <c r="J190" i="17"/>
  <c r="N190" i="17"/>
  <c r="B191" i="17"/>
  <c r="D191" i="17"/>
  <c r="E191" i="17"/>
  <c r="F191" i="17"/>
  <c r="H191" i="17"/>
  <c r="I191" i="17"/>
  <c r="J191" i="17"/>
  <c r="N191" i="17"/>
  <c r="B192" i="17"/>
  <c r="D192" i="17"/>
  <c r="E192" i="17"/>
  <c r="F192" i="17"/>
  <c r="H192" i="17"/>
  <c r="J192" i="17"/>
  <c r="K192" i="17"/>
  <c r="L192" i="17"/>
  <c r="N192" i="17"/>
  <c r="B193" i="17"/>
  <c r="D193" i="17"/>
  <c r="E193" i="17"/>
  <c r="F193" i="17"/>
  <c r="H193" i="17"/>
  <c r="J193" i="17"/>
  <c r="N193" i="17"/>
  <c r="B194" i="17"/>
  <c r="D194" i="17"/>
  <c r="E194" i="17"/>
  <c r="F194" i="17"/>
  <c r="H194" i="17"/>
  <c r="J194" i="17"/>
  <c r="N194" i="17"/>
  <c r="B195" i="17"/>
  <c r="D195" i="17"/>
  <c r="E195" i="17"/>
  <c r="F195" i="17"/>
  <c r="H195" i="17"/>
  <c r="J195" i="17"/>
  <c r="L195" i="17"/>
  <c r="N195" i="17"/>
  <c r="B196" i="17"/>
  <c r="D196" i="17"/>
  <c r="E196" i="17"/>
  <c r="F196" i="17"/>
  <c r="H196" i="17"/>
  <c r="J196" i="17"/>
  <c r="K196" i="17"/>
  <c r="N196" i="17"/>
  <c r="B197" i="17"/>
  <c r="C197" i="17"/>
  <c r="D197" i="17"/>
  <c r="E197" i="17"/>
  <c r="F197" i="17"/>
  <c r="H197" i="17"/>
  <c r="J197" i="17"/>
  <c r="N197" i="17"/>
  <c r="B198" i="17"/>
  <c r="C198" i="17"/>
  <c r="D198" i="17"/>
  <c r="E198" i="17"/>
  <c r="F198" i="17"/>
  <c r="H198" i="17"/>
  <c r="I198" i="17"/>
  <c r="J198" i="17"/>
  <c r="N198" i="17"/>
  <c r="B107" i="17"/>
  <c r="C107" i="17"/>
  <c r="D107" i="17"/>
  <c r="E107" i="17"/>
  <c r="F107" i="17"/>
  <c r="H107" i="17"/>
  <c r="J107" i="17"/>
  <c r="N107" i="17"/>
  <c r="B199" i="17"/>
  <c r="C199" i="17"/>
  <c r="D199" i="17"/>
  <c r="E199" i="17"/>
  <c r="F199" i="17"/>
  <c r="H199" i="17"/>
  <c r="J199" i="17"/>
  <c r="N199" i="17"/>
  <c r="B200" i="17"/>
  <c r="C200" i="17"/>
  <c r="D200" i="17"/>
  <c r="E200" i="17"/>
  <c r="F200" i="17"/>
  <c r="H200" i="17"/>
  <c r="J200" i="17"/>
  <c r="N200" i="17"/>
  <c r="B201" i="17"/>
  <c r="C201" i="17"/>
  <c r="D201" i="17"/>
  <c r="E201" i="17"/>
  <c r="F201" i="17"/>
  <c r="H201" i="17"/>
  <c r="J201" i="17"/>
  <c r="N201" i="17"/>
  <c r="B32" i="17"/>
  <c r="C32" i="17"/>
  <c r="D32" i="17"/>
  <c r="E32" i="17"/>
  <c r="F32" i="17"/>
  <c r="H32" i="17"/>
  <c r="J32" i="17"/>
  <c r="K32" i="17"/>
  <c r="N32" i="17"/>
  <c r="B75" i="17"/>
  <c r="C75" i="17"/>
  <c r="D75" i="17"/>
  <c r="E75" i="17"/>
  <c r="F75" i="17"/>
  <c r="H75" i="17"/>
  <c r="J75" i="17"/>
  <c r="N75" i="17"/>
  <c r="D182" i="19"/>
  <c r="E182" i="19"/>
  <c r="F182" i="19"/>
  <c r="H182" i="19"/>
  <c r="J182" i="19"/>
  <c r="N182" i="19"/>
  <c r="D183" i="19"/>
  <c r="E183" i="19"/>
  <c r="F183" i="19"/>
  <c r="H183" i="19"/>
  <c r="I183" i="19"/>
  <c r="J183" i="19"/>
  <c r="N183" i="19"/>
  <c r="D184" i="19"/>
  <c r="E184" i="19"/>
  <c r="F184" i="19"/>
  <c r="H184" i="19"/>
  <c r="J184" i="19"/>
  <c r="N184" i="19"/>
  <c r="D185" i="19"/>
  <c r="E185" i="19"/>
  <c r="F185" i="19"/>
  <c r="H185" i="19"/>
  <c r="J185" i="19"/>
  <c r="N185" i="19"/>
  <c r="D186" i="19"/>
  <c r="E186" i="19"/>
  <c r="F186" i="19"/>
  <c r="H186" i="19"/>
  <c r="J186" i="19"/>
  <c r="L186" i="19"/>
  <c r="N186" i="19"/>
  <c r="D187" i="19"/>
  <c r="E187" i="19"/>
  <c r="F187" i="19"/>
  <c r="H187" i="19"/>
  <c r="I187" i="19"/>
  <c r="J187" i="19"/>
  <c r="K187" i="19"/>
  <c r="N187" i="19"/>
  <c r="D188" i="19"/>
  <c r="E188" i="19"/>
  <c r="F188" i="19"/>
  <c r="H188" i="19"/>
  <c r="J188" i="19"/>
  <c r="N188" i="19"/>
  <c r="D189" i="19"/>
  <c r="E189" i="19"/>
  <c r="F189" i="19"/>
  <c r="H189" i="19"/>
  <c r="J189" i="19"/>
  <c r="N189" i="19"/>
  <c r="D190" i="19"/>
  <c r="E190" i="19"/>
  <c r="F190" i="19"/>
  <c r="H190" i="19"/>
  <c r="J190" i="19"/>
  <c r="K190" i="19"/>
  <c r="N190" i="19"/>
  <c r="D191" i="19"/>
  <c r="E191" i="19"/>
  <c r="F191" i="19"/>
  <c r="H191" i="19"/>
  <c r="I191" i="19"/>
  <c r="J191" i="19"/>
  <c r="N191" i="19"/>
  <c r="D192" i="19"/>
  <c r="D193" i="19"/>
  <c r="D194" i="19"/>
  <c r="D114" i="19"/>
  <c r="E114" i="19"/>
  <c r="F114" i="19"/>
  <c r="I114" i="19"/>
  <c r="J114" i="19"/>
  <c r="L114" i="19"/>
  <c r="N114" i="19"/>
  <c r="D111" i="19"/>
  <c r="E168" i="19"/>
  <c r="F168" i="19"/>
  <c r="H168" i="19"/>
  <c r="J168" i="19"/>
  <c r="N168" i="19"/>
  <c r="E169" i="19"/>
  <c r="F169" i="19"/>
  <c r="H169" i="19"/>
  <c r="J169" i="19"/>
  <c r="N169" i="19"/>
  <c r="E170" i="19"/>
  <c r="F170" i="19"/>
  <c r="H170" i="19"/>
  <c r="I170" i="19"/>
  <c r="J170" i="19"/>
  <c r="N170" i="19"/>
  <c r="E171" i="19"/>
  <c r="F171" i="19"/>
  <c r="H171" i="19"/>
  <c r="J171" i="19"/>
  <c r="K171" i="19"/>
  <c r="N171" i="19"/>
  <c r="E172" i="19"/>
  <c r="F172" i="19"/>
  <c r="H172" i="19"/>
  <c r="J172" i="19"/>
  <c r="N172" i="19"/>
  <c r="E173" i="19"/>
  <c r="F173" i="19"/>
  <c r="H173" i="19"/>
  <c r="I173" i="19"/>
  <c r="J173" i="19"/>
  <c r="N173" i="19"/>
  <c r="E174" i="19"/>
  <c r="F174" i="19"/>
  <c r="H174" i="19"/>
  <c r="J174" i="19"/>
  <c r="N174" i="19"/>
  <c r="E175" i="19"/>
  <c r="F175" i="19"/>
  <c r="H175" i="19"/>
  <c r="J175" i="19"/>
  <c r="N175" i="19"/>
  <c r="E176" i="19"/>
  <c r="F176" i="19"/>
  <c r="H176" i="19"/>
  <c r="I176" i="19"/>
  <c r="J176" i="19"/>
  <c r="L176" i="19"/>
  <c r="N176" i="19"/>
  <c r="E177" i="19"/>
  <c r="F177" i="19"/>
  <c r="H177" i="19"/>
  <c r="J177" i="19"/>
  <c r="N177" i="19"/>
  <c r="E178" i="19"/>
  <c r="F178" i="19"/>
  <c r="H178" i="19"/>
  <c r="J178" i="19"/>
  <c r="L178" i="19"/>
  <c r="N178" i="19"/>
  <c r="E179" i="19"/>
  <c r="F179" i="19"/>
  <c r="H179" i="19"/>
  <c r="I179" i="19"/>
  <c r="J179" i="19"/>
  <c r="K179" i="19"/>
  <c r="N179" i="19"/>
  <c r="E180" i="19"/>
  <c r="F180" i="19"/>
  <c r="H180" i="19"/>
  <c r="J180" i="19"/>
  <c r="N180" i="19"/>
  <c r="E181" i="19"/>
  <c r="F181" i="19"/>
  <c r="H181" i="19"/>
  <c r="J181" i="19"/>
  <c r="N181" i="19"/>
  <c r="E44" i="19"/>
  <c r="F44" i="19"/>
  <c r="H44" i="19"/>
  <c r="I44" i="19"/>
  <c r="J44" i="19"/>
  <c r="K44" i="19"/>
  <c r="N44" i="19"/>
  <c r="E78" i="19"/>
  <c r="F78" i="19"/>
  <c r="H78" i="19"/>
  <c r="J78" i="19"/>
  <c r="N78" i="19"/>
  <c r="C21" i="21"/>
  <c r="F124" i="35"/>
  <c r="C21" i="20" s="1"/>
  <c r="C27" i="34" s="1"/>
  <c r="H124" i="35"/>
  <c r="J124" i="35"/>
  <c r="K124" i="35"/>
  <c r="L124" i="35"/>
  <c r="L134" i="35"/>
  <c r="K140" i="35"/>
  <c r="L140" i="35"/>
  <c r="F10" i="35"/>
  <c r="C15" i="20" s="1"/>
  <c r="C21" i="34" s="1"/>
  <c r="H10" i="35"/>
  <c r="J10" i="35"/>
  <c r="K10" i="35"/>
  <c r="L110" i="35"/>
  <c r="J40" i="16"/>
  <c r="B71" i="17"/>
  <c r="C71" i="17"/>
  <c r="D71" i="17"/>
  <c r="E71" i="17"/>
  <c r="F71" i="17"/>
  <c r="H71" i="17"/>
  <c r="J71" i="17"/>
  <c r="N71" i="17"/>
  <c r="F190" i="35"/>
  <c r="C17" i="20" s="1"/>
  <c r="C23" i="34" s="1"/>
  <c r="H190" i="35"/>
  <c r="H197" i="35"/>
  <c r="F197" i="35"/>
  <c r="B65" i="19"/>
  <c r="C65" i="19"/>
  <c r="D65" i="19"/>
  <c r="E65" i="19"/>
  <c r="F65" i="19"/>
  <c r="H65" i="19"/>
  <c r="J65" i="19"/>
  <c r="N65" i="19"/>
  <c r="B54" i="19"/>
  <c r="C54" i="19"/>
  <c r="D54" i="19"/>
  <c r="E54" i="19"/>
  <c r="F54" i="19"/>
  <c r="H54" i="19"/>
  <c r="J54" i="19"/>
  <c r="N54" i="19"/>
  <c r="B44" i="19"/>
  <c r="C44" i="19"/>
  <c r="D44" i="19"/>
  <c r="B78" i="19"/>
  <c r="C78" i="19"/>
  <c r="D78" i="19"/>
  <c r="B114" i="19"/>
  <c r="C114" i="19"/>
  <c r="B111" i="19"/>
  <c r="C111" i="19"/>
  <c r="B195" i="19"/>
  <c r="C195" i="19"/>
  <c r="D195" i="19"/>
  <c r="B113" i="19"/>
  <c r="D113" i="19"/>
  <c r="E113" i="19"/>
  <c r="F113" i="19"/>
  <c r="H113" i="19"/>
  <c r="I113" i="19"/>
  <c r="J113" i="19"/>
  <c r="B196" i="19"/>
  <c r="P196" i="19" s="1"/>
  <c r="C196" i="19"/>
  <c r="D196" i="19"/>
  <c r="E196" i="19"/>
  <c r="F196" i="19"/>
  <c r="H196" i="19"/>
  <c r="J196" i="19"/>
  <c r="B197" i="19"/>
  <c r="P197" i="19" s="1"/>
  <c r="C197" i="19"/>
  <c r="D197" i="19"/>
  <c r="E197" i="19"/>
  <c r="F197" i="19"/>
  <c r="H197" i="19"/>
  <c r="J197" i="19"/>
  <c r="B198" i="19"/>
  <c r="P198" i="19" s="1"/>
  <c r="C198" i="19"/>
  <c r="D198" i="19"/>
  <c r="E198" i="19"/>
  <c r="F198" i="19"/>
  <c r="H198" i="19"/>
  <c r="I198" i="19"/>
  <c r="J198" i="19"/>
  <c r="L203" i="35"/>
  <c r="F194" i="35"/>
  <c r="C23" i="21" s="1"/>
  <c r="H194" i="35"/>
  <c r="B23" i="21"/>
  <c r="D23" i="21"/>
  <c r="Q2" i="35"/>
  <c r="P25" i="20" l="1"/>
  <c r="O25" i="20"/>
  <c r="M9" i="20"/>
  <c r="P9" i="20" s="1"/>
  <c r="D15" i="34" s="1"/>
  <c r="AW29" i="26"/>
  <c r="AX29" i="26" s="1"/>
  <c r="AY29" i="26" s="1"/>
  <c r="AC32" i="26"/>
  <c r="AI34" i="26"/>
  <c r="AJ34" i="26"/>
  <c r="AC46" i="26"/>
  <c r="K10" i="26"/>
  <c r="AL10" i="26" s="1"/>
  <c r="AW18" i="26"/>
  <c r="AX18" i="26" s="1"/>
  <c r="AY18" i="26" s="1"/>
  <c r="AZ10" i="26"/>
  <c r="O19" i="20"/>
  <c r="E25" i="34" s="1"/>
  <c r="O30" i="20"/>
  <c r="O26" i="20"/>
  <c r="O11" i="20"/>
  <c r="E17" i="34" s="1"/>
  <c r="O18" i="20"/>
  <c r="E24" i="34" s="1"/>
  <c r="O24" i="20"/>
  <c r="E30" i="34" s="1"/>
  <c r="O15" i="20"/>
  <c r="E21" i="34" s="1"/>
  <c r="O16" i="20"/>
  <c r="E22" i="34" s="1"/>
  <c r="O28" i="20"/>
  <c r="P23" i="20"/>
  <c r="D29" i="34" s="1"/>
  <c r="O10" i="20"/>
  <c r="E16" i="34" s="1"/>
  <c r="O29" i="20"/>
  <c r="O14" i="20"/>
  <c r="E20" i="34" s="1"/>
  <c r="O36" i="20"/>
  <c r="O27" i="20"/>
  <c r="O33" i="20"/>
  <c r="O32" i="20"/>
  <c r="O21" i="20"/>
  <c r="E27" i="34" s="1"/>
  <c r="O31" i="20"/>
  <c r="O34" i="20"/>
  <c r="P37" i="20"/>
  <c r="O22" i="20"/>
  <c r="E28" i="34" s="1"/>
  <c r="P12" i="20"/>
  <c r="D18" i="34" s="1"/>
  <c r="O35" i="20"/>
  <c r="O17" i="20"/>
  <c r="E23" i="34" s="1"/>
  <c r="O20" i="20"/>
  <c r="E26" i="34" s="1"/>
  <c r="O13" i="20"/>
  <c r="E19" i="34" s="1"/>
  <c r="P29" i="20"/>
  <c r="O37" i="20"/>
  <c r="O23" i="20"/>
  <c r="E29" i="34" s="1"/>
  <c r="P17" i="20"/>
  <c r="D23" i="34" s="1"/>
  <c r="P35" i="20"/>
  <c r="P20" i="20"/>
  <c r="D26" i="34" s="1"/>
  <c r="P34" i="20"/>
  <c r="P16" i="20"/>
  <c r="D22" i="34" s="1"/>
  <c r="P33" i="20"/>
  <c r="P13" i="20"/>
  <c r="D19" i="34" s="1"/>
  <c r="P11" i="20"/>
  <c r="D17" i="34" s="1"/>
  <c r="P28" i="20"/>
  <c r="O12" i="20"/>
  <c r="E18" i="34" s="1"/>
  <c r="P19" i="20"/>
  <c r="D25" i="34" s="1"/>
  <c r="P18" i="20"/>
  <c r="D24" i="34" s="1"/>
  <c r="P36" i="20"/>
  <c r="P14" i="20"/>
  <c r="D20" i="34" s="1"/>
  <c r="P22" i="20"/>
  <c r="D28" i="34" s="1"/>
  <c r="P32" i="20"/>
  <c r="P30" i="20"/>
  <c r="P10" i="20"/>
  <c r="D16" i="34" s="1"/>
  <c r="P27" i="20"/>
  <c r="P21" i="20"/>
  <c r="D27" i="34" s="1"/>
  <c r="P24" i="20"/>
  <c r="D30" i="34" s="1"/>
  <c r="P31" i="20"/>
  <c r="P15" i="20"/>
  <c r="D21" i="34" s="1"/>
  <c r="P26" i="20"/>
  <c r="M14" i="38"/>
  <c r="M15" i="38" s="1"/>
  <c r="M16" i="38" s="1"/>
  <c r="M17" i="38" s="1"/>
  <c r="M18" i="38" s="1"/>
  <c r="M19" i="38" s="1"/>
  <c r="M20" i="38" s="1"/>
  <c r="M21" i="38" s="1"/>
  <c r="M22" i="38" s="1"/>
  <c r="M23" i="38" s="1"/>
  <c r="M24" i="38" s="1"/>
  <c r="M25" i="38" s="1"/>
  <c r="M26" i="38" s="1"/>
  <c r="M27" i="38" s="1"/>
  <c r="M28" i="38" s="1"/>
  <c r="M29" i="38" s="1"/>
  <c r="M30" i="38" s="1"/>
  <c r="M31" i="38" s="1"/>
  <c r="M32" i="38" s="1"/>
  <c r="M33" i="38" s="1"/>
  <c r="M34" i="38" s="1"/>
  <c r="M35" i="38" s="1"/>
  <c r="L54" i="19"/>
  <c r="F36" i="38"/>
  <c r="F37" i="38" s="1"/>
  <c r="L3" i="17" s="1"/>
  <c r="L71" i="17"/>
  <c r="L174" i="19"/>
  <c r="L192" i="19"/>
  <c r="L78" i="19"/>
  <c r="L184" i="19"/>
  <c r="L196" i="17"/>
  <c r="L187" i="19"/>
  <c r="L111" i="19"/>
  <c r="L181" i="19"/>
  <c r="L186" i="17"/>
  <c r="L177" i="19"/>
  <c r="L193" i="19"/>
  <c r="L173" i="19"/>
  <c r="L198" i="17"/>
  <c r="L44" i="19"/>
  <c r="L188" i="19"/>
  <c r="L187" i="17"/>
  <c r="L65" i="19"/>
  <c r="L191" i="19"/>
  <c r="L183" i="19"/>
  <c r="L32" i="17"/>
  <c r="L75" i="17"/>
  <c r="L189" i="19"/>
  <c r="L199" i="17"/>
  <c r="L172" i="19"/>
  <c r="L189" i="17"/>
  <c r="L170" i="19"/>
  <c r="L193" i="17"/>
  <c r="L179" i="19"/>
  <c r="L168" i="19"/>
  <c r="L200" i="17"/>
  <c r="L190" i="19"/>
  <c r="L182" i="19"/>
  <c r="L197" i="17"/>
  <c r="L190" i="17"/>
  <c r="L175" i="19"/>
  <c r="L185" i="19"/>
  <c r="L201" i="17"/>
  <c r="L194" i="17"/>
  <c r="L171" i="19"/>
  <c r="L191" i="17"/>
  <c r="L195" i="19"/>
  <c r="L180" i="19"/>
  <c r="L169" i="19"/>
  <c r="L194" i="19"/>
  <c r="F12" i="41"/>
  <c r="F13" i="41" s="1"/>
  <c r="F14" i="41" s="1"/>
  <c r="F15" i="41" s="1"/>
  <c r="F16" i="41" s="1"/>
  <c r="F17" i="41" s="1"/>
  <c r="F18" i="41" s="1"/>
  <c r="F19" i="41" s="1"/>
  <c r="F20" i="41" s="1"/>
  <c r="F21" i="41" s="1"/>
  <c r="F22" i="41" s="1"/>
  <c r="F23" i="41" s="1"/>
  <c r="F24" i="41" s="1"/>
  <c r="F25" i="41" s="1"/>
  <c r="F26" i="41" s="1"/>
  <c r="F27" i="41" s="1"/>
  <c r="F28" i="41" s="1"/>
  <c r="F29" i="41" s="1"/>
  <c r="F30" i="41" s="1"/>
  <c r="F31" i="41" s="1"/>
  <c r="F32" i="41" s="1"/>
  <c r="F33" i="41" s="1"/>
  <c r="F34" i="41" s="1"/>
  <c r="F35" i="41" s="1"/>
  <c r="K174" i="19"/>
  <c r="K184" i="19"/>
  <c r="K198" i="17"/>
  <c r="K172" i="19"/>
  <c r="K188" i="19"/>
  <c r="K189" i="17"/>
  <c r="K175" i="19"/>
  <c r="K182" i="19"/>
  <c r="K199" i="17"/>
  <c r="K195" i="19"/>
  <c r="K193" i="19"/>
  <c r="K178" i="19"/>
  <c r="K187" i="17"/>
  <c r="K169" i="19"/>
  <c r="K75" i="17"/>
  <c r="K193" i="17"/>
  <c r="K188" i="17"/>
  <c r="K111" i="19"/>
  <c r="K177" i="19"/>
  <c r="K191" i="19"/>
  <c r="K192" i="19"/>
  <c r="K107" i="17"/>
  <c r="K180" i="19"/>
  <c r="K194" i="17"/>
  <c r="K170" i="19"/>
  <c r="K190" i="17"/>
  <c r="K78" i="19"/>
  <c r="K173" i="19"/>
  <c r="K189" i="19"/>
  <c r="K200" i="17"/>
  <c r="K195" i="17"/>
  <c r="K191" i="17"/>
  <c r="K108" i="17"/>
  <c r="K168" i="19"/>
  <c r="K186" i="19"/>
  <c r="K183" i="19"/>
  <c r="K186" i="17"/>
  <c r="K202" i="17"/>
  <c r="K181" i="19"/>
  <c r="K176" i="19"/>
  <c r="K194" i="19"/>
  <c r="I107" i="17"/>
  <c r="I188" i="19"/>
  <c r="I200" i="17"/>
  <c r="I201" i="17"/>
  <c r="I111" i="19"/>
  <c r="I78" i="19"/>
  <c r="I177" i="19"/>
  <c r="I171" i="19"/>
  <c r="I32" i="17"/>
  <c r="I189" i="19"/>
  <c r="I75" i="17"/>
  <c r="I195" i="19"/>
  <c r="I195" i="17"/>
  <c r="I202" i="17"/>
  <c r="I65" i="19"/>
  <c r="I178" i="19"/>
  <c r="I172" i="19"/>
  <c r="I190" i="19"/>
  <c r="I186" i="19"/>
  <c r="I196" i="17"/>
  <c r="I190" i="17"/>
  <c r="I193" i="19"/>
  <c r="I71" i="17"/>
  <c r="I199" i="17"/>
  <c r="I193" i="17"/>
  <c r="I196" i="19"/>
  <c r="I180" i="19"/>
  <c r="I174" i="19"/>
  <c r="I168" i="19"/>
  <c r="I186" i="17"/>
  <c r="I194" i="17"/>
  <c r="I187" i="17"/>
  <c r="I192" i="19"/>
  <c r="I188" i="17"/>
  <c r="I108" i="17"/>
  <c r="I197" i="19"/>
  <c r="I181" i="19"/>
  <c r="I175" i="19"/>
  <c r="I169" i="19"/>
  <c r="I182" i="19"/>
  <c r="I189" i="17"/>
  <c r="I54" i="19"/>
  <c r="G193" i="19"/>
  <c r="G192" i="19"/>
  <c r="G185" i="19"/>
  <c r="G71" i="17"/>
  <c r="G187" i="17"/>
  <c r="G178" i="19"/>
  <c r="G184" i="19"/>
  <c r="G188" i="17"/>
  <c r="G114" i="19"/>
  <c r="G174" i="19"/>
  <c r="G190" i="19"/>
  <c r="G189" i="17"/>
  <c r="G191" i="17"/>
  <c r="G194" i="19"/>
  <c r="G186" i="19"/>
  <c r="G187" i="19"/>
  <c r="G201" i="17"/>
  <c r="G199" i="17"/>
  <c r="G196" i="17"/>
  <c r="G195" i="19"/>
  <c r="G44" i="19"/>
  <c r="G190" i="17"/>
  <c r="G78" i="19"/>
  <c r="G175" i="19"/>
  <c r="G191" i="19"/>
  <c r="G192" i="17"/>
  <c r="G198" i="19"/>
  <c r="O198" i="19" s="1"/>
  <c r="G65" i="19"/>
  <c r="G194" i="17"/>
  <c r="G180" i="19"/>
  <c r="G172" i="19"/>
  <c r="G195" i="17"/>
  <c r="G202" i="17"/>
  <c r="G75" i="17"/>
  <c r="G107" i="17"/>
  <c r="G197" i="17"/>
  <c r="G108" i="17"/>
  <c r="G181" i="19"/>
  <c r="G177" i="19"/>
  <c r="G173" i="19"/>
  <c r="G169" i="19"/>
  <c r="G188" i="19"/>
  <c r="G182" i="19"/>
  <c r="G170" i="19"/>
  <c r="G197" i="19"/>
  <c r="G179" i="19"/>
  <c r="G171" i="19"/>
  <c r="G193" i="17"/>
  <c r="G111" i="19"/>
  <c r="G54" i="19"/>
  <c r="G176" i="19"/>
  <c r="G168" i="19"/>
  <c r="G113" i="19"/>
  <c r="P113" i="19" s="1"/>
  <c r="G32" i="17"/>
  <c r="G200" i="17"/>
  <c r="G198" i="17"/>
  <c r="G196" i="19"/>
  <c r="AT21" i="26"/>
  <c r="AU21" i="26" s="1"/>
  <c r="AV21" i="26" s="1"/>
  <c r="AK12" i="26"/>
  <c r="AJ12" i="26"/>
  <c r="AJ8" i="26"/>
  <c r="AI8" i="26"/>
  <c r="AL8" i="26"/>
  <c r="AK8" i="26"/>
  <c r="AC42" i="26"/>
  <c r="K6" i="26"/>
  <c r="I12" i="26"/>
  <c r="J56" i="26"/>
  <c r="J20" i="26" s="1"/>
  <c r="AW21" i="26" s="1"/>
  <c r="AX21" i="26" s="1"/>
  <c r="AY21" i="26" s="1"/>
  <c r="J82" i="26"/>
  <c r="J42" i="26"/>
  <c r="J6" i="26" s="1"/>
  <c r="AZ7" i="26" s="1"/>
  <c r="J81" i="26"/>
  <c r="J55" i="26"/>
  <c r="J19" i="26" s="1"/>
  <c r="AZ20" i="26" s="1"/>
  <c r="K80" i="26"/>
  <c r="AC80" i="26" s="1"/>
  <c r="K86" i="26"/>
  <c r="AF86" i="26" s="1"/>
  <c r="K99" i="26"/>
  <c r="AF99" i="26" s="1"/>
  <c r="J54" i="26"/>
  <c r="J18" i="26" s="1"/>
  <c r="AW19" i="26" s="1"/>
  <c r="AX19" i="26" s="1"/>
  <c r="AY19" i="26" s="1"/>
  <c r="J102" i="26"/>
  <c r="I18" i="26"/>
  <c r="I31" i="26"/>
  <c r="K50" i="26"/>
  <c r="AC50" i="26" s="1"/>
  <c r="J95" i="26"/>
  <c r="AJ19" i="26"/>
  <c r="J46" i="26"/>
  <c r="J10" i="26" s="1"/>
  <c r="J70" i="26"/>
  <c r="J34" i="26" s="1"/>
  <c r="AW35" i="26" s="1"/>
  <c r="AX35" i="26" s="1"/>
  <c r="AY35" i="26" s="1"/>
  <c r="J84" i="26"/>
  <c r="K53" i="26"/>
  <c r="AE53" i="26" s="1"/>
  <c r="J74" i="26"/>
  <c r="I34" i="26"/>
  <c r="J73" i="26"/>
  <c r="J93" i="26"/>
  <c r="J94" i="26"/>
  <c r="K105" i="26"/>
  <c r="AD105" i="26" s="1"/>
  <c r="K67" i="26"/>
  <c r="AD67" i="26" s="1"/>
  <c r="K87" i="26"/>
  <c r="AD87" i="26" s="1"/>
  <c r="J91" i="26"/>
  <c r="J43" i="26"/>
  <c r="J7" i="26" s="1"/>
  <c r="AW8" i="26" s="1"/>
  <c r="AX8" i="26" s="1"/>
  <c r="AY8" i="26" s="1"/>
  <c r="K56" i="26"/>
  <c r="K20" i="26" s="1"/>
  <c r="AJ20" i="26" s="1"/>
  <c r="K43" i="26"/>
  <c r="AC43" i="26" s="1"/>
  <c r="J79" i="26"/>
  <c r="K85" i="26"/>
  <c r="AC85" i="26" s="1"/>
  <c r="K90" i="26"/>
  <c r="AD90" i="26" s="1"/>
  <c r="AF64" i="26"/>
  <c r="J50" i="26"/>
  <c r="J14" i="26" s="1"/>
  <c r="AW15" i="26" s="1"/>
  <c r="AX15" i="26" s="1"/>
  <c r="AY15" i="26" s="1"/>
  <c r="AT15" i="26"/>
  <c r="AU15" i="26" s="1"/>
  <c r="AV15" i="26" s="1"/>
  <c r="K75" i="26"/>
  <c r="AF75" i="26" s="1"/>
  <c r="J106" i="26"/>
  <c r="J58" i="26"/>
  <c r="J22" i="26" s="1"/>
  <c r="AW23" i="26" s="1"/>
  <c r="AX23" i="26" s="1"/>
  <c r="AY23" i="26" s="1"/>
  <c r="K22" i="26"/>
  <c r="AK22" i="26" s="1"/>
  <c r="AT20" i="26"/>
  <c r="AU20" i="26" s="1"/>
  <c r="AV20" i="26" s="1"/>
  <c r="K111" i="26"/>
  <c r="AF111" i="26" s="1"/>
  <c r="C42" i="26"/>
  <c r="C6" i="26" s="1"/>
  <c r="AD14" i="26"/>
  <c r="AC14" i="26"/>
  <c r="AD17" i="26"/>
  <c r="AC17" i="26"/>
  <c r="D104" i="26"/>
  <c r="C62" i="26"/>
  <c r="C26" i="26" s="1"/>
  <c r="D99" i="26"/>
  <c r="D105" i="26"/>
  <c r="D62" i="26"/>
  <c r="D26" i="26" s="1"/>
  <c r="AE26" i="26" s="1"/>
  <c r="C52" i="26"/>
  <c r="C16" i="26" s="1"/>
  <c r="C98" i="26"/>
  <c r="D108" i="26"/>
  <c r="C50" i="26"/>
  <c r="C14" i="26" s="1"/>
  <c r="D77" i="26"/>
  <c r="B25" i="26"/>
  <c r="D45" i="26"/>
  <c r="D9" i="26" s="1"/>
  <c r="AB9" i="26" s="1"/>
  <c r="B13" i="26"/>
  <c r="C49" i="26"/>
  <c r="C13" i="26" s="1"/>
  <c r="D96" i="26"/>
  <c r="B8" i="26"/>
  <c r="AD19" i="26"/>
  <c r="B31" i="26"/>
  <c r="D74" i="26"/>
  <c r="D75" i="26"/>
  <c r="D81" i="26"/>
  <c r="C87" i="26"/>
  <c r="D101" i="26"/>
  <c r="C110" i="26"/>
  <c r="AB31" i="26"/>
  <c r="AD31" i="26"/>
  <c r="D61" i="26"/>
  <c r="D25" i="26" s="1"/>
  <c r="AE25" i="26" s="1"/>
  <c r="D46" i="26"/>
  <c r="D10" i="26" s="1"/>
  <c r="AF10" i="26" s="1"/>
  <c r="C51" i="26"/>
  <c r="C15" i="26" s="1"/>
  <c r="B16" i="26"/>
  <c r="D51" i="26"/>
  <c r="D15" i="26" s="1"/>
  <c r="AB15" i="26" s="1"/>
  <c r="D97" i="26"/>
  <c r="C102" i="26"/>
  <c r="C43" i="26"/>
  <c r="C7" i="26" s="1"/>
  <c r="D89" i="26"/>
  <c r="AC19" i="26"/>
  <c r="D43" i="26"/>
  <c r="D7" i="26" s="1"/>
  <c r="AB7" i="26" s="1"/>
  <c r="C64" i="26"/>
  <c r="C28" i="26" s="1"/>
  <c r="C88" i="26"/>
  <c r="C90" i="26"/>
  <c r="D60" i="26"/>
  <c r="D24" i="26" s="1"/>
  <c r="AB24" i="26" s="1"/>
  <c r="C44" i="26"/>
  <c r="C8" i="26" s="1"/>
  <c r="C76" i="26"/>
  <c r="B9" i="26"/>
  <c r="B24" i="26"/>
  <c r="B28" i="26"/>
  <c r="D63" i="26"/>
  <c r="D27" i="26" s="1"/>
  <c r="AC27" i="26" s="1"/>
  <c r="D93" i="26"/>
  <c r="C100" i="26"/>
  <c r="AT34" i="26"/>
  <c r="AU34" i="26" s="1"/>
  <c r="AV34" i="26" s="1"/>
  <c r="AW34" i="26"/>
  <c r="AX34" i="26" s="1"/>
  <c r="AY34" i="26" s="1"/>
  <c r="AZ34" i="26"/>
  <c r="AD28" i="26"/>
  <c r="AE28" i="26"/>
  <c r="AC28" i="26"/>
  <c r="AB28" i="26"/>
  <c r="AE8" i="26"/>
  <c r="AC8" i="26"/>
  <c r="AD8" i="26"/>
  <c r="AF8" i="26"/>
  <c r="AT23" i="26"/>
  <c r="AU23" i="26" s="1"/>
  <c r="AV23" i="26" s="1"/>
  <c r="AF83" i="26"/>
  <c r="AE83" i="26"/>
  <c r="AD83" i="26"/>
  <c r="AC83" i="26"/>
  <c r="AC6" i="26"/>
  <c r="AB6" i="26"/>
  <c r="AE6" i="26"/>
  <c r="AD6" i="26"/>
  <c r="AD16" i="26"/>
  <c r="AF16" i="26"/>
  <c r="AE16" i="26"/>
  <c r="J98" i="26"/>
  <c r="AE22" i="26"/>
  <c r="AF22" i="26"/>
  <c r="AD22" i="26"/>
  <c r="AB22" i="26"/>
  <c r="AB17" i="26"/>
  <c r="AB41" i="26"/>
  <c r="AB112" i="26" s="1"/>
  <c r="AB14" i="26"/>
  <c r="AE54" i="26"/>
  <c r="AF54" i="26"/>
  <c r="AD54" i="26"/>
  <c r="K18" i="26"/>
  <c r="AC54" i="26"/>
  <c r="K76" i="26"/>
  <c r="J76" i="26"/>
  <c r="K96" i="26"/>
  <c r="J96" i="26"/>
  <c r="AT26" i="26"/>
  <c r="AU26" i="26" s="1"/>
  <c r="AV26" i="26" s="1"/>
  <c r="AZ26" i="26"/>
  <c r="AW26" i="26"/>
  <c r="AX26" i="26" s="1"/>
  <c r="AY26" i="26" s="1"/>
  <c r="AH32" i="26"/>
  <c r="AL32" i="26"/>
  <c r="AE73" i="26"/>
  <c r="AB16" i="26"/>
  <c r="AT22" i="26"/>
  <c r="AU22" i="26" s="1"/>
  <c r="AV22" i="26" s="1"/>
  <c r="AW33" i="26"/>
  <c r="AX33" i="26" s="1"/>
  <c r="AY33" i="26" s="1"/>
  <c r="AZ33" i="26"/>
  <c r="AT33" i="26"/>
  <c r="AU33" i="26" s="1"/>
  <c r="AV33" i="26" s="1"/>
  <c r="AD119" i="26"/>
  <c r="AD118" i="26"/>
  <c r="AD115" i="26"/>
  <c r="AD117" i="26"/>
  <c r="AD48" i="26"/>
  <c r="AD114" i="26"/>
  <c r="AD70" i="26"/>
  <c r="AD106" i="26"/>
  <c r="AD120" i="26"/>
  <c r="AD44" i="26"/>
  <c r="AD58" i="26"/>
  <c r="AD116" i="26"/>
  <c r="AD55" i="26"/>
  <c r="AD73" i="26"/>
  <c r="K57" i="26"/>
  <c r="J57" i="26"/>
  <c r="J21" i="26" s="1"/>
  <c r="AZ22" i="26" s="1"/>
  <c r="I21" i="26"/>
  <c r="AD68" i="26"/>
  <c r="K72" i="26"/>
  <c r="J72" i="26"/>
  <c r="AB82" i="26"/>
  <c r="AD108" i="26"/>
  <c r="AF108" i="26"/>
  <c r="AC108" i="26"/>
  <c r="AI32" i="26"/>
  <c r="AT17" i="26"/>
  <c r="AU17" i="26" s="1"/>
  <c r="AV17" i="26" s="1"/>
  <c r="B34" i="26"/>
  <c r="D70" i="26"/>
  <c r="D34" i="26" s="1"/>
  <c r="C70" i="26"/>
  <c r="C34" i="26" s="1"/>
  <c r="J83" i="26"/>
  <c r="J108" i="26"/>
  <c r="AI9" i="26"/>
  <c r="AH12" i="26"/>
  <c r="AL12" i="26"/>
  <c r="AD13" i="26"/>
  <c r="AF13" i="26"/>
  <c r="AE13" i="26"/>
  <c r="AC13" i="26"/>
  <c r="AB13" i="26"/>
  <c r="AT30" i="26"/>
  <c r="AU30" i="26" s="1"/>
  <c r="AV30" i="26" s="1"/>
  <c r="AW30" i="26"/>
  <c r="AX30" i="26" s="1"/>
  <c r="AY30" i="26" s="1"/>
  <c r="AZ30" i="26"/>
  <c r="AJ32" i="26"/>
  <c r="I26" i="26"/>
  <c r="K62" i="26"/>
  <c r="AF78" i="26"/>
  <c r="AD78" i="26"/>
  <c r="AC78" i="26"/>
  <c r="AB92" i="26"/>
  <c r="AF102" i="26"/>
  <c r="AE102" i="26"/>
  <c r="AC102" i="26"/>
  <c r="AB102" i="26"/>
  <c r="AD102" i="26"/>
  <c r="AF6" i="26"/>
  <c r="AZ9" i="26"/>
  <c r="AW9" i="26"/>
  <c r="AX9" i="26" s="1"/>
  <c r="AY9" i="26" s="1"/>
  <c r="AL9" i="26"/>
  <c r="AK9" i="26"/>
  <c r="AJ9" i="26"/>
  <c r="AT19" i="26"/>
  <c r="AU19" i="26" s="1"/>
  <c r="AV19" i="26" s="1"/>
  <c r="AK32" i="26"/>
  <c r="AD42" i="26"/>
  <c r="D48" i="26"/>
  <c r="D12" i="26" s="1"/>
  <c r="C48" i="26"/>
  <c r="C12" i="26" s="1"/>
  <c r="K61" i="26"/>
  <c r="I25" i="26"/>
  <c r="J62" i="26"/>
  <c r="J26" i="26" s="1"/>
  <c r="AW27" i="26" s="1"/>
  <c r="AX27" i="26" s="1"/>
  <c r="AY27" i="26" s="1"/>
  <c r="B30" i="26"/>
  <c r="D66" i="26"/>
  <c r="D30" i="26" s="1"/>
  <c r="C66" i="26"/>
  <c r="C30" i="26" s="1"/>
  <c r="J78" i="26"/>
  <c r="AB79" i="26"/>
  <c r="AE79" i="26"/>
  <c r="AD79" i="26"/>
  <c r="AC79" i="26"/>
  <c r="AD81" i="26"/>
  <c r="AC81" i="26"/>
  <c r="AE81" i="26"/>
  <c r="AD84" i="26"/>
  <c r="J100" i="26"/>
  <c r="K100" i="26"/>
  <c r="K107" i="26"/>
  <c r="AE112" i="26"/>
  <c r="AD112" i="26"/>
  <c r="AC112" i="26"/>
  <c r="AF112" i="26"/>
  <c r="AC98" i="26"/>
  <c r="AB98" i="26"/>
  <c r="AE98" i="26"/>
  <c r="AF98" i="26"/>
  <c r="AU7" i="26"/>
  <c r="AD98" i="26"/>
  <c r="AF114" i="26"/>
  <c r="AF116" i="26"/>
  <c r="AF119" i="26"/>
  <c r="AF120" i="26"/>
  <c r="AF69" i="26"/>
  <c r="AF68" i="26"/>
  <c r="AF48" i="26"/>
  <c r="AF60" i="26"/>
  <c r="AF58" i="26"/>
  <c r="AF106" i="26"/>
  <c r="AF88" i="26"/>
  <c r="AF55" i="26"/>
  <c r="AF118" i="26"/>
  <c r="AF117" i="26"/>
  <c r="AF94" i="26"/>
  <c r="AF93" i="26"/>
  <c r="AF92" i="26"/>
  <c r="D71" i="26"/>
  <c r="D35" i="26" s="1"/>
  <c r="C71" i="26"/>
  <c r="C35" i="26" s="1"/>
  <c r="B35" i="26"/>
  <c r="AF95" i="26"/>
  <c r="AE95" i="26"/>
  <c r="AD95" i="26"/>
  <c r="AC95" i="26"/>
  <c r="D111" i="26"/>
  <c r="C111" i="26"/>
  <c r="AH5" i="26"/>
  <c r="AC74" i="26"/>
  <c r="AB74" i="26"/>
  <c r="AF74" i="26"/>
  <c r="AD74" i="26"/>
  <c r="AE94" i="26"/>
  <c r="AC16" i="26"/>
  <c r="AW10" i="26"/>
  <c r="AX10" i="26" s="1"/>
  <c r="AY10" i="26" s="1"/>
  <c r="AT10" i="26"/>
  <c r="AU10" i="26" s="1"/>
  <c r="AV10" i="26" s="1"/>
  <c r="AF44" i="26"/>
  <c r="AF45" i="26"/>
  <c r="J49" i="26"/>
  <c r="J13" i="26" s="1"/>
  <c r="AZ14" i="26" s="1"/>
  <c r="I13" i="26"/>
  <c r="K49" i="26"/>
  <c r="B29" i="26"/>
  <c r="C65" i="26"/>
  <c r="C29" i="26" s="1"/>
  <c r="D65" i="26"/>
  <c r="D29" i="26" s="1"/>
  <c r="AF91" i="26"/>
  <c r="AE91" i="26"/>
  <c r="AD91" i="26"/>
  <c r="AC91" i="26"/>
  <c r="AP5" i="26"/>
  <c r="AI12" i="26"/>
  <c r="AD82" i="26"/>
  <c r="AD92" i="26"/>
  <c r="C109" i="26"/>
  <c r="D109" i="26"/>
  <c r="AF115" i="26"/>
  <c r="C80" i="26"/>
  <c r="D80" i="26"/>
  <c r="J110" i="26"/>
  <c r="AT24" i="26"/>
  <c r="AU24" i="26" s="1"/>
  <c r="AV24" i="26" s="1"/>
  <c r="D73" i="26"/>
  <c r="C92" i="26"/>
  <c r="K109" i="26"/>
  <c r="J109" i="26"/>
  <c r="AC31" i="26"/>
  <c r="AC110" i="26"/>
  <c r="AB110" i="26"/>
  <c r="AF110" i="26"/>
  <c r="AE110" i="26"/>
  <c r="AD110" i="26"/>
  <c r="AW12" i="26"/>
  <c r="AX12" i="26" s="1"/>
  <c r="AY12" i="26" s="1"/>
  <c r="AT12" i="26"/>
  <c r="AU12" i="26" s="1"/>
  <c r="AV12" i="26" s="1"/>
  <c r="AZ25" i="26"/>
  <c r="AE42" i="26"/>
  <c r="AB42" i="26"/>
  <c r="AF42" i="26"/>
  <c r="D91" i="26"/>
  <c r="C91" i="26"/>
  <c r="J103" i="26"/>
  <c r="K103" i="26"/>
  <c r="F8" i="26"/>
  <c r="F9" i="26" s="1"/>
  <c r="F10" i="26" s="1"/>
  <c r="F11" i="26" s="1"/>
  <c r="F12" i="26" s="1"/>
  <c r="F13" i="26" s="1"/>
  <c r="F14" i="26" s="1"/>
  <c r="F15" i="26" s="1"/>
  <c r="F16" i="26" s="1"/>
  <c r="F17" i="26" s="1"/>
  <c r="AZ12" i="26"/>
  <c r="AZ18" i="26"/>
  <c r="AT18" i="26"/>
  <c r="AC117" i="26"/>
  <c r="AC119" i="26"/>
  <c r="AC118" i="26"/>
  <c r="AC115" i="26"/>
  <c r="AC116" i="26"/>
  <c r="AC68" i="26"/>
  <c r="AC44" i="26"/>
  <c r="AC45" i="26"/>
  <c r="AC104" i="26"/>
  <c r="AC60" i="26"/>
  <c r="AC106" i="26"/>
  <c r="AC120" i="26"/>
  <c r="AC114" i="26"/>
  <c r="AC70" i="26"/>
  <c r="AF14" i="26"/>
  <c r="AE14" i="26"/>
  <c r="AB19" i="26"/>
  <c r="AT31" i="26"/>
  <c r="AU31" i="26" s="1"/>
  <c r="AV31" i="26" s="1"/>
  <c r="AC84" i="26"/>
  <c r="AF84" i="26"/>
  <c r="AD104" i="26"/>
  <c r="AF113" i="26"/>
  <c r="AE113" i="26"/>
  <c r="AD113" i="26"/>
  <c r="AT28" i="26"/>
  <c r="AU28" i="26" s="1"/>
  <c r="AV28" i="26" s="1"/>
  <c r="C47" i="26"/>
  <c r="C11" i="26" s="1"/>
  <c r="D47" i="26"/>
  <c r="D11" i="26" s="1"/>
  <c r="AB55" i="26"/>
  <c r="AC55" i="26"/>
  <c r="K59" i="26"/>
  <c r="J59" i="26"/>
  <c r="J23" i="26" s="1"/>
  <c r="AW24" i="26" s="1"/>
  <c r="AX24" i="26" s="1"/>
  <c r="AY24" i="26" s="1"/>
  <c r="AE88" i="26"/>
  <c r="AD88" i="26"/>
  <c r="AC88" i="26"/>
  <c r="K101" i="26"/>
  <c r="J101" i="26"/>
  <c r="AB106" i="26"/>
  <c r="AC48" i="26"/>
  <c r="J63" i="26"/>
  <c r="J27" i="26" s="1"/>
  <c r="AW28" i="26" s="1"/>
  <c r="AX28" i="26" s="1"/>
  <c r="AY28" i="26" s="1"/>
  <c r="I27" i="26"/>
  <c r="K63" i="26"/>
  <c r="C69" i="26"/>
  <c r="C33" i="26" s="1"/>
  <c r="B33" i="26"/>
  <c r="AE46" i="26"/>
  <c r="AD46" i="26"/>
  <c r="AF46" i="26"/>
  <c r="AE64" i="26"/>
  <c r="AC64" i="26"/>
  <c r="K28" i="26"/>
  <c r="AB64" i="26"/>
  <c r="K66" i="26"/>
  <c r="J66" i="26"/>
  <c r="J30" i="26" s="1"/>
  <c r="AZ31" i="26" s="1"/>
  <c r="D69" i="26"/>
  <c r="D33" i="26" s="1"/>
  <c r="C78" i="26"/>
  <c r="C82" i="26"/>
  <c r="D83" i="26"/>
  <c r="C83" i="26"/>
  <c r="I11" i="26"/>
  <c r="I30" i="26"/>
  <c r="K47" i="26"/>
  <c r="C58" i="26"/>
  <c r="C22" i="26" s="1"/>
  <c r="C113" i="26"/>
  <c r="AE41" i="26"/>
  <c r="AE78" i="26" s="1"/>
  <c r="AE17" i="26"/>
  <c r="AI19" i="26"/>
  <c r="AL19" i="26"/>
  <c r="AK19" i="26"/>
  <c r="D56" i="26"/>
  <c r="D20" i="26" s="1"/>
  <c r="C56" i="26"/>
  <c r="C20" i="26" s="1"/>
  <c r="C57" i="26"/>
  <c r="C21" i="26" s="1"/>
  <c r="D57" i="26"/>
  <c r="D21" i="26" s="1"/>
  <c r="AF70" i="26"/>
  <c r="AF73" i="26"/>
  <c r="AB73" i="26"/>
  <c r="AD93" i="26"/>
  <c r="AC93" i="26"/>
  <c r="AB93" i="26"/>
  <c r="AD94" i="26"/>
  <c r="AC94" i="26"/>
  <c r="D103" i="26"/>
  <c r="C103" i="26"/>
  <c r="C106" i="26"/>
  <c r="AE92" i="26"/>
  <c r="AZ16" i="26"/>
  <c r="C55" i="26"/>
  <c r="C19" i="26" s="1"/>
  <c r="C84" i="26"/>
  <c r="AZ29" i="26"/>
  <c r="AT29" i="26"/>
  <c r="AU29" i="26" s="1"/>
  <c r="AV29" i="26" s="1"/>
  <c r="I35" i="26"/>
  <c r="K71" i="26"/>
  <c r="J71" i="26"/>
  <c r="J35" i="26" s="1"/>
  <c r="AW36" i="26" s="1"/>
  <c r="AX36" i="26" s="1"/>
  <c r="AY36" i="26" s="1"/>
  <c r="D85" i="26"/>
  <c r="C85" i="26"/>
  <c r="K52" i="26"/>
  <c r="J52" i="26"/>
  <c r="J16" i="26" s="1"/>
  <c r="AZ17" i="26" s="1"/>
  <c r="C59" i="26"/>
  <c r="C23" i="26" s="1"/>
  <c r="D59" i="26"/>
  <c r="D23" i="26" s="1"/>
  <c r="AD64" i="26"/>
  <c r="AC92" i="26"/>
  <c r="AD45" i="26"/>
  <c r="AE60" i="26"/>
  <c r="K24" i="26"/>
  <c r="AD60" i="26"/>
  <c r="AF32" i="26"/>
  <c r="AD32" i="26"/>
  <c r="AE32" i="26"/>
  <c r="AD69" i="26"/>
  <c r="AC69" i="26"/>
  <c r="K33" i="26"/>
  <c r="AK34" i="26"/>
  <c r="AL34" i="26"/>
  <c r="D54" i="26"/>
  <c r="D18" i="26" s="1"/>
  <c r="C54" i="26"/>
  <c r="C18" i="26" s="1"/>
  <c r="AF82" i="26"/>
  <c r="K97" i="26"/>
  <c r="J97" i="26"/>
  <c r="AB104" i="26"/>
  <c r="AF104" i="26"/>
  <c r="K89" i="26"/>
  <c r="J89" i="26"/>
  <c r="D107" i="26"/>
  <c r="C107" i="26"/>
  <c r="AZ32" i="26"/>
  <c r="J48" i="26"/>
  <c r="J12" i="26" s="1"/>
  <c r="AZ13" i="26" s="1"/>
  <c r="K51" i="26"/>
  <c r="K65" i="26"/>
  <c r="K77" i="26"/>
  <c r="J77" i="26"/>
  <c r="D95" i="26"/>
  <c r="C95" i="26"/>
  <c r="H37" i="34"/>
  <c r="H38" i="34"/>
  <c r="H39" i="34"/>
  <c r="H40" i="34"/>
  <c r="H41" i="34"/>
  <c r="H42" i="34"/>
  <c r="H43" i="34"/>
  <c r="H44" i="34"/>
  <c r="H45" i="34"/>
  <c r="H46" i="34"/>
  <c r="B24" i="19"/>
  <c r="D24" i="19"/>
  <c r="E31" i="34" l="1"/>
  <c r="D31" i="34"/>
  <c r="Q25" i="20"/>
  <c r="I191" i="35" s="1"/>
  <c r="AH22" i="26"/>
  <c r="O9" i="20"/>
  <c r="E15" i="34" s="1"/>
  <c r="AD99" i="26"/>
  <c r="AZ8" i="26"/>
  <c r="AW20" i="26"/>
  <c r="AX20" i="26" s="1"/>
  <c r="AY20" i="26" s="1"/>
  <c r="AZ35" i="26"/>
  <c r="P111" i="19"/>
  <c r="O193" i="19"/>
  <c r="AE56" i="26"/>
  <c r="AK10" i="26"/>
  <c r="AW14" i="26"/>
  <c r="AX14" i="26" s="1"/>
  <c r="AY14" i="26" s="1"/>
  <c r="AI10" i="26"/>
  <c r="AJ10" i="26"/>
  <c r="O197" i="19"/>
  <c r="O202" i="17"/>
  <c r="AB75" i="26"/>
  <c r="AC75" i="26"/>
  <c r="AE67" i="26"/>
  <c r="K31" i="26"/>
  <c r="AK31" i="26" s="1"/>
  <c r="O195" i="19"/>
  <c r="AF87" i="26"/>
  <c r="AB87" i="26"/>
  <c r="AC87" i="26"/>
  <c r="AW7" i="26"/>
  <c r="AX7" i="26" s="1"/>
  <c r="AE7" i="26"/>
  <c r="AB43" i="26"/>
  <c r="AB67" i="26"/>
  <c r="AF27" i="26"/>
  <c r="AF67" i="26"/>
  <c r="AC7" i="26"/>
  <c r="AD43" i="26"/>
  <c r="AZ15" i="26"/>
  <c r="P202" i="17"/>
  <c r="AZ24" i="26"/>
  <c r="AF105" i="26"/>
  <c r="AE105" i="26"/>
  <c r="AC86" i="26"/>
  <c r="K14" i="26"/>
  <c r="AJ14" i="26" s="1"/>
  <c r="AZ21" i="26"/>
  <c r="AD50" i="26"/>
  <c r="AF50" i="26"/>
  <c r="AJ22" i="26"/>
  <c r="AC53" i="26"/>
  <c r="AW31" i="26"/>
  <c r="AX31" i="26" s="1"/>
  <c r="AY31" i="26" s="1"/>
  <c r="AI20" i="26"/>
  <c r="AB50" i="26"/>
  <c r="AW22" i="26"/>
  <c r="AX22" i="26" s="1"/>
  <c r="AY22" i="26" s="1"/>
  <c r="AB90" i="26"/>
  <c r="AB105" i="26"/>
  <c r="AC105" i="26"/>
  <c r="P195" i="19"/>
  <c r="AI22" i="26"/>
  <c r="AZ27" i="26"/>
  <c r="O111" i="19"/>
  <c r="Q27" i="20"/>
  <c r="I7" i="35" s="1"/>
  <c r="Q9" i="20"/>
  <c r="Q10" i="20"/>
  <c r="Q28" i="20"/>
  <c r="I9" i="35" s="1"/>
  <c r="Q18" i="20"/>
  <c r="Q19" i="20"/>
  <c r="F25" i="34" s="1"/>
  <c r="Q32" i="20"/>
  <c r="I71" i="35" s="1"/>
  <c r="Q15" i="20"/>
  <c r="Q14" i="20"/>
  <c r="Q16" i="20"/>
  <c r="Q36" i="20"/>
  <c r="I196" i="35" s="1"/>
  <c r="Q24" i="20"/>
  <c r="Q21" i="20"/>
  <c r="Q11" i="20"/>
  <c r="Q13" i="20"/>
  <c r="Q26" i="20"/>
  <c r="I189" i="35" s="1"/>
  <c r="Q22" i="20"/>
  <c r="Q33" i="20"/>
  <c r="I72" i="35" s="1"/>
  <c r="Q12" i="20"/>
  <c r="Q31" i="20"/>
  <c r="I70" i="35" s="1"/>
  <c r="Q34" i="20"/>
  <c r="I125" i="35" s="1"/>
  <c r="Q23" i="20"/>
  <c r="Q35" i="20"/>
  <c r="I192" i="35" s="1"/>
  <c r="Q17" i="20"/>
  <c r="Q30" i="20"/>
  <c r="I68" i="35" s="1"/>
  <c r="Q29" i="20"/>
  <c r="I67" i="35" s="1"/>
  <c r="Q20" i="20"/>
  <c r="Q37" i="20"/>
  <c r="I234" i="35" s="1"/>
  <c r="O192" i="19"/>
  <c r="O108" i="17"/>
  <c r="O194" i="19"/>
  <c r="O196" i="19"/>
  <c r="O113" i="19"/>
  <c r="P108" i="17"/>
  <c r="AE90" i="26"/>
  <c r="AF90" i="26"/>
  <c r="AI6" i="26"/>
  <c r="AL6" i="26"/>
  <c r="AK6" i="26"/>
  <c r="AJ6" i="26"/>
  <c r="AL22" i="26"/>
  <c r="AF53" i="26"/>
  <c r="AZ19" i="26"/>
  <c r="AH6" i="26"/>
  <c r="K17" i="26"/>
  <c r="AL17" i="26" s="1"/>
  <c r="AZ23" i="26"/>
  <c r="AE85" i="26"/>
  <c r="AB111" i="26"/>
  <c r="AF56" i="26"/>
  <c r="AD53" i="26"/>
  <c r="AW11" i="26"/>
  <c r="AX11" i="26" s="1"/>
  <c r="AY11" i="26" s="1"/>
  <c r="AZ11" i="26"/>
  <c r="AB85" i="26"/>
  <c r="AW13" i="26"/>
  <c r="AX13" i="26" s="1"/>
  <c r="AY13" i="26" s="1"/>
  <c r="AC111" i="26"/>
  <c r="AD80" i="26"/>
  <c r="K7" i="26"/>
  <c r="AI7" i="26" s="1"/>
  <c r="AK20" i="26"/>
  <c r="AF85" i="26"/>
  <c r="AC56" i="26"/>
  <c r="AD111" i="26"/>
  <c r="AD86" i="26"/>
  <c r="AD85" i="26"/>
  <c r="AF43" i="26"/>
  <c r="AD75" i="26"/>
  <c r="AL20" i="26"/>
  <c r="AE111" i="26"/>
  <c r="AE86" i="26"/>
  <c r="AF80" i="26"/>
  <c r="AE43" i="26"/>
  <c r="AE75" i="26"/>
  <c r="AC90" i="26"/>
  <c r="AC67" i="26"/>
  <c r="AC99" i="26"/>
  <c r="AD56" i="26"/>
  <c r="AD24" i="26"/>
  <c r="AC15" i="26"/>
  <c r="AF25" i="26"/>
  <c r="AB10" i="26"/>
  <c r="AF7" i="26"/>
  <c r="AD7" i="26"/>
  <c r="AE15" i="26"/>
  <c r="AB25" i="26"/>
  <c r="AC10" i="26"/>
  <c r="AF9" i="26"/>
  <c r="AC9" i="26"/>
  <c r="AE9" i="26"/>
  <c r="AD9" i="26"/>
  <c r="AF26" i="26"/>
  <c r="AC26" i="26"/>
  <c r="AD15" i="26"/>
  <c r="AD25" i="26"/>
  <c r="AD10" i="26"/>
  <c r="AD27" i="26"/>
  <c r="AE27" i="26"/>
  <c r="AE10" i="26"/>
  <c r="AF24" i="26"/>
  <c r="AE24" i="26"/>
  <c r="AD26" i="26"/>
  <c r="AE66" i="26"/>
  <c r="K30" i="26"/>
  <c r="AB66" i="26"/>
  <c r="AC66" i="26"/>
  <c r="AF66" i="26"/>
  <c r="AD66" i="26"/>
  <c r="AF47" i="26"/>
  <c r="AD47" i="26"/>
  <c r="AE47" i="26"/>
  <c r="AC47" i="26"/>
  <c r="K11" i="26"/>
  <c r="AB47" i="26"/>
  <c r="AB103" i="26"/>
  <c r="AF103" i="26"/>
  <c r="AC103" i="26"/>
  <c r="AE103" i="26"/>
  <c r="AD103" i="26"/>
  <c r="AF49" i="26"/>
  <c r="AE49" i="26"/>
  <c r="AC49" i="26"/>
  <c r="K13" i="26"/>
  <c r="AB49" i="26"/>
  <c r="AD49" i="26"/>
  <c r="AF71" i="26"/>
  <c r="AE71" i="26"/>
  <c r="AD71" i="26"/>
  <c r="AC71" i="26"/>
  <c r="AB71" i="26"/>
  <c r="K35" i="26"/>
  <c r="AL28" i="26"/>
  <c r="AK28" i="26"/>
  <c r="AH28" i="26"/>
  <c r="AJ28" i="26"/>
  <c r="AI28" i="26"/>
  <c r="AF11" i="26"/>
  <c r="AD11" i="26"/>
  <c r="AC11" i="26"/>
  <c r="AE11" i="26"/>
  <c r="AB11" i="26"/>
  <c r="AT37" i="26"/>
  <c r="AF107" i="26"/>
  <c r="AE107" i="26"/>
  <c r="AD107" i="26"/>
  <c r="AC107" i="26"/>
  <c r="AB107" i="26"/>
  <c r="AB72" i="26"/>
  <c r="AF72" i="26"/>
  <c r="AD72" i="26"/>
  <c r="AC72" i="26"/>
  <c r="AE72" i="26"/>
  <c r="AC77" i="26"/>
  <c r="AF77" i="26"/>
  <c r="AB77" i="26"/>
  <c r="AE77" i="26"/>
  <c r="AD77" i="26"/>
  <c r="AF97" i="26"/>
  <c r="AC97" i="26"/>
  <c r="AD97" i="26"/>
  <c r="AB97" i="26"/>
  <c r="AE97" i="26"/>
  <c r="AD23" i="26"/>
  <c r="AF23" i="26"/>
  <c r="AB23" i="26"/>
  <c r="AE23" i="26"/>
  <c r="AV7" i="26"/>
  <c r="AE100" i="26"/>
  <c r="AD100" i="26"/>
  <c r="AC100" i="26"/>
  <c r="AF100" i="26"/>
  <c r="AB100" i="26"/>
  <c r="AE99" i="26"/>
  <c r="AH24" i="26"/>
  <c r="AL24" i="26"/>
  <c r="AK24" i="26"/>
  <c r="AJ24" i="26"/>
  <c r="AI24" i="26"/>
  <c r="AB91" i="26"/>
  <c r="AF61" i="26"/>
  <c r="AD61" i="26"/>
  <c r="AE61" i="26"/>
  <c r="AC61" i="26"/>
  <c r="AB61" i="26"/>
  <c r="K25" i="26"/>
  <c r="AW17" i="26"/>
  <c r="AX17" i="26" s="1"/>
  <c r="AY17" i="26" s="1"/>
  <c r="AB108" i="26"/>
  <c r="AB54" i="26"/>
  <c r="AB8" i="26"/>
  <c r="AC20" i="26"/>
  <c r="AF20" i="26"/>
  <c r="AB20" i="26"/>
  <c r="AD20" i="26"/>
  <c r="AE101" i="26"/>
  <c r="AF101" i="26"/>
  <c r="AD101" i="26"/>
  <c r="AC101" i="26"/>
  <c r="AB101" i="26"/>
  <c r="AC51" i="26"/>
  <c r="AE51" i="26"/>
  <c r="AF51" i="26"/>
  <c r="AD51" i="26"/>
  <c r="AB51" i="26"/>
  <c r="K15" i="26"/>
  <c r="AZ28" i="26"/>
  <c r="AF35" i="26"/>
  <c r="AC35" i="26"/>
  <c r="AB35" i="26"/>
  <c r="AE35" i="26"/>
  <c r="AD57" i="26"/>
  <c r="AB57" i="26"/>
  <c r="AE57" i="26"/>
  <c r="K21" i="26"/>
  <c r="AF57" i="26"/>
  <c r="AC57" i="26"/>
  <c r="AB18" i="26"/>
  <c r="AC18" i="26"/>
  <c r="AD18" i="26"/>
  <c r="AE18" i="26"/>
  <c r="AU18" i="26"/>
  <c r="AV18" i="26" s="1"/>
  <c r="AH19" i="26"/>
  <c r="AN5" i="26"/>
  <c r="AH20" i="26"/>
  <c r="AH34" i="26"/>
  <c r="AH9" i="26"/>
  <c r="AH8" i="26"/>
  <c r="AC34" i="26"/>
  <c r="AF34" i="26"/>
  <c r="AE34" i="26"/>
  <c r="AB34" i="26"/>
  <c r="AB84" i="26"/>
  <c r="AB81" i="26"/>
  <c r="AB113" i="26"/>
  <c r="AJ33" i="26"/>
  <c r="AH33" i="26"/>
  <c r="AL33" i="26"/>
  <c r="AK33" i="26"/>
  <c r="AI33" i="26"/>
  <c r="AE119" i="26"/>
  <c r="AE114" i="26"/>
  <c r="AE70" i="26"/>
  <c r="AE116" i="26"/>
  <c r="AE118" i="26"/>
  <c r="AE120" i="26"/>
  <c r="AE115" i="26"/>
  <c r="AE44" i="26"/>
  <c r="AE48" i="26"/>
  <c r="AE106" i="26"/>
  <c r="AE104" i="26"/>
  <c r="AE58" i="26"/>
  <c r="AE55" i="26"/>
  <c r="AE117" i="26"/>
  <c r="AE93" i="26"/>
  <c r="AE50" i="26"/>
  <c r="AE84" i="26"/>
  <c r="AE69" i="26"/>
  <c r="AE45" i="26"/>
  <c r="AE68" i="26"/>
  <c r="AE80" i="26"/>
  <c r="AE82" i="26"/>
  <c r="AF33" i="26"/>
  <c r="AC33" i="26"/>
  <c r="AE33" i="26"/>
  <c r="AD33" i="26"/>
  <c r="AE63" i="26"/>
  <c r="AD63" i="26"/>
  <c r="AF63" i="26"/>
  <c r="AC63" i="26"/>
  <c r="AB63" i="26"/>
  <c r="K27" i="26"/>
  <c r="AF109" i="26"/>
  <c r="AD109" i="26"/>
  <c r="AC109" i="26"/>
  <c r="AE109" i="26"/>
  <c r="AB109" i="26"/>
  <c r="AE29" i="26"/>
  <c r="AD29" i="26"/>
  <c r="AC29" i="26"/>
  <c r="AB29" i="26"/>
  <c r="AH10" i="26"/>
  <c r="AF15" i="26"/>
  <c r="AC65" i="26"/>
  <c r="K29" i="26"/>
  <c r="AB65" i="26"/>
  <c r="AE65" i="26"/>
  <c r="AD65" i="26"/>
  <c r="AF65" i="26"/>
  <c r="AE30" i="26"/>
  <c r="AC30" i="26"/>
  <c r="AD30" i="26"/>
  <c r="AB30" i="26"/>
  <c r="AD96" i="26"/>
  <c r="AC96" i="26"/>
  <c r="AF96" i="26"/>
  <c r="AB96" i="26"/>
  <c r="AE96" i="26"/>
  <c r="AE52" i="26"/>
  <c r="AC52" i="26"/>
  <c r="AD52" i="26"/>
  <c r="AF52" i="26"/>
  <c r="AB52" i="26"/>
  <c r="K16" i="26"/>
  <c r="AZ36" i="26"/>
  <c r="AB117" i="26"/>
  <c r="AB48" i="26"/>
  <c r="AB120" i="26"/>
  <c r="AB119" i="26"/>
  <c r="AB88" i="26"/>
  <c r="AB56" i="26"/>
  <c r="AB115" i="26"/>
  <c r="AB44" i="26"/>
  <c r="AB114" i="26"/>
  <c r="AB60" i="26"/>
  <c r="AB80" i="26"/>
  <c r="AB68" i="26"/>
  <c r="AB118" i="26"/>
  <c r="AB116" i="26"/>
  <c r="AB94" i="26"/>
  <c r="AB46" i="26"/>
  <c r="AB58" i="26"/>
  <c r="AB70" i="26"/>
  <c r="AB78" i="26"/>
  <c r="AB86" i="26"/>
  <c r="AE76" i="26"/>
  <c r="AD76" i="26"/>
  <c r="AC76" i="26"/>
  <c r="AF76" i="26"/>
  <c r="AB76" i="26"/>
  <c r="AF21" i="26"/>
  <c r="AD21" i="26"/>
  <c r="AC21" i="26"/>
  <c r="AB21" i="26"/>
  <c r="AB45" i="26"/>
  <c r="AD89" i="26"/>
  <c r="AF89" i="26"/>
  <c r="AC89" i="26"/>
  <c r="AB89" i="26"/>
  <c r="AE89" i="26"/>
  <c r="AB69" i="26"/>
  <c r="AF59" i="26"/>
  <c r="AD59" i="26"/>
  <c r="AE59" i="26"/>
  <c r="K23" i="26"/>
  <c r="AC59" i="26"/>
  <c r="AB59" i="26"/>
  <c r="AE87" i="26"/>
  <c r="F18" i="26"/>
  <c r="AF17" i="26"/>
  <c r="AE74" i="26"/>
  <c r="AB95" i="26"/>
  <c r="AB53" i="26"/>
  <c r="AF12" i="26"/>
  <c r="AE12" i="26"/>
  <c r="AD12" i="26"/>
  <c r="AC12" i="26"/>
  <c r="AB12" i="26"/>
  <c r="AC62" i="26"/>
  <c r="AB62" i="26"/>
  <c r="AE62" i="26"/>
  <c r="AD62" i="26"/>
  <c r="K26" i="26"/>
  <c r="AF62" i="26"/>
  <c r="AE108" i="26"/>
  <c r="AL18" i="26"/>
  <c r="AK18" i="26"/>
  <c r="AJ18" i="26"/>
  <c r="AI18" i="26"/>
  <c r="AH18" i="26"/>
  <c r="AB99" i="26"/>
  <c r="AB83" i="26"/>
  <c r="N9" i="34"/>
  <c r="N10" i="34"/>
  <c r="N11" i="34"/>
  <c r="N12" i="34"/>
  <c r="N13" i="34"/>
  <c r="N14" i="34"/>
  <c r="N15" i="34"/>
  <c r="N16" i="34"/>
  <c r="N17" i="34"/>
  <c r="N18" i="34"/>
  <c r="N19" i="34"/>
  <c r="N20" i="34"/>
  <c r="B13" i="21"/>
  <c r="D13" i="21"/>
  <c r="F234" i="35"/>
  <c r="C37" i="20" s="1"/>
  <c r="H234" i="35"/>
  <c r="J234" i="35"/>
  <c r="K234" i="35"/>
  <c r="F189" i="35"/>
  <c r="C26" i="20" s="1"/>
  <c r="C31" i="34" s="1"/>
  <c r="H189" i="35"/>
  <c r="J189" i="35"/>
  <c r="K189" i="35"/>
  <c r="F16" i="34" l="1"/>
  <c r="I13" i="35"/>
  <c r="F17" i="34"/>
  <c r="I66" i="35"/>
  <c r="F15" i="34"/>
  <c r="I11" i="35"/>
  <c r="F27" i="34"/>
  <c r="I124" i="35"/>
  <c r="F23" i="34"/>
  <c r="I190" i="35"/>
  <c r="F30" i="34"/>
  <c r="I73" i="35"/>
  <c r="F26" i="34"/>
  <c r="I127" i="35"/>
  <c r="F18" i="34"/>
  <c r="I195" i="35"/>
  <c r="F29" i="34"/>
  <c r="I128" i="35"/>
  <c r="F28" i="34"/>
  <c r="I75" i="35"/>
  <c r="F24" i="34"/>
  <c r="I197" i="35"/>
  <c r="F19" i="34"/>
  <c r="I69" i="35"/>
  <c r="F22" i="34"/>
  <c r="I76" i="35"/>
  <c r="F20" i="34"/>
  <c r="I123" i="35"/>
  <c r="F21" i="34"/>
  <c r="I10" i="35"/>
  <c r="F31" i="34"/>
  <c r="AK7" i="26"/>
  <c r="AH31" i="26"/>
  <c r="AI31" i="26"/>
  <c r="AL31" i="26"/>
  <c r="AJ31" i="26"/>
  <c r="AL14" i="26"/>
  <c r="AK14" i="26"/>
  <c r="BA35" i="26"/>
  <c r="BB35" i="26" s="1"/>
  <c r="AH14" i="26"/>
  <c r="AI17" i="26"/>
  <c r="AI14" i="26"/>
  <c r="BA20" i="26"/>
  <c r="BB20" i="26" s="1"/>
  <c r="AH7" i="26"/>
  <c r="AH17" i="26"/>
  <c r="AJ7" i="26"/>
  <c r="BA36" i="26"/>
  <c r="BB36" i="26" s="1"/>
  <c r="AK17" i="26"/>
  <c r="AJ17" i="26"/>
  <c r="AL7" i="26"/>
  <c r="C18" i="20"/>
  <c r="C24" i="34" s="1"/>
  <c r="C19" i="20"/>
  <c r="C25" i="34" s="1"/>
  <c r="BA9" i="26"/>
  <c r="BB9" i="26" s="1"/>
  <c r="BA29" i="26"/>
  <c r="BB29" i="26" s="1"/>
  <c r="BA15" i="26"/>
  <c r="BB15" i="26" s="1"/>
  <c r="BA26" i="26"/>
  <c r="BB26" i="26" s="1"/>
  <c r="BA30" i="26"/>
  <c r="BB30" i="26" s="1"/>
  <c r="AB121" i="26"/>
  <c r="BA14" i="26"/>
  <c r="BB14" i="26" s="1"/>
  <c r="BA19" i="26"/>
  <c r="BB19" i="26" s="1"/>
  <c r="BA13" i="26"/>
  <c r="BB13" i="26" s="1"/>
  <c r="BA17" i="26"/>
  <c r="BB17" i="26" s="1"/>
  <c r="AE121" i="26"/>
  <c r="X9" i="26" s="1"/>
  <c r="BA12" i="26"/>
  <c r="BB12" i="26" s="1"/>
  <c r="AC121" i="26"/>
  <c r="X7" i="26" s="1"/>
  <c r="BA23" i="26"/>
  <c r="BB23" i="26" s="1"/>
  <c r="BA18" i="26"/>
  <c r="BB18" i="26" s="1"/>
  <c r="AW37" i="26"/>
  <c r="M37" i="26" s="1"/>
  <c r="M36" i="26" s="1"/>
  <c r="AD121" i="26"/>
  <c r="X8" i="26" s="1"/>
  <c r="BA34" i="26"/>
  <c r="BB34" i="26" s="1"/>
  <c r="P18" i="26"/>
  <c r="Q18" i="26" s="1"/>
  <c r="BA16" i="26"/>
  <c r="BB16" i="26" s="1"/>
  <c r="BA22" i="26"/>
  <c r="BB22" i="26" s="1"/>
  <c r="BA24" i="26"/>
  <c r="BB24" i="26" s="1"/>
  <c r="AF121" i="26"/>
  <c r="X10" i="26" s="1"/>
  <c r="AI26" i="26"/>
  <c r="AH26" i="26"/>
  <c r="AL26" i="26"/>
  <c r="AK26" i="26"/>
  <c r="AJ26" i="26"/>
  <c r="AK35" i="26"/>
  <c r="AJ35" i="26"/>
  <c r="AL35" i="26"/>
  <c r="AI35" i="26"/>
  <c r="AH35" i="26"/>
  <c r="P10" i="26"/>
  <c r="BA27" i="26"/>
  <c r="BB27" i="26" s="1"/>
  <c r="BA11" i="26"/>
  <c r="BB11" i="26" s="1"/>
  <c r="P8" i="26"/>
  <c r="P34" i="26"/>
  <c r="P30" i="26"/>
  <c r="P25" i="26"/>
  <c r="P29" i="26"/>
  <c r="P27" i="26"/>
  <c r="P31" i="26"/>
  <c r="P33" i="26"/>
  <c r="P28" i="26"/>
  <c r="P26" i="26"/>
  <c r="P32" i="26"/>
  <c r="P23" i="26"/>
  <c r="AY7" i="26"/>
  <c r="P24" i="26"/>
  <c r="AK30" i="26"/>
  <c r="AH30" i="26"/>
  <c r="AL30" i="26"/>
  <c r="AJ30" i="26"/>
  <c r="AI30" i="26"/>
  <c r="BA32" i="26"/>
  <c r="BB32" i="26" s="1"/>
  <c r="BA25" i="26"/>
  <c r="BB25" i="26" s="1"/>
  <c r="BA10" i="26"/>
  <c r="BB10" i="26" s="1"/>
  <c r="AJ29" i="26"/>
  <c r="AL29" i="26"/>
  <c r="AI29" i="26"/>
  <c r="AH29" i="26"/>
  <c r="AK29" i="26"/>
  <c r="BA7" i="26"/>
  <c r="BB7" i="26" s="1"/>
  <c r="AK25" i="26"/>
  <c r="AJ25" i="26"/>
  <c r="AL25" i="26"/>
  <c r="AI25" i="26"/>
  <c r="AH25" i="26"/>
  <c r="P17" i="26"/>
  <c r="BA8" i="26"/>
  <c r="BB8" i="26" s="1"/>
  <c r="AL15" i="26"/>
  <c r="AJ15" i="26"/>
  <c r="AH15" i="26"/>
  <c r="AI15" i="26"/>
  <c r="AK15" i="26"/>
  <c r="P12" i="26"/>
  <c r="F19" i="26"/>
  <c r="P11" i="26"/>
  <c r="AF18" i="26"/>
  <c r="AH27" i="26"/>
  <c r="AL27" i="26"/>
  <c r="AK27" i="26"/>
  <c r="AJ27" i="26"/>
  <c r="AI27" i="26"/>
  <c r="AK11" i="26"/>
  <c r="AL11" i="26"/>
  <c r="AJ11" i="26"/>
  <c r="AI11" i="26"/>
  <c r="AH11" i="26"/>
  <c r="AI23" i="26"/>
  <c r="AH23" i="26"/>
  <c r="AL23" i="26"/>
  <c r="AK23" i="26"/>
  <c r="AJ23" i="26"/>
  <c r="P15" i="26"/>
  <c r="P7" i="26"/>
  <c r="AH13" i="26"/>
  <c r="AL13" i="26"/>
  <c r="AI13" i="26"/>
  <c r="AK13" i="26"/>
  <c r="AJ13" i="26"/>
  <c r="AL16" i="26"/>
  <c r="AJ16" i="26"/>
  <c r="AH16" i="26"/>
  <c r="AI16" i="26"/>
  <c r="AK16" i="26"/>
  <c r="AK21" i="26"/>
  <c r="AL21" i="26"/>
  <c r="AH21" i="26"/>
  <c r="AI21" i="26"/>
  <c r="AJ21" i="26"/>
  <c r="P13" i="26"/>
  <c r="AZ37" i="26"/>
  <c r="P9" i="26"/>
  <c r="P16" i="26"/>
  <c r="BA21" i="26"/>
  <c r="BB21" i="26" s="1"/>
  <c r="BA33" i="26"/>
  <c r="BB33" i="26" s="1"/>
  <c r="BA28" i="26"/>
  <c r="BB28" i="26" s="1"/>
  <c r="P14" i="26"/>
  <c r="BA31" i="26"/>
  <c r="BB31" i="26" s="1"/>
  <c r="A1" i="5"/>
  <c r="A1" i="25"/>
  <c r="A1" i="23"/>
  <c r="Z121" i="26" l="1"/>
  <c r="AI36" i="26"/>
  <c r="AL36" i="26"/>
  <c r="R18" i="26"/>
  <c r="AR17" i="26" s="1"/>
  <c r="S18" i="26"/>
  <c r="X6" i="26"/>
  <c r="X11" i="26" s="1"/>
  <c r="AJ36" i="26"/>
  <c r="AK36" i="26"/>
  <c r="R25" i="26"/>
  <c r="Q25" i="26"/>
  <c r="S25" i="26"/>
  <c r="S9" i="26"/>
  <c r="R9" i="26"/>
  <c r="Q9" i="26"/>
  <c r="R8" i="26"/>
  <c r="Q8" i="26"/>
  <c r="S8" i="26"/>
  <c r="Q13" i="26"/>
  <c r="S13" i="26"/>
  <c r="R13" i="26"/>
  <c r="AH36" i="26"/>
  <c r="R11" i="26"/>
  <c r="Q11" i="26"/>
  <c r="S11" i="26"/>
  <c r="R17" i="26"/>
  <c r="S17" i="26"/>
  <c r="Q17" i="26"/>
  <c r="F20" i="26"/>
  <c r="AF19" i="26"/>
  <c r="R28" i="26"/>
  <c r="Q28" i="26"/>
  <c r="S28" i="26"/>
  <c r="R14" i="26"/>
  <c r="S14" i="26"/>
  <c r="Q14" i="26"/>
  <c r="S7" i="26"/>
  <c r="R7" i="26"/>
  <c r="Q7" i="26"/>
  <c r="Q12" i="26"/>
  <c r="S12" i="26"/>
  <c r="R12" i="26"/>
  <c r="S33" i="26"/>
  <c r="R33" i="26"/>
  <c r="Q33" i="26"/>
  <c r="S29" i="26"/>
  <c r="R29" i="26"/>
  <c r="Q29" i="26"/>
  <c r="R16" i="26"/>
  <c r="Q16" i="26"/>
  <c r="S16" i="26"/>
  <c r="R30" i="26"/>
  <c r="S30" i="26"/>
  <c r="Q30" i="26"/>
  <c r="Q24" i="26"/>
  <c r="R24" i="26"/>
  <c r="S24" i="26"/>
  <c r="R34" i="26"/>
  <c r="Q34" i="26"/>
  <c r="S34" i="26"/>
  <c r="S23" i="26"/>
  <c r="R23" i="26"/>
  <c r="Q23" i="26"/>
  <c r="S32" i="26"/>
  <c r="Q32" i="26"/>
  <c r="R32" i="26"/>
  <c r="S26" i="26"/>
  <c r="R26" i="26"/>
  <c r="Q26" i="26"/>
  <c r="Q10" i="26"/>
  <c r="S10" i="26"/>
  <c r="R10" i="26"/>
  <c r="S31" i="26"/>
  <c r="R31" i="26"/>
  <c r="Q31" i="26"/>
  <c r="Q15" i="26"/>
  <c r="R15" i="26"/>
  <c r="S15" i="26"/>
  <c r="Q27" i="26"/>
  <c r="R27" i="26"/>
  <c r="S27" i="26"/>
  <c r="B32" i="19"/>
  <c r="C32" i="19"/>
  <c r="D32" i="19"/>
  <c r="C20" i="20"/>
  <c r="C26" i="34" s="1"/>
  <c r="AB13" i="3"/>
  <c r="F76" i="35"/>
  <c r="C16" i="20" s="1"/>
  <c r="C22" i="34" s="1"/>
  <c r="H76" i="35"/>
  <c r="J76" i="35"/>
  <c r="K76" i="35"/>
  <c r="L76" i="35"/>
  <c r="F73" i="35"/>
  <c r="C24" i="20" s="1"/>
  <c r="C30" i="34" s="1"/>
  <c r="H73" i="35"/>
  <c r="J73" i="35"/>
  <c r="K73" i="35"/>
  <c r="L73" i="35"/>
  <c r="B121" i="19"/>
  <c r="D121" i="19"/>
  <c r="B122" i="19"/>
  <c r="D122" i="19"/>
  <c r="B123" i="19"/>
  <c r="D123" i="19"/>
  <c r="B124" i="19"/>
  <c r="D124" i="19"/>
  <c r="B125" i="19"/>
  <c r="D125" i="19"/>
  <c r="B126" i="19"/>
  <c r="D126" i="19"/>
  <c r="B102" i="19"/>
  <c r="D102" i="19"/>
  <c r="B127" i="19"/>
  <c r="D127" i="19"/>
  <c r="B128" i="19"/>
  <c r="D128" i="19"/>
  <c r="B62" i="19"/>
  <c r="D62" i="19"/>
  <c r="B129" i="19"/>
  <c r="D129" i="19"/>
  <c r="B112" i="19"/>
  <c r="D112" i="19"/>
  <c r="B130" i="19"/>
  <c r="D130" i="19"/>
  <c r="B131" i="19"/>
  <c r="D131" i="19"/>
  <c r="B132" i="19"/>
  <c r="D132" i="19"/>
  <c r="B133" i="19"/>
  <c r="D133" i="19"/>
  <c r="B95" i="19"/>
  <c r="D95" i="19"/>
  <c r="B134" i="19"/>
  <c r="D134" i="19"/>
  <c r="B135" i="19"/>
  <c r="D135" i="19"/>
  <c r="B82" i="19"/>
  <c r="D82" i="19"/>
  <c r="B136" i="19"/>
  <c r="D136" i="19"/>
  <c r="B137" i="19"/>
  <c r="D137" i="19"/>
  <c r="B138" i="19"/>
  <c r="D138" i="19"/>
  <c r="B139" i="19"/>
  <c r="D139" i="19"/>
  <c r="B140" i="19"/>
  <c r="D140" i="19"/>
  <c r="B141" i="19"/>
  <c r="D141" i="19"/>
  <c r="B142" i="19"/>
  <c r="D142" i="19"/>
  <c r="B143" i="19"/>
  <c r="D143" i="19"/>
  <c r="B144" i="19"/>
  <c r="D144" i="19"/>
  <c r="B145" i="19"/>
  <c r="D145" i="19"/>
  <c r="B146" i="19"/>
  <c r="D146" i="19"/>
  <c r="B147" i="19"/>
  <c r="D147" i="19"/>
  <c r="B100" i="19"/>
  <c r="D100" i="19"/>
  <c r="B148" i="19"/>
  <c r="D148" i="19"/>
  <c r="B149" i="19"/>
  <c r="D149" i="19"/>
  <c r="B150" i="19"/>
  <c r="D150" i="19"/>
  <c r="B151" i="19"/>
  <c r="D151" i="19"/>
  <c r="B152" i="19"/>
  <c r="D152" i="19"/>
  <c r="B153" i="19"/>
  <c r="C153" i="19"/>
  <c r="D153" i="19"/>
  <c r="B154" i="19"/>
  <c r="C154" i="19"/>
  <c r="D154" i="19"/>
  <c r="B60" i="19"/>
  <c r="C60" i="19"/>
  <c r="D60" i="19"/>
  <c r="B155" i="19"/>
  <c r="C155" i="19"/>
  <c r="D155" i="19"/>
  <c r="B58" i="19"/>
  <c r="C58" i="19"/>
  <c r="D58" i="19"/>
  <c r="B156" i="19"/>
  <c r="C156" i="19"/>
  <c r="D156" i="19"/>
  <c r="B157" i="19"/>
  <c r="C157" i="19"/>
  <c r="D157" i="19"/>
  <c r="B71" i="19"/>
  <c r="C71" i="19"/>
  <c r="D71" i="19"/>
  <c r="B68" i="19"/>
  <c r="D68" i="19"/>
  <c r="B158" i="19"/>
  <c r="D158" i="19"/>
  <c r="B159" i="19"/>
  <c r="D159" i="19"/>
  <c r="B160" i="19"/>
  <c r="D160" i="19"/>
  <c r="B161" i="19"/>
  <c r="D161" i="19"/>
  <c r="B162" i="19"/>
  <c r="D162" i="19"/>
  <c r="B163" i="19"/>
  <c r="D163" i="19"/>
  <c r="B164" i="19"/>
  <c r="D164" i="19"/>
  <c r="B165" i="19"/>
  <c r="D165" i="19"/>
  <c r="B166" i="19"/>
  <c r="D166" i="19"/>
  <c r="B167" i="19"/>
  <c r="D167" i="19"/>
  <c r="B104" i="19"/>
  <c r="D104" i="19"/>
  <c r="B105" i="19"/>
  <c r="C105" i="19"/>
  <c r="D105" i="19"/>
  <c r="B168" i="19"/>
  <c r="C168" i="19"/>
  <c r="D168" i="19"/>
  <c r="B169" i="19"/>
  <c r="C169" i="19"/>
  <c r="D169" i="19"/>
  <c r="B170" i="19"/>
  <c r="D170" i="19"/>
  <c r="B171" i="19"/>
  <c r="D171" i="19"/>
  <c r="B172" i="19"/>
  <c r="D172" i="19"/>
  <c r="B173" i="19"/>
  <c r="D173" i="19"/>
  <c r="B174" i="19"/>
  <c r="D174" i="19"/>
  <c r="B175" i="19"/>
  <c r="D175" i="19"/>
  <c r="B176" i="19"/>
  <c r="D176" i="19"/>
  <c r="B177" i="19"/>
  <c r="D177" i="19"/>
  <c r="B178" i="19"/>
  <c r="D178" i="19"/>
  <c r="B179" i="19"/>
  <c r="D179" i="19"/>
  <c r="B180" i="19"/>
  <c r="D180" i="19"/>
  <c r="B76" i="19"/>
  <c r="D76" i="19"/>
  <c r="B181" i="19"/>
  <c r="D181" i="19"/>
  <c r="B182" i="19"/>
  <c r="B183" i="19"/>
  <c r="C183" i="19"/>
  <c r="B184" i="19"/>
  <c r="C184" i="19"/>
  <c r="B185" i="19"/>
  <c r="C185" i="19"/>
  <c r="B186" i="19"/>
  <c r="B110" i="19"/>
  <c r="D110" i="19"/>
  <c r="B187" i="19"/>
  <c r="B188" i="19"/>
  <c r="B189" i="19"/>
  <c r="B190" i="19"/>
  <c r="B191" i="19"/>
  <c r="C191" i="19"/>
  <c r="B56" i="19"/>
  <c r="C56" i="19"/>
  <c r="D56" i="19"/>
  <c r="B192" i="19"/>
  <c r="P192" i="19" s="1"/>
  <c r="C192" i="19"/>
  <c r="B193" i="19"/>
  <c r="P193" i="19" s="1"/>
  <c r="C193" i="19"/>
  <c r="B194" i="19"/>
  <c r="P194" i="19" s="1"/>
  <c r="C194" i="19"/>
  <c r="B97" i="17"/>
  <c r="C97" i="17"/>
  <c r="D97" i="17"/>
  <c r="B153" i="17"/>
  <c r="C153" i="17"/>
  <c r="D153" i="17"/>
  <c r="B93" i="17"/>
  <c r="C93" i="17"/>
  <c r="D93" i="17"/>
  <c r="B154" i="17"/>
  <c r="C154" i="17"/>
  <c r="D154" i="17"/>
  <c r="B155" i="17"/>
  <c r="C155" i="17"/>
  <c r="D155" i="17"/>
  <c r="B156" i="17"/>
  <c r="C156" i="17"/>
  <c r="D156" i="17"/>
  <c r="B157" i="17"/>
  <c r="C157" i="17"/>
  <c r="D157" i="17"/>
  <c r="B158" i="17"/>
  <c r="C158" i="17"/>
  <c r="D158" i="17"/>
  <c r="B159" i="17"/>
  <c r="C159" i="17"/>
  <c r="D159" i="17"/>
  <c r="B160" i="17"/>
  <c r="C160" i="17"/>
  <c r="D160" i="17"/>
  <c r="B44" i="17"/>
  <c r="C44" i="17"/>
  <c r="D44" i="17"/>
  <c r="B96" i="17"/>
  <c r="C96" i="17"/>
  <c r="D96" i="17"/>
  <c r="B161" i="17"/>
  <c r="C161" i="17"/>
  <c r="D161" i="17"/>
  <c r="B21" i="17"/>
  <c r="C21" i="17"/>
  <c r="D21" i="17"/>
  <c r="B90" i="17"/>
  <c r="C90" i="17"/>
  <c r="D90" i="17"/>
  <c r="B85" i="17"/>
  <c r="C85" i="17"/>
  <c r="D85" i="17"/>
  <c r="B49" i="17"/>
  <c r="C49" i="17"/>
  <c r="D49" i="17"/>
  <c r="B72" i="17"/>
  <c r="D72" i="17"/>
  <c r="B162" i="17"/>
  <c r="D162" i="17"/>
  <c r="B77" i="17"/>
  <c r="D77" i="17"/>
  <c r="B112" i="17"/>
  <c r="D112" i="17"/>
  <c r="B163" i="17"/>
  <c r="D163" i="17"/>
  <c r="B164" i="17"/>
  <c r="D164" i="17"/>
  <c r="B60" i="17"/>
  <c r="D60" i="17"/>
  <c r="B51" i="17"/>
  <c r="D51" i="17"/>
  <c r="B165" i="17"/>
  <c r="D165" i="17"/>
  <c r="B88" i="17"/>
  <c r="D88" i="17"/>
  <c r="B166" i="17"/>
  <c r="D166" i="17"/>
  <c r="B167" i="17"/>
  <c r="D167" i="17"/>
  <c r="B168" i="17"/>
  <c r="D168" i="17"/>
  <c r="B70" i="17"/>
  <c r="D70" i="17"/>
  <c r="B35" i="17"/>
  <c r="D35" i="17"/>
  <c r="B105" i="17"/>
  <c r="D105" i="17"/>
  <c r="B169" i="17"/>
  <c r="D169" i="17"/>
  <c r="B170" i="17"/>
  <c r="D170" i="17"/>
  <c r="B36" i="17"/>
  <c r="D36" i="17"/>
  <c r="B102" i="17"/>
  <c r="D102" i="17"/>
  <c r="B39" i="17"/>
  <c r="D39" i="17"/>
  <c r="B53" i="17"/>
  <c r="D53" i="17"/>
  <c r="B103" i="17"/>
  <c r="C103" i="17"/>
  <c r="D103" i="17"/>
  <c r="B171" i="17"/>
  <c r="C171" i="17"/>
  <c r="D171" i="17"/>
  <c r="B172" i="17"/>
  <c r="C172" i="17"/>
  <c r="D172" i="17"/>
  <c r="B106" i="17"/>
  <c r="C106" i="17"/>
  <c r="D106" i="17"/>
  <c r="B173" i="17"/>
  <c r="C173" i="17"/>
  <c r="D173" i="17"/>
  <c r="B99" i="17"/>
  <c r="C99" i="17"/>
  <c r="D99" i="17"/>
  <c r="B78" i="17"/>
  <c r="C78" i="17"/>
  <c r="D78" i="17"/>
  <c r="B109" i="17"/>
  <c r="C109" i="17"/>
  <c r="D109" i="17"/>
  <c r="B68" i="17"/>
  <c r="C68" i="17"/>
  <c r="D68" i="17"/>
  <c r="B12" i="17"/>
  <c r="D12" i="17"/>
  <c r="B174" i="17"/>
  <c r="D174" i="17"/>
  <c r="B175" i="17"/>
  <c r="D175" i="17"/>
  <c r="B176" i="17"/>
  <c r="D176" i="17"/>
  <c r="B177" i="17"/>
  <c r="D177" i="17"/>
  <c r="B79" i="17"/>
  <c r="D79" i="17"/>
  <c r="B178" i="17"/>
  <c r="D178" i="17"/>
  <c r="B179" i="17"/>
  <c r="D179" i="17"/>
  <c r="B180" i="17"/>
  <c r="D180" i="17"/>
  <c r="B181" i="17"/>
  <c r="D181" i="17"/>
  <c r="B182" i="17"/>
  <c r="D182" i="17"/>
  <c r="B183" i="17"/>
  <c r="D183" i="17"/>
  <c r="B184" i="17"/>
  <c r="D184" i="17"/>
  <c r="B185" i="17"/>
  <c r="D185" i="17"/>
  <c r="B42" i="17"/>
  <c r="D42" i="17"/>
  <c r="B13" i="17"/>
  <c r="D13" i="17"/>
  <c r="B54" i="17"/>
  <c r="C54" i="17"/>
  <c r="D54" i="17"/>
  <c r="B24" i="17"/>
  <c r="C24" i="17"/>
  <c r="D24" i="17"/>
  <c r="B52" i="17"/>
  <c r="C52" i="17"/>
  <c r="D52" i="17"/>
  <c r="B43" i="17"/>
  <c r="C43" i="17"/>
  <c r="D43" i="17"/>
  <c r="B30" i="17"/>
  <c r="D30" i="17"/>
  <c r="B104" i="17"/>
  <c r="D104" i="17"/>
  <c r="B80" i="17"/>
  <c r="D80" i="17"/>
  <c r="B9" i="17"/>
  <c r="D9" i="17"/>
  <c r="B65" i="17"/>
  <c r="D65" i="17"/>
  <c r="B18" i="17"/>
  <c r="D18" i="17"/>
  <c r="B61" i="17"/>
  <c r="D61" i="17"/>
  <c r="B48" i="17"/>
  <c r="C48" i="17"/>
  <c r="D48" i="17"/>
  <c r="B10" i="17"/>
  <c r="C10" i="17"/>
  <c r="D10" i="17"/>
  <c r="B58" i="17"/>
  <c r="C58" i="17"/>
  <c r="D58" i="17"/>
  <c r="B50" i="17"/>
  <c r="C50" i="17"/>
  <c r="D50" i="17"/>
  <c r="B67" i="17"/>
  <c r="C67" i="17"/>
  <c r="D67" i="17"/>
  <c r="B46" i="17"/>
  <c r="C46" i="17"/>
  <c r="D46" i="17"/>
  <c r="B31" i="17"/>
  <c r="C31" i="17"/>
  <c r="D31" i="17"/>
  <c r="B26" i="17"/>
  <c r="C26" i="17"/>
  <c r="D26" i="17"/>
  <c r="B27" i="17"/>
  <c r="C27" i="17"/>
  <c r="D27" i="17"/>
  <c r="B87" i="17"/>
  <c r="C87" i="17"/>
  <c r="D87" i="17"/>
  <c r="B94" i="17"/>
  <c r="C94" i="17"/>
  <c r="D94" i="17"/>
  <c r="B100" i="17"/>
  <c r="C100" i="17"/>
  <c r="D100" i="17"/>
  <c r="B101" i="17"/>
  <c r="C101" i="17"/>
  <c r="D101" i="17"/>
  <c r="B59" i="17"/>
  <c r="C59" i="17"/>
  <c r="D59" i="17"/>
  <c r="B15" i="17"/>
  <c r="C15" i="17"/>
  <c r="D15" i="17"/>
  <c r="B29" i="17"/>
  <c r="C29" i="17"/>
  <c r="D29" i="17"/>
  <c r="B111" i="17"/>
  <c r="C111" i="17"/>
  <c r="D111" i="17"/>
  <c r="K166" i="35"/>
  <c r="L166" i="35"/>
  <c r="K167" i="35"/>
  <c r="L167" i="35"/>
  <c r="K168" i="35"/>
  <c r="L168" i="35"/>
  <c r="K169" i="35"/>
  <c r="L169" i="35"/>
  <c r="L172" i="35"/>
  <c r="K173" i="35"/>
  <c r="L173" i="35"/>
  <c r="K174" i="35"/>
  <c r="L174" i="35"/>
  <c r="K175" i="35"/>
  <c r="L175" i="35"/>
  <c r="K176" i="35"/>
  <c r="L176" i="35"/>
  <c r="K177" i="35"/>
  <c r="K178" i="35"/>
  <c r="L178" i="35"/>
  <c r="K180" i="35"/>
  <c r="L180" i="35"/>
  <c r="L181" i="35"/>
  <c r="L183" i="35"/>
  <c r="K184" i="35"/>
  <c r="L184" i="35"/>
  <c r="L185" i="35"/>
  <c r="K187" i="35"/>
  <c r="L187" i="35"/>
  <c r="K188" i="35"/>
  <c r="L188" i="35"/>
  <c r="K182" i="35"/>
  <c r="L182" i="35"/>
  <c r="K179" i="35"/>
  <c r="L179" i="35"/>
  <c r="L186" i="35"/>
  <c r="L164" i="35"/>
  <c r="L171" i="35"/>
  <c r="L170" i="35"/>
  <c r="K141" i="35"/>
  <c r="L141" i="35"/>
  <c r="K142" i="35"/>
  <c r="L142" i="35"/>
  <c r="K143" i="35"/>
  <c r="L143" i="35"/>
  <c r="K144" i="35"/>
  <c r="L144" i="35"/>
  <c r="K146" i="35"/>
  <c r="L146" i="35"/>
  <c r="L147" i="35"/>
  <c r="L148" i="35"/>
  <c r="L149" i="35"/>
  <c r="K151" i="35"/>
  <c r="L151" i="35"/>
  <c r="K152" i="35"/>
  <c r="L152" i="35"/>
  <c r="L153" i="35"/>
  <c r="L155" i="35"/>
  <c r="L156" i="35"/>
  <c r="L157" i="35"/>
  <c r="L159" i="35"/>
  <c r="K163" i="35"/>
  <c r="L163" i="35"/>
  <c r="L150" i="35"/>
  <c r="K161" i="35"/>
  <c r="L162" i="35"/>
  <c r="L160" i="35"/>
  <c r="L154" i="35"/>
  <c r="K9" i="35"/>
  <c r="J9" i="35"/>
  <c r="H9" i="35"/>
  <c r="F9" i="35"/>
  <c r="C28" i="20" s="1"/>
  <c r="L201" i="35"/>
  <c r="K202" i="35"/>
  <c r="L202" i="35"/>
  <c r="L204" i="35"/>
  <c r="K206" i="35"/>
  <c r="L206" i="35"/>
  <c r="K210" i="35"/>
  <c r="L210" i="35"/>
  <c r="K213" i="35"/>
  <c r="L213" i="35"/>
  <c r="L214" i="35"/>
  <c r="L215" i="35"/>
  <c r="L223" i="35"/>
  <c r="L226" i="35"/>
  <c r="K229" i="35"/>
  <c r="L229" i="35"/>
  <c r="L231" i="35"/>
  <c r="L200" i="35"/>
  <c r="K224" i="35"/>
  <c r="L224" i="35"/>
  <c r="L219" i="35"/>
  <c r="L212" i="35"/>
  <c r="L208" i="35"/>
  <c r="L216" i="35"/>
  <c r="K220" i="35"/>
  <c r="L220" i="35"/>
  <c r="L217" i="35"/>
  <c r="L198" i="35"/>
  <c r="L225" i="35"/>
  <c r="K230" i="35"/>
  <c r="L230" i="35"/>
  <c r="L191" i="35"/>
  <c r="L227" i="35"/>
  <c r="L207" i="35"/>
  <c r="L222" i="35"/>
  <c r="K221" i="35"/>
  <c r="L221" i="35"/>
  <c r="L209" i="35"/>
  <c r="L211" i="35"/>
  <c r="K233" i="35"/>
  <c r="L233" i="35"/>
  <c r="K218" i="35"/>
  <c r="L205" i="35"/>
  <c r="K107" i="35"/>
  <c r="L107" i="35"/>
  <c r="K111" i="35"/>
  <c r="L111" i="35"/>
  <c r="L112" i="35"/>
  <c r="K113" i="35"/>
  <c r="K114" i="35"/>
  <c r="K115" i="35"/>
  <c r="L115" i="35"/>
  <c r="L117" i="35"/>
  <c r="L118" i="35"/>
  <c r="L119" i="35"/>
  <c r="L121" i="35"/>
  <c r="K92" i="35"/>
  <c r="L92" i="35"/>
  <c r="L82" i="35"/>
  <c r="L104" i="35"/>
  <c r="K87" i="35"/>
  <c r="L87" i="35"/>
  <c r="L81" i="35"/>
  <c r="K120" i="35"/>
  <c r="L120" i="35"/>
  <c r="L77" i="35"/>
  <c r="L116" i="35"/>
  <c r="L108" i="35"/>
  <c r="L122" i="35"/>
  <c r="L91" i="35"/>
  <c r="L106" i="35"/>
  <c r="L109" i="35"/>
  <c r="E42" i="25"/>
  <c r="F30" i="35"/>
  <c r="C139" i="19" s="1"/>
  <c r="H30" i="35"/>
  <c r="K30" i="35"/>
  <c r="F53" i="35"/>
  <c r="H53" i="35"/>
  <c r="Q6" i="7"/>
  <c r="Q6" i="39"/>
  <c r="Q6" i="36"/>
  <c r="Q6" i="25"/>
  <c r="F45" i="35"/>
  <c r="K82" i="5" s="1"/>
  <c r="H45" i="35"/>
  <c r="F46" i="35"/>
  <c r="H46" i="35"/>
  <c r="A1" i="26"/>
  <c r="A1" i="7"/>
  <c r="A1" i="38"/>
  <c r="A1" i="41"/>
  <c r="A1" i="37"/>
  <c r="A1" i="6"/>
  <c r="A1" i="39"/>
  <c r="A1" i="36"/>
  <c r="M84" i="39"/>
  <c r="L84" i="39"/>
  <c r="I84" i="39"/>
  <c r="J84" i="39" s="1"/>
  <c r="F84" i="39"/>
  <c r="E84" i="39"/>
  <c r="B84" i="39"/>
  <c r="A84" i="39"/>
  <c r="M83" i="39"/>
  <c r="L83" i="39"/>
  <c r="I83" i="39"/>
  <c r="F83" i="39"/>
  <c r="E83" i="39"/>
  <c r="B83" i="39"/>
  <c r="A83" i="39"/>
  <c r="M82" i="39"/>
  <c r="L82" i="39"/>
  <c r="I82" i="39"/>
  <c r="F82" i="39"/>
  <c r="E82" i="39"/>
  <c r="B82" i="39"/>
  <c r="A82" i="39"/>
  <c r="M81" i="39"/>
  <c r="L81" i="39"/>
  <c r="I81" i="39"/>
  <c r="F81" i="39"/>
  <c r="E81" i="39"/>
  <c r="B81" i="39"/>
  <c r="A81" i="39"/>
  <c r="M80" i="39"/>
  <c r="L80" i="39"/>
  <c r="I80" i="39"/>
  <c r="F80" i="39"/>
  <c r="E80" i="39"/>
  <c r="B80" i="39"/>
  <c r="A80" i="39"/>
  <c r="M79" i="39"/>
  <c r="L79" i="39"/>
  <c r="I79" i="39"/>
  <c r="F79" i="39"/>
  <c r="E79" i="39"/>
  <c r="B79" i="39"/>
  <c r="C79" i="39" s="1"/>
  <c r="A79" i="39"/>
  <c r="M78" i="39"/>
  <c r="L78" i="39"/>
  <c r="I78" i="39"/>
  <c r="F78" i="39"/>
  <c r="E78" i="39"/>
  <c r="B78" i="39"/>
  <c r="A78" i="39"/>
  <c r="M77" i="39"/>
  <c r="L77" i="39"/>
  <c r="I77" i="39"/>
  <c r="F77" i="39"/>
  <c r="E77" i="39"/>
  <c r="B77" i="39"/>
  <c r="A77" i="39"/>
  <c r="M76" i="39"/>
  <c r="L76" i="39"/>
  <c r="I76" i="39"/>
  <c r="F76" i="39"/>
  <c r="E76" i="39"/>
  <c r="B76" i="39"/>
  <c r="C76" i="39" s="1"/>
  <c r="A76" i="39"/>
  <c r="M75" i="39"/>
  <c r="L75" i="39"/>
  <c r="I75" i="39"/>
  <c r="F75" i="39"/>
  <c r="E75" i="39"/>
  <c r="B75" i="39"/>
  <c r="D75" i="39" s="1"/>
  <c r="A75" i="39"/>
  <c r="M74" i="39"/>
  <c r="L74" i="39"/>
  <c r="I74" i="39"/>
  <c r="F74" i="39"/>
  <c r="E74" i="39"/>
  <c r="B74" i="39"/>
  <c r="A74" i="39"/>
  <c r="M73" i="39"/>
  <c r="L73" i="39"/>
  <c r="I73" i="39"/>
  <c r="F73" i="39"/>
  <c r="E73" i="39"/>
  <c r="B73" i="39"/>
  <c r="A73" i="39"/>
  <c r="M72" i="39"/>
  <c r="L72" i="39"/>
  <c r="I72" i="39"/>
  <c r="K72" i="39" s="1"/>
  <c r="F72" i="39"/>
  <c r="E72" i="39"/>
  <c r="B72" i="39"/>
  <c r="A72" i="39"/>
  <c r="M71" i="39"/>
  <c r="L71" i="39"/>
  <c r="I71" i="39"/>
  <c r="J71" i="39" s="1"/>
  <c r="F71" i="39"/>
  <c r="E71" i="39"/>
  <c r="B71" i="39"/>
  <c r="D71" i="39" s="1"/>
  <c r="A71" i="39"/>
  <c r="M70" i="39"/>
  <c r="L70" i="39"/>
  <c r="I70" i="39"/>
  <c r="K70" i="39" s="1"/>
  <c r="F70" i="39"/>
  <c r="E70" i="39"/>
  <c r="B70" i="39"/>
  <c r="A70" i="39"/>
  <c r="M69" i="39"/>
  <c r="L69" i="39"/>
  <c r="I69" i="39"/>
  <c r="F69" i="39"/>
  <c r="E69" i="39"/>
  <c r="B69" i="39"/>
  <c r="A69" i="39"/>
  <c r="M68" i="39"/>
  <c r="L68" i="39"/>
  <c r="I68" i="39"/>
  <c r="F68" i="39"/>
  <c r="E68" i="39"/>
  <c r="B68" i="39"/>
  <c r="A68" i="39"/>
  <c r="M67" i="39"/>
  <c r="L67" i="39"/>
  <c r="I67" i="39"/>
  <c r="F67" i="39"/>
  <c r="E67" i="39"/>
  <c r="B67" i="39"/>
  <c r="A67" i="39"/>
  <c r="M66" i="39"/>
  <c r="L66" i="39"/>
  <c r="I66" i="39"/>
  <c r="K66" i="39" s="1"/>
  <c r="F66" i="39"/>
  <c r="E66" i="39"/>
  <c r="B66" i="39"/>
  <c r="C66" i="39" s="1"/>
  <c r="A66" i="39"/>
  <c r="M65" i="39"/>
  <c r="L65" i="39"/>
  <c r="I65" i="39"/>
  <c r="F65" i="39"/>
  <c r="E65" i="39"/>
  <c r="B65" i="39"/>
  <c r="A65" i="39"/>
  <c r="M64" i="39"/>
  <c r="L64" i="39"/>
  <c r="I64" i="39"/>
  <c r="F64" i="39"/>
  <c r="E64" i="39"/>
  <c r="B64" i="39"/>
  <c r="D64" i="39" s="1"/>
  <c r="A64" i="39"/>
  <c r="M63" i="39"/>
  <c r="L63" i="39"/>
  <c r="I63" i="39"/>
  <c r="J63" i="39" s="1"/>
  <c r="F63" i="39"/>
  <c r="E63" i="39"/>
  <c r="B63" i="39"/>
  <c r="A63" i="39"/>
  <c r="M62" i="39"/>
  <c r="L62" i="39"/>
  <c r="I62" i="39"/>
  <c r="F62" i="39"/>
  <c r="E62" i="39"/>
  <c r="B62" i="39"/>
  <c r="C62" i="39" s="1"/>
  <c r="A62" i="39"/>
  <c r="M61" i="39"/>
  <c r="L61" i="39"/>
  <c r="I61" i="39"/>
  <c r="J61" i="39" s="1"/>
  <c r="F61" i="39"/>
  <c r="E61" i="39"/>
  <c r="B61" i="39"/>
  <c r="A61" i="39"/>
  <c r="M60" i="39"/>
  <c r="L60" i="39"/>
  <c r="I60" i="39"/>
  <c r="K60" i="39" s="1"/>
  <c r="F60" i="39"/>
  <c r="E60" i="39"/>
  <c r="B60" i="39"/>
  <c r="D60" i="39" s="1"/>
  <c r="A60" i="39"/>
  <c r="M59" i="39"/>
  <c r="L59" i="39"/>
  <c r="I59" i="39"/>
  <c r="J59" i="39" s="1"/>
  <c r="F59" i="39"/>
  <c r="E59" i="39"/>
  <c r="B59" i="39"/>
  <c r="A59" i="39"/>
  <c r="M58" i="39"/>
  <c r="L58" i="39"/>
  <c r="I58" i="39"/>
  <c r="F58" i="39"/>
  <c r="E58" i="39"/>
  <c r="B58" i="39"/>
  <c r="C58" i="39" s="1"/>
  <c r="A58" i="39"/>
  <c r="M57" i="39"/>
  <c r="L57" i="39"/>
  <c r="I57" i="39"/>
  <c r="K57" i="39" s="1"/>
  <c r="F57" i="39"/>
  <c r="E57" i="39"/>
  <c r="B57" i="39"/>
  <c r="A57" i="39"/>
  <c r="M56" i="39"/>
  <c r="L56" i="39"/>
  <c r="I56" i="39"/>
  <c r="K56" i="39" s="1"/>
  <c r="F56" i="39"/>
  <c r="E56" i="39"/>
  <c r="B56" i="39"/>
  <c r="A56" i="39"/>
  <c r="M55" i="39"/>
  <c r="L55" i="39"/>
  <c r="I55" i="39"/>
  <c r="F55" i="39"/>
  <c r="E55" i="39"/>
  <c r="B55" i="39"/>
  <c r="D55" i="39" s="1"/>
  <c r="A55" i="39"/>
  <c r="M54" i="39"/>
  <c r="L54" i="39"/>
  <c r="K54" i="39"/>
  <c r="J54" i="39"/>
  <c r="I54" i="39"/>
  <c r="F54" i="39"/>
  <c r="E54" i="39"/>
  <c r="C54" i="39"/>
  <c r="B54" i="39"/>
  <c r="A54" i="39"/>
  <c r="M53" i="39"/>
  <c r="L53" i="39"/>
  <c r="I53" i="39"/>
  <c r="F53" i="39"/>
  <c r="E53" i="39"/>
  <c r="B53" i="39"/>
  <c r="A53" i="39"/>
  <c r="M52" i="39"/>
  <c r="L52" i="39"/>
  <c r="I52" i="39"/>
  <c r="K52" i="39" s="1"/>
  <c r="F52" i="39"/>
  <c r="E52" i="39"/>
  <c r="B52" i="39"/>
  <c r="A52" i="39"/>
  <c r="M51" i="39"/>
  <c r="L51" i="39"/>
  <c r="I51" i="39"/>
  <c r="J51" i="39" s="1"/>
  <c r="F51" i="39"/>
  <c r="E51" i="39"/>
  <c r="B51" i="39"/>
  <c r="A51" i="39"/>
  <c r="M50" i="39"/>
  <c r="L50" i="39"/>
  <c r="I50" i="39"/>
  <c r="F50" i="39"/>
  <c r="E50" i="39"/>
  <c r="B50" i="39"/>
  <c r="A50" i="39"/>
  <c r="M49" i="39"/>
  <c r="L49" i="39"/>
  <c r="I49" i="39"/>
  <c r="F49" i="39"/>
  <c r="E49" i="39"/>
  <c r="B49" i="39"/>
  <c r="A49" i="39"/>
  <c r="M48" i="39"/>
  <c r="L48" i="39"/>
  <c r="I48" i="39"/>
  <c r="F48" i="39"/>
  <c r="E48" i="39"/>
  <c r="B48" i="39"/>
  <c r="A48" i="39"/>
  <c r="M47" i="39"/>
  <c r="L47" i="39"/>
  <c r="I47" i="39"/>
  <c r="F47" i="39"/>
  <c r="E47" i="39"/>
  <c r="B47" i="39"/>
  <c r="A47" i="39"/>
  <c r="M46" i="39"/>
  <c r="L46" i="39"/>
  <c r="I46" i="39"/>
  <c r="F46" i="39"/>
  <c r="E46" i="39"/>
  <c r="B46" i="39"/>
  <c r="C46" i="39" s="1"/>
  <c r="A46" i="39"/>
  <c r="M45" i="39"/>
  <c r="L45" i="39"/>
  <c r="I45" i="39"/>
  <c r="K45" i="39" s="1"/>
  <c r="F45" i="39"/>
  <c r="E45" i="39"/>
  <c r="B45" i="39"/>
  <c r="D45" i="39" s="1"/>
  <c r="A45" i="39"/>
  <c r="M44" i="39"/>
  <c r="L44" i="39"/>
  <c r="I44" i="39"/>
  <c r="F44" i="39"/>
  <c r="E44" i="39"/>
  <c r="B44" i="39"/>
  <c r="D44" i="39" s="1"/>
  <c r="A44" i="39"/>
  <c r="M43" i="39"/>
  <c r="L43" i="39"/>
  <c r="I43" i="39"/>
  <c r="J43" i="39" s="1"/>
  <c r="F43" i="39"/>
  <c r="E43" i="39"/>
  <c r="B43" i="39"/>
  <c r="A43" i="39"/>
  <c r="U42" i="39"/>
  <c r="M42" i="39"/>
  <c r="L42" i="39"/>
  <c r="I42" i="39"/>
  <c r="F42" i="39"/>
  <c r="E42" i="39"/>
  <c r="B42" i="39"/>
  <c r="D42" i="39" s="1"/>
  <c r="A42" i="39"/>
  <c r="M84" i="36"/>
  <c r="L84" i="36"/>
  <c r="I84" i="36"/>
  <c r="K84" i="36" s="1"/>
  <c r="F84" i="36"/>
  <c r="E84" i="36"/>
  <c r="B84" i="36"/>
  <c r="A84" i="36"/>
  <c r="M83" i="36"/>
  <c r="L83" i="36"/>
  <c r="J83" i="36"/>
  <c r="I83" i="36"/>
  <c r="K83" i="36" s="1"/>
  <c r="F83" i="36"/>
  <c r="E83" i="36"/>
  <c r="B83" i="36"/>
  <c r="A83" i="36"/>
  <c r="M82" i="36"/>
  <c r="L82" i="36"/>
  <c r="I82" i="36"/>
  <c r="F82" i="36"/>
  <c r="E82" i="36"/>
  <c r="B82" i="36"/>
  <c r="A82" i="36"/>
  <c r="M81" i="36"/>
  <c r="L81" i="36"/>
  <c r="I81" i="36"/>
  <c r="J81" i="36" s="1"/>
  <c r="F81" i="36"/>
  <c r="E81" i="36"/>
  <c r="B81" i="36"/>
  <c r="A81" i="36"/>
  <c r="M80" i="36"/>
  <c r="L80" i="36"/>
  <c r="I80" i="36"/>
  <c r="F80" i="36"/>
  <c r="E80" i="36"/>
  <c r="B80" i="36"/>
  <c r="A80" i="36"/>
  <c r="M79" i="36"/>
  <c r="L79" i="36"/>
  <c r="I79" i="36"/>
  <c r="F79" i="36"/>
  <c r="E79" i="36"/>
  <c r="B79" i="36"/>
  <c r="C79" i="36" s="1"/>
  <c r="A79" i="36"/>
  <c r="M78" i="36"/>
  <c r="L78" i="36"/>
  <c r="I78" i="36"/>
  <c r="F78" i="36"/>
  <c r="E78" i="36"/>
  <c r="B78" i="36"/>
  <c r="A78" i="36"/>
  <c r="M77" i="36"/>
  <c r="L77" i="36"/>
  <c r="I77" i="36"/>
  <c r="J77" i="36" s="1"/>
  <c r="F77" i="36"/>
  <c r="E77" i="36"/>
  <c r="B77" i="36"/>
  <c r="A77" i="36"/>
  <c r="M76" i="36"/>
  <c r="L76" i="36"/>
  <c r="I76" i="36"/>
  <c r="F76" i="36"/>
  <c r="E76" i="36"/>
  <c r="B76" i="36"/>
  <c r="C76" i="36" s="1"/>
  <c r="A76" i="36"/>
  <c r="M75" i="36"/>
  <c r="L75" i="36"/>
  <c r="I75" i="36"/>
  <c r="F75" i="36"/>
  <c r="E75" i="36"/>
  <c r="B75" i="36"/>
  <c r="D75" i="36" s="1"/>
  <c r="A75" i="36"/>
  <c r="M74" i="36"/>
  <c r="L74" i="36"/>
  <c r="I74" i="36"/>
  <c r="F74" i="36"/>
  <c r="E74" i="36"/>
  <c r="B74" i="36"/>
  <c r="D74" i="36" s="1"/>
  <c r="A74" i="36"/>
  <c r="M73" i="36"/>
  <c r="L73" i="36"/>
  <c r="I73" i="36"/>
  <c r="F73" i="36"/>
  <c r="E73" i="36"/>
  <c r="B73" i="36"/>
  <c r="A73" i="36"/>
  <c r="M72" i="36"/>
  <c r="L72" i="36"/>
  <c r="I72" i="36"/>
  <c r="K72" i="36" s="1"/>
  <c r="F72" i="36"/>
  <c r="E72" i="36"/>
  <c r="B72" i="36"/>
  <c r="A72" i="36"/>
  <c r="M71" i="36"/>
  <c r="L71" i="36"/>
  <c r="I71" i="36"/>
  <c r="J71" i="36" s="1"/>
  <c r="F71" i="36"/>
  <c r="E71" i="36"/>
  <c r="D71" i="36"/>
  <c r="B71" i="36"/>
  <c r="C71" i="36" s="1"/>
  <c r="A71" i="36"/>
  <c r="M70" i="36"/>
  <c r="L70" i="36"/>
  <c r="I70" i="36"/>
  <c r="F70" i="36"/>
  <c r="E70" i="36"/>
  <c r="B70" i="36"/>
  <c r="A70" i="36"/>
  <c r="M69" i="36"/>
  <c r="L69" i="36"/>
  <c r="I69" i="36"/>
  <c r="F69" i="36"/>
  <c r="E69" i="36"/>
  <c r="B69" i="36"/>
  <c r="C69" i="36" s="1"/>
  <c r="A69" i="36"/>
  <c r="M68" i="36"/>
  <c r="L68" i="36"/>
  <c r="I68" i="36"/>
  <c r="F68" i="36"/>
  <c r="E68" i="36"/>
  <c r="B68" i="36"/>
  <c r="A68" i="36"/>
  <c r="M67" i="36"/>
  <c r="L67" i="36"/>
  <c r="I67" i="36"/>
  <c r="J67" i="36" s="1"/>
  <c r="F67" i="36"/>
  <c r="E67" i="36"/>
  <c r="B67" i="36"/>
  <c r="A67" i="36"/>
  <c r="M66" i="36"/>
  <c r="L66" i="36"/>
  <c r="I66" i="36"/>
  <c r="K66" i="36" s="1"/>
  <c r="F66" i="36"/>
  <c r="E66" i="36"/>
  <c r="B66" i="36"/>
  <c r="C66" i="36" s="1"/>
  <c r="A66" i="36"/>
  <c r="M65" i="36"/>
  <c r="L65" i="36"/>
  <c r="I65" i="36"/>
  <c r="F65" i="36"/>
  <c r="E65" i="36"/>
  <c r="B65" i="36"/>
  <c r="A65" i="36"/>
  <c r="M64" i="36"/>
  <c r="L64" i="36"/>
  <c r="J64" i="36"/>
  <c r="I64" i="36"/>
  <c r="F64" i="36"/>
  <c r="E64" i="36"/>
  <c r="B64" i="36"/>
  <c r="A64" i="36"/>
  <c r="M63" i="36"/>
  <c r="L63" i="36"/>
  <c r="I63" i="36"/>
  <c r="F63" i="36"/>
  <c r="E63" i="36"/>
  <c r="B63" i="36"/>
  <c r="A63" i="36"/>
  <c r="M62" i="36"/>
  <c r="L62" i="36"/>
  <c r="I62" i="36"/>
  <c r="F62" i="36"/>
  <c r="E62" i="36"/>
  <c r="B62" i="36"/>
  <c r="A62" i="36"/>
  <c r="M61" i="36"/>
  <c r="L61" i="36"/>
  <c r="I61" i="36"/>
  <c r="J61" i="36" s="1"/>
  <c r="F61" i="36"/>
  <c r="E61" i="36"/>
  <c r="B61" i="36"/>
  <c r="A61" i="36"/>
  <c r="M60" i="36"/>
  <c r="L60" i="36"/>
  <c r="I60" i="36"/>
  <c r="F60" i="36"/>
  <c r="E60" i="36"/>
  <c r="B60" i="36"/>
  <c r="A60" i="36"/>
  <c r="M59" i="36"/>
  <c r="L59" i="36"/>
  <c r="I59" i="36"/>
  <c r="F59" i="36"/>
  <c r="E59" i="36"/>
  <c r="B59" i="36"/>
  <c r="C59" i="36" s="1"/>
  <c r="A59" i="36"/>
  <c r="M58" i="36"/>
  <c r="L58" i="36"/>
  <c r="I58" i="36"/>
  <c r="F58" i="36"/>
  <c r="E58" i="36"/>
  <c r="B58" i="36"/>
  <c r="A58" i="36"/>
  <c r="M57" i="36"/>
  <c r="L57" i="36"/>
  <c r="I57" i="36"/>
  <c r="J57" i="36" s="1"/>
  <c r="F57" i="36"/>
  <c r="E57" i="36"/>
  <c r="B57" i="36"/>
  <c r="A57" i="36"/>
  <c r="M56" i="36"/>
  <c r="L56" i="36"/>
  <c r="I56" i="36"/>
  <c r="F56" i="36"/>
  <c r="E56" i="36"/>
  <c r="B56" i="36"/>
  <c r="C56" i="36" s="1"/>
  <c r="A56" i="36"/>
  <c r="M55" i="36"/>
  <c r="L55" i="36"/>
  <c r="I55" i="36"/>
  <c r="F55" i="36"/>
  <c r="E55" i="36"/>
  <c r="B55" i="36"/>
  <c r="A55" i="36"/>
  <c r="M54" i="36"/>
  <c r="L54" i="36"/>
  <c r="I54" i="36"/>
  <c r="J54" i="36" s="1"/>
  <c r="F54" i="36"/>
  <c r="E54" i="36"/>
  <c r="B54" i="36"/>
  <c r="A54" i="36"/>
  <c r="M53" i="36"/>
  <c r="L53" i="36"/>
  <c r="I53" i="36"/>
  <c r="F53" i="36"/>
  <c r="E53" i="36"/>
  <c r="B53" i="36"/>
  <c r="A53" i="36"/>
  <c r="M52" i="36"/>
  <c r="L52" i="36"/>
  <c r="I52" i="36"/>
  <c r="F52" i="36"/>
  <c r="E52" i="36"/>
  <c r="D52" i="36"/>
  <c r="B52" i="36"/>
  <c r="C52" i="36" s="1"/>
  <c r="A52" i="36"/>
  <c r="M51" i="36"/>
  <c r="L51" i="36"/>
  <c r="I51" i="36"/>
  <c r="J51" i="36" s="1"/>
  <c r="F51" i="36"/>
  <c r="E51" i="36"/>
  <c r="B51" i="36"/>
  <c r="D51" i="36" s="1"/>
  <c r="A51" i="36"/>
  <c r="M50" i="36"/>
  <c r="L50" i="36"/>
  <c r="I50" i="36"/>
  <c r="F50" i="36"/>
  <c r="E50" i="36"/>
  <c r="B50" i="36"/>
  <c r="A50" i="36"/>
  <c r="M49" i="36"/>
  <c r="L49" i="36"/>
  <c r="I49" i="36"/>
  <c r="F49" i="36"/>
  <c r="E49" i="36"/>
  <c r="B49" i="36"/>
  <c r="C49" i="36" s="1"/>
  <c r="A49" i="36"/>
  <c r="M48" i="36"/>
  <c r="L48" i="36"/>
  <c r="I48" i="36"/>
  <c r="F48" i="36"/>
  <c r="E48" i="36"/>
  <c r="B48" i="36"/>
  <c r="D48" i="36" s="1"/>
  <c r="A48" i="36"/>
  <c r="M47" i="36"/>
  <c r="L47" i="36"/>
  <c r="I47" i="36"/>
  <c r="F47" i="36"/>
  <c r="E47" i="36"/>
  <c r="B47" i="36"/>
  <c r="A47" i="36"/>
  <c r="M46" i="36"/>
  <c r="L46" i="36"/>
  <c r="I46" i="36"/>
  <c r="F46" i="36"/>
  <c r="E46" i="36"/>
  <c r="B46" i="36"/>
  <c r="C46" i="36" s="1"/>
  <c r="A46" i="36"/>
  <c r="M45" i="36"/>
  <c r="L45" i="36"/>
  <c r="I45" i="36"/>
  <c r="F45" i="36"/>
  <c r="E45" i="36"/>
  <c r="B45" i="36"/>
  <c r="C45" i="36" s="1"/>
  <c r="A45" i="36"/>
  <c r="M44" i="36"/>
  <c r="L44" i="36"/>
  <c r="I44" i="36"/>
  <c r="K44" i="36" s="1"/>
  <c r="F44" i="36"/>
  <c r="E44" i="36"/>
  <c r="B44" i="36"/>
  <c r="A44" i="36"/>
  <c r="M43" i="36"/>
  <c r="L43" i="36"/>
  <c r="I43" i="36"/>
  <c r="F43" i="36"/>
  <c r="E43" i="36"/>
  <c r="B43" i="36"/>
  <c r="D43" i="36" s="1"/>
  <c r="A43" i="36"/>
  <c r="U42" i="36"/>
  <c r="M42" i="36"/>
  <c r="L42" i="36"/>
  <c r="I42" i="36"/>
  <c r="F42" i="36"/>
  <c r="E42" i="36"/>
  <c r="D42" i="36"/>
  <c r="C42" i="36"/>
  <c r="B42" i="36"/>
  <c r="A42" i="36"/>
  <c r="M75" i="25"/>
  <c r="L75" i="25"/>
  <c r="I75" i="25"/>
  <c r="K75" i="25" s="1"/>
  <c r="M74" i="25"/>
  <c r="L74" i="25"/>
  <c r="I74" i="25"/>
  <c r="M73" i="25"/>
  <c r="L73" i="25"/>
  <c r="I73" i="25"/>
  <c r="J73" i="25" s="1"/>
  <c r="M72" i="25"/>
  <c r="L72" i="25"/>
  <c r="I72" i="25"/>
  <c r="F72" i="25"/>
  <c r="E72" i="25"/>
  <c r="B72" i="25"/>
  <c r="C72" i="25" s="1"/>
  <c r="A72" i="25"/>
  <c r="M71" i="25"/>
  <c r="L71" i="25"/>
  <c r="K71" i="25"/>
  <c r="I71" i="25"/>
  <c r="J71" i="25" s="1"/>
  <c r="F71" i="25"/>
  <c r="E71" i="25"/>
  <c r="B71" i="25"/>
  <c r="A71" i="25"/>
  <c r="M70" i="25"/>
  <c r="L70" i="25"/>
  <c r="I70" i="25"/>
  <c r="J70" i="25" s="1"/>
  <c r="F70" i="25"/>
  <c r="E70" i="25"/>
  <c r="B70" i="25"/>
  <c r="A70" i="25"/>
  <c r="M69" i="25"/>
  <c r="L69" i="25"/>
  <c r="I69" i="25"/>
  <c r="F69" i="25"/>
  <c r="E69" i="25"/>
  <c r="B69" i="25"/>
  <c r="D69" i="25" s="1"/>
  <c r="A69" i="25"/>
  <c r="M68" i="25"/>
  <c r="L68" i="25"/>
  <c r="J68" i="25"/>
  <c r="I68" i="25"/>
  <c r="F68" i="25"/>
  <c r="E68" i="25"/>
  <c r="B68" i="25"/>
  <c r="C68" i="25" s="1"/>
  <c r="A68" i="25"/>
  <c r="M67" i="25"/>
  <c r="L67" i="25"/>
  <c r="I67" i="25"/>
  <c r="J67" i="25" s="1"/>
  <c r="F67" i="25"/>
  <c r="E67" i="25"/>
  <c r="B67" i="25"/>
  <c r="A67" i="25"/>
  <c r="M66" i="25"/>
  <c r="L66" i="25"/>
  <c r="I66" i="25"/>
  <c r="J66" i="25" s="1"/>
  <c r="F66" i="25"/>
  <c r="E66" i="25"/>
  <c r="C66" i="25"/>
  <c r="B66" i="25"/>
  <c r="A66" i="25"/>
  <c r="M65" i="25"/>
  <c r="L65" i="25"/>
  <c r="I65" i="25"/>
  <c r="F65" i="25"/>
  <c r="E65" i="25"/>
  <c r="C65" i="25"/>
  <c r="B65" i="25"/>
  <c r="D65" i="25" s="1"/>
  <c r="A65" i="25"/>
  <c r="M64" i="25"/>
  <c r="L64" i="25"/>
  <c r="I64" i="25"/>
  <c r="J64" i="25" s="1"/>
  <c r="F64" i="25"/>
  <c r="E64" i="25"/>
  <c r="B64" i="25"/>
  <c r="D64" i="25" s="1"/>
  <c r="A64" i="25"/>
  <c r="M63" i="25"/>
  <c r="L63" i="25"/>
  <c r="I63" i="25"/>
  <c r="K63" i="25" s="1"/>
  <c r="F63" i="25"/>
  <c r="E63" i="25"/>
  <c r="B63" i="25"/>
  <c r="C63" i="25" s="1"/>
  <c r="A63" i="25"/>
  <c r="M62" i="25"/>
  <c r="L62" i="25"/>
  <c r="I62" i="25"/>
  <c r="F62" i="25"/>
  <c r="E62" i="25"/>
  <c r="B62" i="25"/>
  <c r="A62" i="25"/>
  <c r="M61" i="25"/>
  <c r="L61" i="25"/>
  <c r="I61" i="25"/>
  <c r="J61" i="25" s="1"/>
  <c r="F61" i="25"/>
  <c r="E61" i="25"/>
  <c r="B61" i="25"/>
  <c r="C61" i="25" s="1"/>
  <c r="A61" i="25"/>
  <c r="M60" i="25"/>
  <c r="L60" i="25"/>
  <c r="I60" i="25"/>
  <c r="J60" i="25" s="1"/>
  <c r="F60" i="25"/>
  <c r="E60" i="25"/>
  <c r="D60" i="25"/>
  <c r="B60" i="25"/>
  <c r="C60" i="25" s="1"/>
  <c r="A60" i="25"/>
  <c r="M59" i="25"/>
  <c r="L59" i="25"/>
  <c r="I59" i="25"/>
  <c r="F59" i="25"/>
  <c r="E59" i="25"/>
  <c r="B59" i="25"/>
  <c r="C59" i="25" s="1"/>
  <c r="A59" i="25"/>
  <c r="M58" i="25"/>
  <c r="L58" i="25"/>
  <c r="I58" i="25"/>
  <c r="J58" i="25" s="1"/>
  <c r="F58" i="25"/>
  <c r="E58" i="25"/>
  <c r="B58" i="25"/>
  <c r="A58" i="25"/>
  <c r="M57" i="25"/>
  <c r="L57" i="25"/>
  <c r="I57" i="25"/>
  <c r="F57" i="25"/>
  <c r="E57" i="25"/>
  <c r="B57" i="25"/>
  <c r="A57" i="25"/>
  <c r="M56" i="25"/>
  <c r="L56" i="25"/>
  <c r="I56" i="25"/>
  <c r="F56" i="25"/>
  <c r="E56" i="25"/>
  <c r="C56" i="25"/>
  <c r="B56" i="25"/>
  <c r="A56" i="25"/>
  <c r="M55" i="25"/>
  <c r="L55" i="25"/>
  <c r="I55" i="25"/>
  <c r="J55" i="25" s="1"/>
  <c r="F55" i="25"/>
  <c r="E55" i="25"/>
  <c r="B55" i="25"/>
  <c r="D55" i="25" s="1"/>
  <c r="A55" i="25"/>
  <c r="M54" i="25"/>
  <c r="L54" i="25"/>
  <c r="I54" i="25"/>
  <c r="F54" i="25"/>
  <c r="E54" i="25"/>
  <c r="C54" i="25"/>
  <c r="B54" i="25"/>
  <c r="A54" i="25"/>
  <c r="M53" i="25"/>
  <c r="L53" i="25"/>
  <c r="I53" i="25"/>
  <c r="F53" i="25"/>
  <c r="E53" i="25"/>
  <c r="B53" i="25"/>
  <c r="C53" i="25" s="1"/>
  <c r="A53" i="25"/>
  <c r="M52" i="25"/>
  <c r="L52" i="25"/>
  <c r="I52" i="25"/>
  <c r="F52" i="25"/>
  <c r="E52" i="25"/>
  <c r="B52" i="25"/>
  <c r="C52" i="25" s="1"/>
  <c r="A52" i="25"/>
  <c r="M51" i="25"/>
  <c r="L51" i="25"/>
  <c r="I51" i="25"/>
  <c r="F51" i="25"/>
  <c r="E51" i="25"/>
  <c r="B51" i="25"/>
  <c r="A51" i="25"/>
  <c r="M50" i="25"/>
  <c r="L50" i="25"/>
  <c r="I50" i="25"/>
  <c r="F50" i="25"/>
  <c r="E50" i="25"/>
  <c r="B50" i="25"/>
  <c r="A50" i="25"/>
  <c r="M49" i="25"/>
  <c r="L49" i="25"/>
  <c r="I49" i="25"/>
  <c r="F49" i="25"/>
  <c r="E49" i="25"/>
  <c r="B49" i="25"/>
  <c r="C49" i="25" s="1"/>
  <c r="A49" i="25"/>
  <c r="M48" i="25"/>
  <c r="L48" i="25"/>
  <c r="I48" i="25"/>
  <c r="F48" i="25"/>
  <c r="E48" i="25"/>
  <c r="B48" i="25"/>
  <c r="C48" i="25" s="1"/>
  <c r="A48" i="25"/>
  <c r="M47" i="25"/>
  <c r="L47" i="25"/>
  <c r="I47" i="25"/>
  <c r="F47" i="25"/>
  <c r="E47" i="25"/>
  <c r="B47" i="25"/>
  <c r="A47" i="25"/>
  <c r="M46" i="25"/>
  <c r="L46" i="25"/>
  <c r="I46" i="25"/>
  <c r="J46" i="25" s="1"/>
  <c r="F46" i="25"/>
  <c r="E46" i="25"/>
  <c r="B46" i="25"/>
  <c r="A46" i="25"/>
  <c r="M45" i="25"/>
  <c r="L45" i="25"/>
  <c r="I45" i="25"/>
  <c r="F45" i="25"/>
  <c r="E45" i="25"/>
  <c r="C45" i="25"/>
  <c r="B45" i="25"/>
  <c r="A45" i="25"/>
  <c r="M44" i="25"/>
  <c r="L44" i="25"/>
  <c r="I44" i="25"/>
  <c r="K44" i="25" s="1"/>
  <c r="F44" i="25"/>
  <c r="E44" i="25"/>
  <c r="B44" i="25"/>
  <c r="A44" i="25"/>
  <c r="M43" i="25"/>
  <c r="L43" i="25"/>
  <c r="I43" i="25"/>
  <c r="F43" i="25"/>
  <c r="E43" i="25"/>
  <c r="B43" i="25"/>
  <c r="C43" i="25" s="1"/>
  <c r="A43" i="25"/>
  <c r="U42" i="25"/>
  <c r="M42" i="25"/>
  <c r="L42" i="25"/>
  <c r="I42" i="25"/>
  <c r="F42" i="25"/>
  <c r="B42" i="25"/>
  <c r="A42" i="25"/>
  <c r="I43" i="5"/>
  <c r="J43" i="5" s="1"/>
  <c r="L43" i="5"/>
  <c r="M43" i="5"/>
  <c r="I44" i="5"/>
  <c r="J44" i="5" s="1"/>
  <c r="L44" i="5"/>
  <c r="M44" i="5"/>
  <c r="I45" i="5"/>
  <c r="J45" i="5"/>
  <c r="L45" i="5"/>
  <c r="M45" i="5"/>
  <c r="I46" i="5"/>
  <c r="J46" i="5" s="1"/>
  <c r="L46" i="5"/>
  <c r="M46" i="5"/>
  <c r="I47" i="5"/>
  <c r="J47" i="5" s="1"/>
  <c r="L47" i="5"/>
  <c r="M47" i="5"/>
  <c r="I48" i="5"/>
  <c r="J48" i="5" s="1"/>
  <c r="L48" i="5"/>
  <c r="M48" i="5"/>
  <c r="I49" i="5"/>
  <c r="L49" i="5"/>
  <c r="M49" i="5"/>
  <c r="I50" i="5"/>
  <c r="J50" i="5" s="1"/>
  <c r="L50" i="5"/>
  <c r="M50" i="5"/>
  <c r="I51" i="5"/>
  <c r="K51" i="5" s="1"/>
  <c r="L51" i="5"/>
  <c r="M51" i="5"/>
  <c r="I52" i="5"/>
  <c r="J52" i="5" s="1"/>
  <c r="L52" i="5"/>
  <c r="M52" i="5"/>
  <c r="I53" i="5"/>
  <c r="K53" i="5" s="1"/>
  <c r="L53" i="5"/>
  <c r="M53" i="5"/>
  <c r="I54" i="5"/>
  <c r="J54" i="5"/>
  <c r="L54" i="5"/>
  <c r="M54" i="5"/>
  <c r="I55" i="5"/>
  <c r="J55" i="5" s="1"/>
  <c r="L55" i="5"/>
  <c r="M55" i="5"/>
  <c r="I56" i="5"/>
  <c r="J56" i="5" s="1"/>
  <c r="L56" i="5"/>
  <c r="M56" i="5"/>
  <c r="I57" i="5"/>
  <c r="L57" i="5"/>
  <c r="M57" i="5"/>
  <c r="I58" i="5"/>
  <c r="J58" i="5" s="1"/>
  <c r="L58" i="5"/>
  <c r="M58" i="5"/>
  <c r="I59" i="5"/>
  <c r="J59" i="5"/>
  <c r="L59" i="5"/>
  <c r="M59" i="5"/>
  <c r="I60" i="5"/>
  <c r="K60" i="5" s="1"/>
  <c r="J60" i="5"/>
  <c r="L60" i="5"/>
  <c r="M60" i="5"/>
  <c r="I61" i="5"/>
  <c r="L61" i="5"/>
  <c r="M61" i="5"/>
  <c r="I62" i="5"/>
  <c r="J62" i="5"/>
  <c r="K62" i="5"/>
  <c r="L62" i="5"/>
  <c r="M62" i="5"/>
  <c r="I63" i="5"/>
  <c r="J63" i="5" s="1"/>
  <c r="L63" i="5"/>
  <c r="M63" i="5"/>
  <c r="I64" i="5"/>
  <c r="J64" i="5" s="1"/>
  <c r="L64" i="5"/>
  <c r="M64" i="5"/>
  <c r="I65" i="5"/>
  <c r="J65" i="5"/>
  <c r="L65" i="5"/>
  <c r="M65" i="5"/>
  <c r="I66" i="5"/>
  <c r="J66" i="5" s="1"/>
  <c r="L66" i="5"/>
  <c r="M66" i="5"/>
  <c r="I67" i="5"/>
  <c r="J67" i="5" s="1"/>
  <c r="L67" i="5"/>
  <c r="M67" i="5"/>
  <c r="I68" i="5"/>
  <c r="J68" i="5" s="1"/>
  <c r="L68" i="5"/>
  <c r="M68" i="5"/>
  <c r="I69" i="5"/>
  <c r="L69" i="5"/>
  <c r="M69" i="5"/>
  <c r="I70" i="5"/>
  <c r="K70" i="5" s="1"/>
  <c r="L70" i="5"/>
  <c r="M70" i="5"/>
  <c r="I71" i="5"/>
  <c r="J71" i="5" s="1"/>
  <c r="L71" i="5"/>
  <c r="M71" i="5"/>
  <c r="I72" i="5"/>
  <c r="K72" i="5" s="1"/>
  <c r="L72" i="5"/>
  <c r="M72" i="5"/>
  <c r="I73" i="5"/>
  <c r="J73" i="5" s="1"/>
  <c r="L73" i="5"/>
  <c r="M73" i="5"/>
  <c r="I74" i="5"/>
  <c r="J74" i="5" s="1"/>
  <c r="L74" i="5"/>
  <c r="M74" i="5"/>
  <c r="I75" i="5"/>
  <c r="J75" i="5" s="1"/>
  <c r="L75" i="5"/>
  <c r="M75" i="5"/>
  <c r="I76" i="5"/>
  <c r="J76" i="5"/>
  <c r="L76" i="5"/>
  <c r="M76" i="5"/>
  <c r="I77" i="5"/>
  <c r="J77" i="5" s="1"/>
  <c r="L77" i="5"/>
  <c r="M77" i="5"/>
  <c r="I78" i="5"/>
  <c r="J78" i="5" s="1"/>
  <c r="L78" i="5"/>
  <c r="M78" i="5"/>
  <c r="I79" i="5"/>
  <c r="K79" i="5" s="1"/>
  <c r="J79" i="5"/>
  <c r="L79" i="5"/>
  <c r="M79" i="5"/>
  <c r="I80" i="5"/>
  <c r="J80" i="5" s="1"/>
  <c r="L80" i="5"/>
  <c r="M80" i="5"/>
  <c r="I81" i="5"/>
  <c r="K81" i="5" s="1"/>
  <c r="L81" i="5"/>
  <c r="M81" i="5"/>
  <c r="I82" i="5"/>
  <c r="J82" i="5"/>
  <c r="L82" i="5"/>
  <c r="M82" i="5"/>
  <c r="I83" i="5"/>
  <c r="J83" i="5" s="1"/>
  <c r="L83" i="5"/>
  <c r="M83" i="5"/>
  <c r="I84" i="5"/>
  <c r="J84" i="5" s="1"/>
  <c r="L84" i="5"/>
  <c r="M84" i="5"/>
  <c r="E43" i="5"/>
  <c r="F43" i="5"/>
  <c r="E44" i="5"/>
  <c r="F44" i="5"/>
  <c r="E45" i="5"/>
  <c r="F45" i="5"/>
  <c r="E46" i="5"/>
  <c r="F46" i="5"/>
  <c r="E47" i="5"/>
  <c r="F47" i="5"/>
  <c r="E48" i="5"/>
  <c r="F48" i="5"/>
  <c r="E49" i="5"/>
  <c r="F49" i="5"/>
  <c r="E50" i="5"/>
  <c r="F50" i="5"/>
  <c r="E51" i="5"/>
  <c r="F51" i="5"/>
  <c r="E52" i="5"/>
  <c r="F52" i="5"/>
  <c r="E53" i="5"/>
  <c r="F53" i="5"/>
  <c r="E54" i="5"/>
  <c r="F54" i="5"/>
  <c r="E55" i="5"/>
  <c r="F55" i="5"/>
  <c r="E56" i="5"/>
  <c r="F56" i="5"/>
  <c r="E57" i="5"/>
  <c r="F57" i="5"/>
  <c r="E58" i="5"/>
  <c r="F58" i="5"/>
  <c r="E59" i="5"/>
  <c r="F59" i="5"/>
  <c r="E60" i="5"/>
  <c r="F60" i="5"/>
  <c r="D61" i="5"/>
  <c r="E61" i="5"/>
  <c r="F61" i="5"/>
  <c r="E62" i="5"/>
  <c r="F62" i="5"/>
  <c r="C63" i="5"/>
  <c r="E63" i="5"/>
  <c r="F63" i="5"/>
  <c r="E64" i="5"/>
  <c r="F64" i="5"/>
  <c r="C65" i="5"/>
  <c r="E65" i="5"/>
  <c r="F65" i="5"/>
  <c r="E66" i="5"/>
  <c r="F66" i="5"/>
  <c r="E67" i="5"/>
  <c r="F67" i="5"/>
  <c r="C68" i="5"/>
  <c r="E68" i="5"/>
  <c r="F68" i="5"/>
  <c r="E69" i="5"/>
  <c r="F69" i="5"/>
  <c r="E70" i="5"/>
  <c r="F70" i="5"/>
  <c r="E71" i="5"/>
  <c r="F71" i="5"/>
  <c r="E72" i="5"/>
  <c r="F72" i="5"/>
  <c r="E73" i="5"/>
  <c r="F73" i="5"/>
  <c r="E74" i="5"/>
  <c r="F74" i="5"/>
  <c r="E75" i="5"/>
  <c r="F75" i="5"/>
  <c r="E76" i="5"/>
  <c r="F76" i="5"/>
  <c r="E77" i="5"/>
  <c r="F77" i="5"/>
  <c r="C78" i="5"/>
  <c r="E78" i="5"/>
  <c r="F78" i="5"/>
  <c r="C79" i="5"/>
  <c r="E79" i="5"/>
  <c r="F79" i="5"/>
  <c r="C80" i="5"/>
  <c r="D80" i="5"/>
  <c r="E80" i="5"/>
  <c r="F80" i="5"/>
  <c r="E81" i="5"/>
  <c r="F81" i="5"/>
  <c r="E82" i="5"/>
  <c r="F82" i="5"/>
  <c r="E83" i="5"/>
  <c r="F83" i="5"/>
  <c r="D84" i="5"/>
  <c r="E84" i="5"/>
  <c r="F84" i="5"/>
  <c r="M42" i="5"/>
  <c r="L42" i="5"/>
  <c r="I42" i="5"/>
  <c r="J42" i="5" s="1"/>
  <c r="F42" i="5"/>
  <c r="E42" i="5"/>
  <c r="B43" i="5"/>
  <c r="C43" i="5" s="1"/>
  <c r="B44" i="5"/>
  <c r="C44" i="5" s="1"/>
  <c r="B45" i="5"/>
  <c r="C45" i="5" s="1"/>
  <c r="B46" i="5"/>
  <c r="B47" i="5"/>
  <c r="B48" i="5"/>
  <c r="B49" i="5"/>
  <c r="C49" i="5" s="1"/>
  <c r="B50" i="5"/>
  <c r="C50" i="5" s="1"/>
  <c r="B51" i="5"/>
  <c r="C51" i="5" s="1"/>
  <c r="B52" i="5"/>
  <c r="B53" i="5"/>
  <c r="C53" i="5" s="1"/>
  <c r="B54" i="5"/>
  <c r="C54" i="5" s="1"/>
  <c r="B55" i="5"/>
  <c r="C55" i="5" s="1"/>
  <c r="B56" i="5"/>
  <c r="B57" i="5"/>
  <c r="D57" i="5" s="1"/>
  <c r="B58" i="5"/>
  <c r="C58" i="5" s="1"/>
  <c r="B59" i="5"/>
  <c r="C59" i="5" s="1"/>
  <c r="B60" i="5"/>
  <c r="B61" i="5"/>
  <c r="C61" i="5" s="1"/>
  <c r="B62" i="5"/>
  <c r="C62" i="5" s="1"/>
  <c r="B63" i="5"/>
  <c r="B64" i="5"/>
  <c r="C64" i="5" s="1"/>
  <c r="B65" i="5"/>
  <c r="B66" i="5"/>
  <c r="C66" i="5" s="1"/>
  <c r="B67" i="5"/>
  <c r="B68" i="5"/>
  <c r="B69" i="5"/>
  <c r="C69" i="5" s="1"/>
  <c r="B70" i="5"/>
  <c r="C70" i="5" s="1"/>
  <c r="B71" i="5"/>
  <c r="C71" i="5" s="1"/>
  <c r="B72" i="5"/>
  <c r="B73" i="5"/>
  <c r="B74" i="5"/>
  <c r="C74" i="5" s="1"/>
  <c r="B75" i="5"/>
  <c r="C75" i="5" s="1"/>
  <c r="B76" i="5"/>
  <c r="C76" i="5" s="1"/>
  <c r="B77" i="5"/>
  <c r="D77" i="5" s="1"/>
  <c r="B78" i="5"/>
  <c r="B79" i="5"/>
  <c r="D79" i="5" s="1"/>
  <c r="B80" i="5"/>
  <c r="B81" i="5"/>
  <c r="C81" i="5" s="1"/>
  <c r="B82" i="5"/>
  <c r="C82" i="5" s="1"/>
  <c r="B83" i="5"/>
  <c r="C83" i="5" s="1"/>
  <c r="B84" i="5"/>
  <c r="C84" i="5" s="1"/>
  <c r="B42" i="5"/>
  <c r="C42" i="5" s="1"/>
  <c r="B115" i="6"/>
  <c r="B114" i="6"/>
  <c r="M105" i="6"/>
  <c r="L105" i="6"/>
  <c r="I105" i="6"/>
  <c r="J105" i="6" s="1"/>
  <c r="H105" i="6"/>
  <c r="F105" i="6"/>
  <c r="E105" i="6"/>
  <c r="B105" i="6"/>
  <c r="D105" i="6" s="1"/>
  <c r="A105" i="6"/>
  <c r="M104" i="6"/>
  <c r="L104" i="6"/>
  <c r="I104" i="6"/>
  <c r="H104" i="6"/>
  <c r="F104" i="6"/>
  <c r="E104" i="6"/>
  <c r="B104" i="6"/>
  <c r="D104" i="6" s="1"/>
  <c r="A104" i="6"/>
  <c r="M103" i="6"/>
  <c r="L103" i="6"/>
  <c r="I103" i="6"/>
  <c r="H103" i="6"/>
  <c r="F103" i="6"/>
  <c r="E103" i="6"/>
  <c r="B103" i="6"/>
  <c r="C103" i="6" s="1"/>
  <c r="A103" i="6"/>
  <c r="M102" i="6"/>
  <c r="L102" i="6"/>
  <c r="I102" i="6"/>
  <c r="H102" i="6"/>
  <c r="F102" i="6"/>
  <c r="E102" i="6"/>
  <c r="B102" i="6"/>
  <c r="A102" i="6"/>
  <c r="M101" i="6"/>
  <c r="L101" i="6"/>
  <c r="J101" i="6"/>
  <c r="I101" i="6"/>
  <c r="K101" i="6" s="1"/>
  <c r="H101" i="6"/>
  <c r="F101" i="6"/>
  <c r="E101" i="6"/>
  <c r="B101" i="6"/>
  <c r="C101" i="6" s="1"/>
  <c r="A101" i="6"/>
  <c r="M100" i="6"/>
  <c r="L100" i="6"/>
  <c r="I100" i="6"/>
  <c r="J100" i="6" s="1"/>
  <c r="H100" i="6"/>
  <c r="F100" i="6"/>
  <c r="E100" i="6"/>
  <c r="B100" i="6"/>
  <c r="C100" i="6" s="1"/>
  <c r="A100" i="6"/>
  <c r="M99" i="6"/>
  <c r="L99" i="6"/>
  <c r="I99" i="6"/>
  <c r="K99" i="6" s="1"/>
  <c r="H99" i="6"/>
  <c r="F99" i="6"/>
  <c r="E99" i="6"/>
  <c r="B99" i="6"/>
  <c r="A99" i="6"/>
  <c r="M98" i="6"/>
  <c r="L98" i="6"/>
  <c r="I98" i="6"/>
  <c r="J98" i="6" s="1"/>
  <c r="H98" i="6"/>
  <c r="F98" i="6"/>
  <c r="E98" i="6"/>
  <c r="B98" i="6"/>
  <c r="C98" i="6" s="1"/>
  <c r="A98" i="6"/>
  <c r="M97" i="6"/>
  <c r="L97" i="6"/>
  <c r="I97" i="6"/>
  <c r="H97" i="6"/>
  <c r="F97" i="6"/>
  <c r="E97" i="6"/>
  <c r="B97" i="6"/>
  <c r="C97" i="6" s="1"/>
  <c r="A97" i="6"/>
  <c r="M96" i="6"/>
  <c r="L96" i="6"/>
  <c r="I96" i="6"/>
  <c r="H96" i="6"/>
  <c r="F96" i="6"/>
  <c r="E96" i="6"/>
  <c r="B96" i="6"/>
  <c r="C96" i="6" s="1"/>
  <c r="A96" i="6"/>
  <c r="M95" i="6"/>
  <c r="L95" i="6"/>
  <c r="I95" i="6"/>
  <c r="H95" i="6"/>
  <c r="F95" i="6"/>
  <c r="E95" i="6"/>
  <c r="B95" i="6"/>
  <c r="A95" i="6"/>
  <c r="M94" i="6"/>
  <c r="L94" i="6"/>
  <c r="I94" i="6"/>
  <c r="H94" i="6"/>
  <c r="F94" i="6"/>
  <c r="E94" i="6"/>
  <c r="B94" i="6"/>
  <c r="D94" i="6" s="1"/>
  <c r="A94" i="6"/>
  <c r="M93" i="6"/>
  <c r="L93" i="6"/>
  <c r="I93" i="6"/>
  <c r="H93" i="6"/>
  <c r="F93" i="6"/>
  <c r="E93" i="6"/>
  <c r="B93" i="6"/>
  <c r="A93" i="6"/>
  <c r="M92" i="6"/>
  <c r="L92" i="6"/>
  <c r="I92" i="6"/>
  <c r="H92" i="6"/>
  <c r="F92" i="6"/>
  <c r="E92" i="6"/>
  <c r="B92" i="6"/>
  <c r="A92" i="6"/>
  <c r="M91" i="6"/>
  <c r="L91" i="6"/>
  <c r="I91" i="6"/>
  <c r="H91" i="6"/>
  <c r="F91" i="6"/>
  <c r="E91" i="6"/>
  <c r="B91" i="6"/>
  <c r="C91" i="6" s="1"/>
  <c r="A91" i="6"/>
  <c r="M90" i="6"/>
  <c r="L90" i="6"/>
  <c r="I90" i="6"/>
  <c r="J90" i="6" s="1"/>
  <c r="H90" i="6"/>
  <c r="F90" i="6"/>
  <c r="E90" i="6"/>
  <c r="B90" i="6"/>
  <c r="A90" i="6"/>
  <c r="M89" i="6"/>
  <c r="L89" i="6"/>
  <c r="I89" i="6"/>
  <c r="J89" i="6" s="1"/>
  <c r="H89" i="6"/>
  <c r="F89" i="6"/>
  <c r="E89" i="6"/>
  <c r="B89" i="6"/>
  <c r="D89" i="6" s="1"/>
  <c r="A89" i="6"/>
  <c r="M88" i="6"/>
  <c r="L88" i="6"/>
  <c r="I88" i="6"/>
  <c r="H88" i="6"/>
  <c r="F88" i="6"/>
  <c r="E88" i="6"/>
  <c r="B88" i="6"/>
  <c r="C88" i="6" s="1"/>
  <c r="A88" i="6"/>
  <c r="M87" i="6"/>
  <c r="L87" i="6"/>
  <c r="I87" i="6"/>
  <c r="H87" i="6"/>
  <c r="F87" i="6"/>
  <c r="E87" i="6"/>
  <c r="B87" i="6"/>
  <c r="A87" i="6"/>
  <c r="M86" i="6"/>
  <c r="L86" i="6"/>
  <c r="I86" i="6"/>
  <c r="K86" i="6" s="1"/>
  <c r="H86" i="6"/>
  <c r="F86" i="6"/>
  <c r="E86" i="6"/>
  <c r="B86" i="6"/>
  <c r="D86" i="6" s="1"/>
  <c r="A86" i="6"/>
  <c r="M85" i="6"/>
  <c r="L85" i="6"/>
  <c r="I85" i="6"/>
  <c r="J85" i="6" s="1"/>
  <c r="H85" i="6"/>
  <c r="F85" i="6"/>
  <c r="E85" i="6"/>
  <c r="B85" i="6"/>
  <c r="D85" i="6" s="1"/>
  <c r="A85" i="6"/>
  <c r="M84" i="6"/>
  <c r="L84" i="6"/>
  <c r="I84" i="6"/>
  <c r="H84" i="6"/>
  <c r="F84" i="6"/>
  <c r="E84" i="6"/>
  <c r="B84" i="6"/>
  <c r="C84" i="6" s="1"/>
  <c r="A84" i="6"/>
  <c r="M83" i="6"/>
  <c r="L83" i="6"/>
  <c r="J83" i="6"/>
  <c r="I83" i="6"/>
  <c r="H83" i="6"/>
  <c r="F83" i="6"/>
  <c r="E83" i="6"/>
  <c r="B83" i="6"/>
  <c r="A83" i="6"/>
  <c r="M82" i="6"/>
  <c r="L82" i="6"/>
  <c r="I82" i="6"/>
  <c r="J82" i="6" s="1"/>
  <c r="H82" i="6"/>
  <c r="F82" i="6"/>
  <c r="E82" i="6"/>
  <c r="B82" i="6"/>
  <c r="A82" i="6"/>
  <c r="M81" i="6"/>
  <c r="L81" i="6"/>
  <c r="I81" i="6"/>
  <c r="H81" i="6"/>
  <c r="F81" i="6"/>
  <c r="E81" i="6"/>
  <c r="B81" i="6"/>
  <c r="A81" i="6"/>
  <c r="M80" i="6"/>
  <c r="L80" i="6"/>
  <c r="I80" i="6"/>
  <c r="J80" i="6" s="1"/>
  <c r="H80" i="6"/>
  <c r="F80" i="6"/>
  <c r="E80" i="6"/>
  <c r="B80" i="6"/>
  <c r="A80" i="6"/>
  <c r="M79" i="6"/>
  <c r="L79" i="6"/>
  <c r="I79" i="6"/>
  <c r="H79" i="6"/>
  <c r="F79" i="6"/>
  <c r="E79" i="6"/>
  <c r="B79" i="6"/>
  <c r="A79" i="6"/>
  <c r="M78" i="6"/>
  <c r="L78" i="6"/>
  <c r="I78" i="6"/>
  <c r="H78" i="6"/>
  <c r="F78" i="6"/>
  <c r="E78" i="6"/>
  <c r="B78" i="6"/>
  <c r="C78" i="6" s="1"/>
  <c r="A78" i="6"/>
  <c r="M77" i="6"/>
  <c r="L77" i="6"/>
  <c r="I77" i="6"/>
  <c r="H77" i="6"/>
  <c r="F77" i="6"/>
  <c r="E77" i="6"/>
  <c r="B77" i="6"/>
  <c r="A77" i="6"/>
  <c r="M76" i="6"/>
  <c r="L76" i="6"/>
  <c r="I76" i="6"/>
  <c r="J76" i="6" s="1"/>
  <c r="H76" i="6"/>
  <c r="F76" i="6"/>
  <c r="E76" i="6"/>
  <c r="B76" i="6"/>
  <c r="D76" i="6" s="1"/>
  <c r="A76" i="6"/>
  <c r="M75" i="6"/>
  <c r="L75" i="6"/>
  <c r="I75" i="6"/>
  <c r="K75" i="6" s="1"/>
  <c r="H75" i="6"/>
  <c r="F75" i="6"/>
  <c r="E75" i="6"/>
  <c r="B75" i="6"/>
  <c r="A75" i="6"/>
  <c r="M74" i="6"/>
  <c r="L74" i="6"/>
  <c r="I74" i="6"/>
  <c r="H74" i="6"/>
  <c r="F74" i="6"/>
  <c r="E74" i="6"/>
  <c r="B74" i="6"/>
  <c r="A74" i="6"/>
  <c r="M73" i="6"/>
  <c r="L73" i="6"/>
  <c r="I73" i="6"/>
  <c r="K73" i="6" s="1"/>
  <c r="H73" i="6"/>
  <c r="F73" i="6"/>
  <c r="E73" i="6"/>
  <c r="B73" i="6"/>
  <c r="D73" i="6" s="1"/>
  <c r="A73" i="6"/>
  <c r="M72" i="6"/>
  <c r="L72" i="6"/>
  <c r="I72" i="6"/>
  <c r="K72" i="6" s="1"/>
  <c r="H72" i="6"/>
  <c r="F72" i="6"/>
  <c r="E72" i="6"/>
  <c r="B72" i="6"/>
  <c r="A72" i="6"/>
  <c r="M71" i="6"/>
  <c r="L71" i="6"/>
  <c r="I71" i="6"/>
  <c r="K71" i="6" s="1"/>
  <c r="H71" i="6"/>
  <c r="F71" i="6"/>
  <c r="E71" i="6"/>
  <c r="B71" i="6"/>
  <c r="C71" i="6" s="1"/>
  <c r="A71" i="6"/>
  <c r="M70" i="6"/>
  <c r="L70" i="6"/>
  <c r="I70" i="6"/>
  <c r="J70" i="6" s="1"/>
  <c r="H70" i="6"/>
  <c r="F70" i="6"/>
  <c r="E70" i="6"/>
  <c r="B70" i="6"/>
  <c r="A70" i="6"/>
  <c r="M69" i="6"/>
  <c r="L69" i="6"/>
  <c r="I69" i="6"/>
  <c r="H69" i="6"/>
  <c r="F69" i="6"/>
  <c r="E69" i="6"/>
  <c r="B69" i="6"/>
  <c r="A69" i="6"/>
  <c r="M68" i="6"/>
  <c r="L68" i="6"/>
  <c r="I68" i="6"/>
  <c r="H68" i="6"/>
  <c r="F68" i="6"/>
  <c r="E68" i="6"/>
  <c r="B68" i="6"/>
  <c r="C68" i="6" s="1"/>
  <c r="A68" i="6"/>
  <c r="M67" i="6"/>
  <c r="L67" i="6"/>
  <c r="I67" i="6"/>
  <c r="H67" i="6"/>
  <c r="F67" i="6"/>
  <c r="E67" i="6"/>
  <c r="B67" i="6"/>
  <c r="D67" i="6" s="1"/>
  <c r="A67" i="6"/>
  <c r="M66" i="6"/>
  <c r="L66" i="6"/>
  <c r="I66" i="6"/>
  <c r="H66" i="6"/>
  <c r="F66" i="6"/>
  <c r="E66" i="6"/>
  <c r="B66" i="6"/>
  <c r="A66" i="6"/>
  <c r="M65" i="6"/>
  <c r="L65" i="6"/>
  <c r="I65" i="6"/>
  <c r="J65" i="6" s="1"/>
  <c r="H65" i="6"/>
  <c r="F65" i="6"/>
  <c r="E65" i="6"/>
  <c r="B65" i="6"/>
  <c r="D65" i="6" s="1"/>
  <c r="A65" i="6"/>
  <c r="M64" i="6"/>
  <c r="L64" i="6"/>
  <c r="I64" i="6"/>
  <c r="K64" i="6" s="1"/>
  <c r="H64" i="6"/>
  <c r="F64" i="6"/>
  <c r="E64" i="6"/>
  <c r="B64" i="6"/>
  <c r="D64" i="6" s="1"/>
  <c r="A64" i="6"/>
  <c r="M63" i="6"/>
  <c r="L63" i="6"/>
  <c r="I63" i="6"/>
  <c r="H63" i="6"/>
  <c r="F63" i="6"/>
  <c r="E63" i="6"/>
  <c r="B63" i="6"/>
  <c r="C63" i="6" s="1"/>
  <c r="A63" i="6"/>
  <c r="M62" i="6"/>
  <c r="L62" i="6"/>
  <c r="I62" i="6"/>
  <c r="H62" i="6"/>
  <c r="F62" i="6"/>
  <c r="E62" i="6"/>
  <c r="B62" i="6"/>
  <c r="A62" i="6"/>
  <c r="M61" i="6"/>
  <c r="L61" i="6"/>
  <c r="I61" i="6"/>
  <c r="H61" i="6"/>
  <c r="F61" i="6"/>
  <c r="E61" i="6"/>
  <c r="B61" i="6"/>
  <c r="A61" i="6"/>
  <c r="M60" i="6"/>
  <c r="L60" i="6"/>
  <c r="I60" i="6"/>
  <c r="J60" i="6" s="1"/>
  <c r="H60" i="6"/>
  <c r="F60" i="6"/>
  <c r="E60" i="6"/>
  <c r="B60" i="6"/>
  <c r="A60" i="6"/>
  <c r="M59" i="6"/>
  <c r="L59" i="6"/>
  <c r="I59" i="6"/>
  <c r="H59" i="6"/>
  <c r="F59" i="6"/>
  <c r="E59" i="6"/>
  <c r="B59" i="6"/>
  <c r="D59" i="6" s="1"/>
  <c r="A59" i="6"/>
  <c r="M58" i="6"/>
  <c r="L58" i="6"/>
  <c r="I58" i="6"/>
  <c r="H58" i="6"/>
  <c r="F58" i="6"/>
  <c r="E58" i="6"/>
  <c r="B58" i="6"/>
  <c r="C58" i="6" s="1"/>
  <c r="A58" i="6"/>
  <c r="M57" i="6"/>
  <c r="L57" i="6"/>
  <c r="I57" i="6"/>
  <c r="H57" i="6"/>
  <c r="F57" i="6"/>
  <c r="E57" i="6"/>
  <c r="B57" i="6"/>
  <c r="A57" i="6"/>
  <c r="M56" i="6"/>
  <c r="L56" i="6"/>
  <c r="I56" i="6"/>
  <c r="K56" i="6" s="1"/>
  <c r="H56" i="6"/>
  <c r="F56" i="6"/>
  <c r="E56" i="6"/>
  <c r="B56" i="6"/>
  <c r="C56" i="6" s="1"/>
  <c r="A56" i="6"/>
  <c r="M55" i="6"/>
  <c r="L55" i="6"/>
  <c r="I55" i="6"/>
  <c r="K55" i="6" s="1"/>
  <c r="H55" i="6"/>
  <c r="F55" i="6"/>
  <c r="E55" i="6"/>
  <c r="B55" i="6"/>
  <c r="A55" i="6"/>
  <c r="M54" i="6"/>
  <c r="L54" i="6"/>
  <c r="I54" i="6"/>
  <c r="H54" i="6"/>
  <c r="F54" i="6"/>
  <c r="E54" i="6"/>
  <c r="B54" i="6"/>
  <c r="A54" i="6"/>
  <c r="M53" i="6"/>
  <c r="L53" i="6"/>
  <c r="K53" i="6"/>
  <c r="I53" i="6"/>
  <c r="J53" i="6" s="1"/>
  <c r="H53" i="6"/>
  <c r="F53" i="6"/>
  <c r="E53" i="6"/>
  <c r="B53" i="6"/>
  <c r="A53" i="6"/>
  <c r="M52" i="6"/>
  <c r="L52" i="6"/>
  <c r="I52" i="6"/>
  <c r="H52" i="6"/>
  <c r="F52" i="6"/>
  <c r="E52" i="6"/>
  <c r="B52" i="6"/>
  <c r="A52" i="6"/>
  <c r="M51" i="6"/>
  <c r="L51" i="6"/>
  <c r="I51" i="6"/>
  <c r="H51" i="6"/>
  <c r="F51" i="6"/>
  <c r="E51" i="6"/>
  <c r="B51" i="6"/>
  <c r="D51" i="6" s="1"/>
  <c r="A51" i="6"/>
  <c r="M50" i="6"/>
  <c r="L50" i="6"/>
  <c r="I50" i="6"/>
  <c r="J50" i="6" s="1"/>
  <c r="H50" i="6"/>
  <c r="F50" i="6"/>
  <c r="E50" i="6"/>
  <c r="B50" i="6"/>
  <c r="D50" i="6" s="1"/>
  <c r="A50" i="6"/>
  <c r="M49" i="6"/>
  <c r="L49" i="6"/>
  <c r="I49" i="6"/>
  <c r="K49" i="6" s="1"/>
  <c r="H49" i="6"/>
  <c r="F49" i="6"/>
  <c r="E49" i="6"/>
  <c r="B49" i="6"/>
  <c r="A49" i="6"/>
  <c r="M48" i="6"/>
  <c r="L48" i="6"/>
  <c r="I48" i="6"/>
  <c r="H48" i="6"/>
  <c r="F48" i="6"/>
  <c r="E48" i="6"/>
  <c r="B48" i="6"/>
  <c r="C48" i="6" s="1"/>
  <c r="A48" i="6"/>
  <c r="M47" i="6"/>
  <c r="L47" i="6"/>
  <c r="I47" i="6"/>
  <c r="K47" i="6" s="1"/>
  <c r="H47" i="6"/>
  <c r="F47" i="6"/>
  <c r="E47" i="6"/>
  <c r="B47" i="6"/>
  <c r="A47" i="6"/>
  <c r="M46" i="6"/>
  <c r="L46" i="6"/>
  <c r="I46" i="6"/>
  <c r="H46" i="6"/>
  <c r="F46" i="6"/>
  <c r="E46" i="6"/>
  <c r="B46" i="6"/>
  <c r="D46" i="6" s="1"/>
  <c r="A46" i="6"/>
  <c r="M45" i="6"/>
  <c r="L45" i="6"/>
  <c r="I45" i="6"/>
  <c r="H45" i="6"/>
  <c r="F45" i="6"/>
  <c r="E45" i="6"/>
  <c r="B45" i="6"/>
  <c r="D45" i="6" s="1"/>
  <c r="A45" i="6"/>
  <c r="M44" i="6"/>
  <c r="L44" i="6"/>
  <c r="I44" i="6"/>
  <c r="H44" i="6"/>
  <c r="F44" i="6"/>
  <c r="E44" i="6"/>
  <c r="B44" i="6"/>
  <c r="A44" i="6"/>
  <c r="M43" i="6"/>
  <c r="L43" i="6"/>
  <c r="I43" i="6"/>
  <c r="J43" i="6" s="1"/>
  <c r="H43" i="6"/>
  <c r="F43" i="6"/>
  <c r="E43" i="6"/>
  <c r="B43" i="6"/>
  <c r="A43" i="6"/>
  <c r="U42" i="6"/>
  <c r="M42" i="6"/>
  <c r="L42" i="6"/>
  <c r="I42" i="6"/>
  <c r="K42" i="6" s="1"/>
  <c r="H42" i="6"/>
  <c r="F42" i="6"/>
  <c r="E42" i="6"/>
  <c r="B42" i="6"/>
  <c r="D42" i="6" s="1"/>
  <c r="A42" i="6"/>
  <c r="B115" i="38"/>
  <c r="B114" i="38"/>
  <c r="M113" i="38"/>
  <c r="L113" i="38"/>
  <c r="K113" i="38"/>
  <c r="I113" i="38"/>
  <c r="J113" i="38" s="1"/>
  <c r="H113" i="38"/>
  <c r="F113" i="38"/>
  <c r="E113" i="38"/>
  <c r="B113" i="38"/>
  <c r="M112" i="38"/>
  <c r="L112" i="38"/>
  <c r="I112" i="38"/>
  <c r="K112" i="38" s="1"/>
  <c r="H112" i="38"/>
  <c r="F112" i="38"/>
  <c r="E112" i="38"/>
  <c r="B112" i="38"/>
  <c r="D112" i="38" s="1"/>
  <c r="A112" i="38"/>
  <c r="M111" i="38"/>
  <c r="L111" i="38"/>
  <c r="I111" i="38"/>
  <c r="H111" i="38"/>
  <c r="F111" i="38"/>
  <c r="E111" i="38"/>
  <c r="B111" i="38"/>
  <c r="A111" i="38"/>
  <c r="M110" i="38"/>
  <c r="L110" i="38"/>
  <c r="I110" i="38"/>
  <c r="J110" i="38" s="1"/>
  <c r="H110" i="38"/>
  <c r="F110" i="38"/>
  <c r="E110" i="38"/>
  <c r="B110" i="38"/>
  <c r="A110" i="38"/>
  <c r="M109" i="38"/>
  <c r="L109" i="38"/>
  <c r="I109" i="38"/>
  <c r="K109" i="38" s="1"/>
  <c r="H109" i="38"/>
  <c r="F109" i="38"/>
  <c r="E109" i="38"/>
  <c r="B109" i="38"/>
  <c r="D109" i="38" s="1"/>
  <c r="A109" i="38"/>
  <c r="M108" i="38"/>
  <c r="L108" i="38"/>
  <c r="I108" i="38"/>
  <c r="K108" i="38" s="1"/>
  <c r="H108" i="38"/>
  <c r="F108" i="38"/>
  <c r="E108" i="38"/>
  <c r="B108" i="38"/>
  <c r="C108" i="38" s="1"/>
  <c r="A108" i="38"/>
  <c r="M107" i="38"/>
  <c r="L107" i="38"/>
  <c r="I107" i="38"/>
  <c r="H107" i="38"/>
  <c r="F107" i="38"/>
  <c r="E107" i="38"/>
  <c r="B107" i="38"/>
  <c r="D107" i="38" s="1"/>
  <c r="A107" i="38"/>
  <c r="M106" i="38"/>
  <c r="L106" i="38"/>
  <c r="I106" i="38"/>
  <c r="H106" i="38"/>
  <c r="F106" i="38"/>
  <c r="E106" i="38"/>
  <c r="B106" i="38"/>
  <c r="A106" i="38"/>
  <c r="M105" i="38"/>
  <c r="L105" i="38"/>
  <c r="I105" i="38"/>
  <c r="H105" i="38"/>
  <c r="F105" i="38"/>
  <c r="E105" i="38"/>
  <c r="B105" i="38"/>
  <c r="A105" i="38"/>
  <c r="M104" i="38"/>
  <c r="L104" i="38"/>
  <c r="I104" i="38"/>
  <c r="H104" i="38"/>
  <c r="F104" i="38"/>
  <c r="E104" i="38"/>
  <c r="B104" i="38"/>
  <c r="D104" i="38" s="1"/>
  <c r="A104" i="38"/>
  <c r="M103" i="38"/>
  <c r="L103" i="38"/>
  <c r="I103" i="38"/>
  <c r="H103" i="38"/>
  <c r="F103" i="38"/>
  <c r="E103" i="38"/>
  <c r="B103" i="38"/>
  <c r="A103" i="38"/>
  <c r="M102" i="38"/>
  <c r="L102" i="38"/>
  <c r="I102" i="38"/>
  <c r="H102" i="38"/>
  <c r="F102" i="38"/>
  <c r="E102" i="38"/>
  <c r="B102" i="38"/>
  <c r="A102" i="38"/>
  <c r="M101" i="38"/>
  <c r="L101" i="38"/>
  <c r="I101" i="38"/>
  <c r="H101" i="38"/>
  <c r="F101" i="38"/>
  <c r="E101" i="38"/>
  <c r="B101" i="38"/>
  <c r="A101" i="38"/>
  <c r="M100" i="38"/>
  <c r="L100" i="38"/>
  <c r="I100" i="38"/>
  <c r="J100" i="38" s="1"/>
  <c r="H100" i="38"/>
  <c r="F100" i="38"/>
  <c r="E100" i="38"/>
  <c r="B100" i="38"/>
  <c r="A100" i="38"/>
  <c r="M99" i="38"/>
  <c r="L99" i="38"/>
  <c r="I99" i="38"/>
  <c r="H99" i="38"/>
  <c r="F99" i="38"/>
  <c r="E99" i="38"/>
  <c r="B99" i="38"/>
  <c r="A99" i="38"/>
  <c r="M98" i="38"/>
  <c r="L98" i="38"/>
  <c r="I98" i="38"/>
  <c r="H98" i="38"/>
  <c r="F98" i="38"/>
  <c r="E98" i="38"/>
  <c r="B98" i="38"/>
  <c r="C98" i="38" s="1"/>
  <c r="A98" i="38"/>
  <c r="M97" i="38"/>
  <c r="L97" i="38"/>
  <c r="I97" i="38"/>
  <c r="H97" i="38"/>
  <c r="F97" i="38"/>
  <c r="E97" i="38"/>
  <c r="B97" i="38"/>
  <c r="D97" i="38" s="1"/>
  <c r="A97" i="38"/>
  <c r="M96" i="38"/>
  <c r="L96" i="38"/>
  <c r="I96" i="38"/>
  <c r="H96" i="38"/>
  <c r="F96" i="38"/>
  <c r="E96" i="38"/>
  <c r="B96" i="38"/>
  <c r="A96" i="38"/>
  <c r="M95" i="38"/>
  <c r="L95" i="38"/>
  <c r="I95" i="38"/>
  <c r="K95" i="38" s="1"/>
  <c r="H95" i="38"/>
  <c r="F95" i="38"/>
  <c r="E95" i="38"/>
  <c r="B95" i="38"/>
  <c r="D95" i="38" s="1"/>
  <c r="A95" i="38"/>
  <c r="M94" i="38"/>
  <c r="L94" i="38"/>
  <c r="I94" i="38"/>
  <c r="H94" i="38"/>
  <c r="F94" i="38"/>
  <c r="E94" i="38"/>
  <c r="B94" i="38"/>
  <c r="D94" i="38" s="1"/>
  <c r="A94" i="38"/>
  <c r="M93" i="38"/>
  <c r="L93" i="38"/>
  <c r="I93" i="38"/>
  <c r="H93" i="38"/>
  <c r="F93" i="38"/>
  <c r="E93" i="38"/>
  <c r="B93" i="38"/>
  <c r="A93" i="38"/>
  <c r="M92" i="38"/>
  <c r="L92" i="38"/>
  <c r="I92" i="38"/>
  <c r="H92" i="38"/>
  <c r="F92" i="38"/>
  <c r="E92" i="38"/>
  <c r="B92" i="38"/>
  <c r="A92" i="38"/>
  <c r="M91" i="38"/>
  <c r="L91" i="38"/>
  <c r="I91" i="38"/>
  <c r="H91" i="38"/>
  <c r="F91" i="38"/>
  <c r="E91" i="38"/>
  <c r="B91" i="38"/>
  <c r="C91" i="38" s="1"/>
  <c r="A91" i="38"/>
  <c r="M90" i="38"/>
  <c r="L90" i="38"/>
  <c r="I90" i="38"/>
  <c r="J90" i="38" s="1"/>
  <c r="H90" i="38"/>
  <c r="F90" i="38"/>
  <c r="E90" i="38"/>
  <c r="B90" i="38"/>
  <c r="A90" i="38"/>
  <c r="M89" i="38"/>
  <c r="L89" i="38"/>
  <c r="I89" i="38"/>
  <c r="H89" i="38"/>
  <c r="F89" i="38"/>
  <c r="E89" i="38"/>
  <c r="B89" i="38"/>
  <c r="A89" i="38"/>
  <c r="M88" i="38"/>
  <c r="L88" i="38"/>
  <c r="I88" i="38"/>
  <c r="H88" i="38"/>
  <c r="F88" i="38"/>
  <c r="E88" i="38"/>
  <c r="B88" i="38"/>
  <c r="A88" i="38"/>
  <c r="M87" i="38"/>
  <c r="L87" i="38"/>
  <c r="I87" i="38"/>
  <c r="H87" i="38"/>
  <c r="F87" i="38"/>
  <c r="E87" i="38"/>
  <c r="B87" i="38"/>
  <c r="A87" i="38"/>
  <c r="M86" i="38"/>
  <c r="L86" i="38"/>
  <c r="I86" i="38"/>
  <c r="H86" i="38"/>
  <c r="F86" i="38"/>
  <c r="E86" i="38"/>
  <c r="B86" i="38"/>
  <c r="D86" i="38" s="1"/>
  <c r="A86" i="38"/>
  <c r="M85" i="38"/>
  <c r="L85" i="38"/>
  <c r="I85" i="38"/>
  <c r="H85" i="38"/>
  <c r="F85" i="38"/>
  <c r="E85" i="38"/>
  <c r="B85" i="38"/>
  <c r="A85" i="38"/>
  <c r="M84" i="38"/>
  <c r="L84" i="38"/>
  <c r="I84" i="38"/>
  <c r="H84" i="38"/>
  <c r="F84" i="38"/>
  <c r="E84" i="38"/>
  <c r="B84" i="38"/>
  <c r="A84" i="38"/>
  <c r="M83" i="38"/>
  <c r="L83" i="38"/>
  <c r="I83" i="38"/>
  <c r="J83" i="38" s="1"/>
  <c r="H83" i="38"/>
  <c r="F83" i="38"/>
  <c r="E83" i="38"/>
  <c r="B83" i="38"/>
  <c r="A83" i="38"/>
  <c r="M82" i="38"/>
  <c r="L82" i="38"/>
  <c r="I82" i="38"/>
  <c r="H82" i="38"/>
  <c r="F82" i="38"/>
  <c r="E82" i="38"/>
  <c r="B82" i="38"/>
  <c r="A82" i="38"/>
  <c r="M81" i="38"/>
  <c r="L81" i="38"/>
  <c r="I81" i="38"/>
  <c r="H81" i="38"/>
  <c r="F81" i="38"/>
  <c r="E81" i="38"/>
  <c r="B81" i="38"/>
  <c r="A81" i="38"/>
  <c r="M80" i="38"/>
  <c r="L80" i="38"/>
  <c r="I80" i="38"/>
  <c r="J80" i="38" s="1"/>
  <c r="H80" i="38"/>
  <c r="F80" i="38"/>
  <c r="E80" i="38"/>
  <c r="B80" i="38"/>
  <c r="D80" i="38" s="1"/>
  <c r="A80" i="38"/>
  <c r="M79" i="38"/>
  <c r="L79" i="38"/>
  <c r="I79" i="38"/>
  <c r="J79" i="38" s="1"/>
  <c r="H79" i="38"/>
  <c r="F79" i="38"/>
  <c r="E79" i="38"/>
  <c r="B79" i="38"/>
  <c r="A79" i="38"/>
  <c r="M78" i="38"/>
  <c r="L78" i="38"/>
  <c r="I78" i="38"/>
  <c r="H78" i="38"/>
  <c r="F78" i="38"/>
  <c r="E78" i="38"/>
  <c r="B78" i="38"/>
  <c r="A78" i="38"/>
  <c r="M77" i="38"/>
  <c r="L77" i="38"/>
  <c r="I77" i="38"/>
  <c r="H77" i="38"/>
  <c r="F77" i="38"/>
  <c r="E77" i="38"/>
  <c r="B77" i="38"/>
  <c r="A77" i="38"/>
  <c r="M76" i="38"/>
  <c r="L76" i="38"/>
  <c r="I76" i="38"/>
  <c r="H76" i="38"/>
  <c r="F76" i="38"/>
  <c r="E76" i="38"/>
  <c r="B76" i="38"/>
  <c r="A76" i="38"/>
  <c r="M75" i="38"/>
  <c r="L75" i="38"/>
  <c r="I75" i="38"/>
  <c r="H75" i="38"/>
  <c r="F75" i="38"/>
  <c r="E75" i="38"/>
  <c r="B75" i="38"/>
  <c r="A75" i="38"/>
  <c r="M74" i="38"/>
  <c r="L74" i="38"/>
  <c r="I74" i="38"/>
  <c r="H74" i="38"/>
  <c r="F74" i="38"/>
  <c r="E74" i="38"/>
  <c r="B74" i="38"/>
  <c r="C74" i="38" s="1"/>
  <c r="A74" i="38"/>
  <c r="M73" i="38"/>
  <c r="L73" i="38"/>
  <c r="I73" i="38"/>
  <c r="H73" i="38"/>
  <c r="F73" i="38"/>
  <c r="E73" i="38"/>
  <c r="B73" i="38"/>
  <c r="A73" i="38"/>
  <c r="M72" i="38"/>
  <c r="L72" i="38"/>
  <c r="I72" i="38"/>
  <c r="H72" i="38"/>
  <c r="F72" i="38"/>
  <c r="E72" i="38"/>
  <c r="B72" i="38"/>
  <c r="A72" i="38"/>
  <c r="M71" i="38"/>
  <c r="L71" i="38"/>
  <c r="I71" i="38"/>
  <c r="H71" i="38"/>
  <c r="F71" i="38"/>
  <c r="E71" i="38"/>
  <c r="B71" i="38"/>
  <c r="A71" i="38"/>
  <c r="M70" i="38"/>
  <c r="L70" i="38"/>
  <c r="I70" i="38"/>
  <c r="J70" i="38" s="1"/>
  <c r="J34" i="38" s="1"/>
  <c r="H70" i="38"/>
  <c r="F70" i="38"/>
  <c r="E70" i="38"/>
  <c r="B70" i="38"/>
  <c r="A70" i="38"/>
  <c r="M69" i="38"/>
  <c r="L69" i="38"/>
  <c r="I69" i="38"/>
  <c r="H69" i="38"/>
  <c r="F69" i="38"/>
  <c r="E69" i="38"/>
  <c r="B69" i="38"/>
  <c r="A69" i="38"/>
  <c r="M68" i="38"/>
  <c r="L68" i="38"/>
  <c r="I68" i="38"/>
  <c r="H68" i="38"/>
  <c r="F68" i="38"/>
  <c r="E68" i="38"/>
  <c r="B68" i="38"/>
  <c r="C68" i="38" s="1"/>
  <c r="C32" i="38" s="1"/>
  <c r="A68" i="38"/>
  <c r="M67" i="38"/>
  <c r="L67" i="38"/>
  <c r="I67" i="38"/>
  <c r="H67" i="38"/>
  <c r="F67" i="38"/>
  <c r="E67" i="38"/>
  <c r="B67" i="38"/>
  <c r="C67" i="38" s="1"/>
  <c r="C31" i="38" s="1"/>
  <c r="A67" i="38"/>
  <c r="M66" i="38"/>
  <c r="L66" i="38"/>
  <c r="I66" i="38"/>
  <c r="H66" i="38"/>
  <c r="F66" i="38"/>
  <c r="E66" i="38"/>
  <c r="B66" i="38"/>
  <c r="D66" i="38" s="1"/>
  <c r="D30" i="38" s="1"/>
  <c r="A66" i="38"/>
  <c r="M65" i="38"/>
  <c r="L65" i="38"/>
  <c r="I65" i="38"/>
  <c r="J65" i="38" s="1"/>
  <c r="J29" i="38" s="1"/>
  <c r="H65" i="38"/>
  <c r="F65" i="38"/>
  <c r="E65" i="38"/>
  <c r="B65" i="38"/>
  <c r="A65" i="38"/>
  <c r="M64" i="38"/>
  <c r="L64" i="38"/>
  <c r="I64" i="38"/>
  <c r="H64" i="38"/>
  <c r="F64" i="38"/>
  <c r="E64" i="38"/>
  <c r="B64" i="38"/>
  <c r="D64" i="38" s="1"/>
  <c r="D28" i="38" s="1"/>
  <c r="A64" i="38"/>
  <c r="M63" i="38"/>
  <c r="L63" i="38"/>
  <c r="I63" i="38"/>
  <c r="K63" i="38" s="1"/>
  <c r="K27" i="38" s="1"/>
  <c r="H63" i="38"/>
  <c r="F63" i="38"/>
  <c r="E63" i="38"/>
  <c r="B63" i="38"/>
  <c r="A63" i="38"/>
  <c r="M62" i="38"/>
  <c r="L62" i="38"/>
  <c r="I62" i="38"/>
  <c r="J62" i="38" s="1"/>
  <c r="J26" i="38" s="1"/>
  <c r="H62" i="38"/>
  <c r="F62" i="38"/>
  <c r="E62" i="38"/>
  <c r="B62" i="38"/>
  <c r="A62" i="38"/>
  <c r="M61" i="38"/>
  <c r="L61" i="38"/>
  <c r="I61" i="38"/>
  <c r="K61" i="38" s="1"/>
  <c r="K25" i="38" s="1"/>
  <c r="H61" i="38"/>
  <c r="F61" i="38"/>
  <c r="E61" i="38"/>
  <c r="B61" i="38"/>
  <c r="A61" i="38"/>
  <c r="M60" i="38"/>
  <c r="L60" i="38"/>
  <c r="I60" i="38"/>
  <c r="J60" i="38" s="1"/>
  <c r="J24" i="38" s="1"/>
  <c r="H60" i="38"/>
  <c r="F60" i="38"/>
  <c r="E60" i="38"/>
  <c r="B60" i="38"/>
  <c r="A60" i="38"/>
  <c r="M59" i="38"/>
  <c r="L59" i="38"/>
  <c r="I59" i="38"/>
  <c r="K59" i="38" s="1"/>
  <c r="K23" i="38" s="1"/>
  <c r="H59" i="38"/>
  <c r="F59" i="38"/>
  <c r="E59" i="38"/>
  <c r="B59" i="38"/>
  <c r="A59" i="38"/>
  <c r="M58" i="38"/>
  <c r="L58" i="38"/>
  <c r="I58" i="38"/>
  <c r="J58" i="38" s="1"/>
  <c r="J22" i="38" s="1"/>
  <c r="H58" i="38"/>
  <c r="F58" i="38"/>
  <c r="E58" i="38"/>
  <c r="B58" i="38"/>
  <c r="A58" i="38"/>
  <c r="M57" i="38"/>
  <c r="L57" i="38"/>
  <c r="I57" i="38"/>
  <c r="H57" i="38"/>
  <c r="F57" i="38"/>
  <c r="E57" i="38"/>
  <c r="B57" i="38"/>
  <c r="A57" i="38"/>
  <c r="M56" i="38"/>
  <c r="L56" i="38"/>
  <c r="I56" i="38"/>
  <c r="H56" i="38"/>
  <c r="F56" i="38"/>
  <c r="E56" i="38"/>
  <c r="B56" i="38"/>
  <c r="A56" i="38"/>
  <c r="M55" i="38"/>
  <c r="L55" i="38"/>
  <c r="I55" i="38"/>
  <c r="K55" i="38" s="1"/>
  <c r="K19" i="38" s="1"/>
  <c r="H55" i="38"/>
  <c r="F55" i="38"/>
  <c r="E55" i="38"/>
  <c r="B55" i="38"/>
  <c r="A55" i="38"/>
  <c r="M54" i="38"/>
  <c r="L54" i="38"/>
  <c r="I54" i="38"/>
  <c r="K54" i="38" s="1"/>
  <c r="K18" i="38" s="1"/>
  <c r="H54" i="38"/>
  <c r="F54" i="38"/>
  <c r="E54" i="38"/>
  <c r="B54" i="38"/>
  <c r="D54" i="38" s="1"/>
  <c r="D18" i="38" s="1"/>
  <c r="A54" i="38"/>
  <c r="M53" i="38"/>
  <c r="L53" i="38"/>
  <c r="I53" i="38"/>
  <c r="K53" i="38" s="1"/>
  <c r="K17" i="38" s="1"/>
  <c r="H53" i="38"/>
  <c r="F53" i="38"/>
  <c r="E53" i="38"/>
  <c r="B53" i="38"/>
  <c r="C53" i="38" s="1"/>
  <c r="C17" i="38" s="1"/>
  <c r="A53" i="38"/>
  <c r="M52" i="38"/>
  <c r="L52" i="38"/>
  <c r="I52" i="38"/>
  <c r="K52" i="38" s="1"/>
  <c r="K16" i="38" s="1"/>
  <c r="H52" i="38"/>
  <c r="F52" i="38"/>
  <c r="E52" i="38"/>
  <c r="B52" i="38"/>
  <c r="D52" i="38" s="1"/>
  <c r="D16" i="38" s="1"/>
  <c r="A52" i="38"/>
  <c r="M51" i="38"/>
  <c r="L51" i="38"/>
  <c r="I51" i="38"/>
  <c r="H51" i="38"/>
  <c r="F51" i="38"/>
  <c r="E51" i="38"/>
  <c r="B51" i="38"/>
  <c r="A51" i="38"/>
  <c r="M50" i="38"/>
  <c r="L50" i="38"/>
  <c r="I50" i="38"/>
  <c r="J50" i="38" s="1"/>
  <c r="J14" i="38" s="1"/>
  <c r="H50" i="38"/>
  <c r="F50" i="38"/>
  <c r="E50" i="38"/>
  <c r="B50" i="38"/>
  <c r="D50" i="38" s="1"/>
  <c r="D14" i="38" s="1"/>
  <c r="A50" i="38"/>
  <c r="M49" i="38"/>
  <c r="L49" i="38"/>
  <c r="I49" i="38"/>
  <c r="K49" i="38" s="1"/>
  <c r="K13" i="38" s="1"/>
  <c r="H49" i="38"/>
  <c r="F49" i="38"/>
  <c r="E49" i="38"/>
  <c r="B49" i="38"/>
  <c r="A49" i="38"/>
  <c r="M48" i="38"/>
  <c r="L48" i="38"/>
  <c r="I48" i="38"/>
  <c r="K48" i="38" s="1"/>
  <c r="K12" i="38" s="1"/>
  <c r="H48" i="38"/>
  <c r="F48" i="38"/>
  <c r="E48" i="38"/>
  <c r="B48" i="38"/>
  <c r="C48" i="38" s="1"/>
  <c r="C12" i="38" s="1"/>
  <c r="A48" i="38"/>
  <c r="M47" i="38"/>
  <c r="L47" i="38"/>
  <c r="I47" i="38"/>
  <c r="H47" i="38"/>
  <c r="F47" i="38"/>
  <c r="E47" i="38"/>
  <c r="B47" i="38"/>
  <c r="C47" i="38" s="1"/>
  <c r="C11" i="38" s="1"/>
  <c r="A47" i="38"/>
  <c r="M46" i="38"/>
  <c r="L46" i="38"/>
  <c r="I46" i="38"/>
  <c r="H46" i="38"/>
  <c r="F46" i="38"/>
  <c r="E46" i="38"/>
  <c r="B46" i="38"/>
  <c r="D46" i="38" s="1"/>
  <c r="D10" i="38" s="1"/>
  <c r="A46" i="38"/>
  <c r="M45" i="38"/>
  <c r="L45" i="38"/>
  <c r="I45" i="38"/>
  <c r="H45" i="38"/>
  <c r="F45" i="38"/>
  <c r="E45" i="38"/>
  <c r="B45" i="38"/>
  <c r="A45" i="38"/>
  <c r="M44" i="38"/>
  <c r="L44" i="38"/>
  <c r="I44" i="38"/>
  <c r="H44" i="38"/>
  <c r="F44" i="38"/>
  <c r="E44" i="38"/>
  <c r="B44" i="38"/>
  <c r="A44" i="38"/>
  <c r="M43" i="38"/>
  <c r="L43" i="38"/>
  <c r="I43" i="38"/>
  <c r="H43" i="38"/>
  <c r="F43" i="38"/>
  <c r="E43" i="38"/>
  <c r="B43" i="38"/>
  <c r="A43" i="38"/>
  <c r="U42" i="38"/>
  <c r="M42" i="38"/>
  <c r="L42" i="38"/>
  <c r="I42" i="38"/>
  <c r="H42" i="38"/>
  <c r="F42" i="38"/>
  <c r="E42" i="38"/>
  <c r="B42" i="38"/>
  <c r="A42" i="38"/>
  <c r="B115" i="41"/>
  <c r="B114" i="41"/>
  <c r="M113" i="41"/>
  <c r="L113" i="41"/>
  <c r="I113" i="41"/>
  <c r="J113" i="41" s="1"/>
  <c r="H113" i="41"/>
  <c r="F113" i="41"/>
  <c r="E113" i="41"/>
  <c r="D113" i="41"/>
  <c r="C113" i="41"/>
  <c r="B113" i="41"/>
  <c r="M112" i="41"/>
  <c r="L112" i="41"/>
  <c r="I112" i="41"/>
  <c r="K112" i="41" s="1"/>
  <c r="H112" i="41"/>
  <c r="F112" i="41"/>
  <c r="E112" i="41"/>
  <c r="D112" i="41"/>
  <c r="C112" i="41"/>
  <c r="B112" i="41"/>
  <c r="A112" i="41"/>
  <c r="M111" i="41"/>
  <c r="L111" i="41"/>
  <c r="I111" i="41"/>
  <c r="K111" i="41" s="1"/>
  <c r="H111" i="41"/>
  <c r="F111" i="41"/>
  <c r="E111" i="41"/>
  <c r="B111" i="41"/>
  <c r="C111" i="41" s="1"/>
  <c r="A111" i="41"/>
  <c r="M110" i="41"/>
  <c r="L110" i="41"/>
  <c r="I110" i="41"/>
  <c r="H110" i="41"/>
  <c r="F110" i="41"/>
  <c r="E110" i="41"/>
  <c r="B110" i="41"/>
  <c r="D110" i="41" s="1"/>
  <c r="A110" i="41"/>
  <c r="M109" i="41"/>
  <c r="L109" i="41"/>
  <c r="I109" i="41"/>
  <c r="K109" i="41" s="1"/>
  <c r="H109" i="41"/>
  <c r="F109" i="41"/>
  <c r="E109" i="41"/>
  <c r="D109" i="41"/>
  <c r="C109" i="41"/>
  <c r="B109" i="41"/>
  <c r="A109" i="41"/>
  <c r="M108" i="41"/>
  <c r="L108" i="41"/>
  <c r="I108" i="41"/>
  <c r="H108" i="41"/>
  <c r="F108" i="41"/>
  <c r="E108" i="41"/>
  <c r="B108" i="41"/>
  <c r="A108" i="41"/>
  <c r="M107" i="41"/>
  <c r="L107" i="41"/>
  <c r="I107" i="41"/>
  <c r="J107" i="41" s="1"/>
  <c r="H107" i="41"/>
  <c r="F107" i="41"/>
  <c r="E107" i="41"/>
  <c r="D107" i="41"/>
  <c r="C107" i="41"/>
  <c r="B107" i="41"/>
  <c r="A107" i="41"/>
  <c r="M106" i="41"/>
  <c r="L106" i="41"/>
  <c r="I106" i="41"/>
  <c r="H106" i="41"/>
  <c r="F106" i="41"/>
  <c r="E106" i="41"/>
  <c r="B106" i="41"/>
  <c r="A106" i="41"/>
  <c r="M105" i="41"/>
  <c r="L105" i="41"/>
  <c r="I105" i="41"/>
  <c r="K105" i="41" s="1"/>
  <c r="H105" i="41"/>
  <c r="F105" i="41"/>
  <c r="E105" i="41"/>
  <c r="D105" i="41"/>
  <c r="B105" i="41"/>
  <c r="C105" i="41" s="1"/>
  <c r="A105" i="41"/>
  <c r="M104" i="41"/>
  <c r="L104" i="41"/>
  <c r="I104" i="41"/>
  <c r="K104" i="41" s="1"/>
  <c r="H104" i="41"/>
  <c r="F104" i="41"/>
  <c r="E104" i="41"/>
  <c r="D104" i="41"/>
  <c r="C104" i="41"/>
  <c r="B104" i="41"/>
  <c r="A104" i="41"/>
  <c r="M103" i="41"/>
  <c r="L103" i="41"/>
  <c r="I103" i="41"/>
  <c r="K103" i="41" s="1"/>
  <c r="H103" i="41"/>
  <c r="F103" i="41"/>
  <c r="E103" i="41"/>
  <c r="D103" i="41"/>
  <c r="B103" i="41"/>
  <c r="C103" i="41" s="1"/>
  <c r="A103" i="41"/>
  <c r="M102" i="41"/>
  <c r="L102" i="41"/>
  <c r="I102" i="41"/>
  <c r="H102" i="41"/>
  <c r="F102" i="41"/>
  <c r="E102" i="41"/>
  <c r="C102" i="41"/>
  <c r="B102" i="41"/>
  <c r="D102" i="41" s="1"/>
  <c r="A102" i="41"/>
  <c r="M101" i="41"/>
  <c r="L101" i="41"/>
  <c r="I101" i="41"/>
  <c r="K101" i="41" s="1"/>
  <c r="H101" i="41"/>
  <c r="F101" i="41"/>
  <c r="E101" i="41"/>
  <c r="B101" i="41"/>
  <c r="D101" i="41" s="1"/>
  <c r="A101" i="41"/>
  <c r="M100" i="41"/>
  <c r="L100" i="41"/>
  <c r="I100" i="41"/>
  <c r="K100" i="41" s="1"/>
  <c r="H100" i="41"/>
  <c r="F100" i="41"/>
  <c r="E100" i="41"/>
  <c r="C100" i="41"/>
  <c r="B100" i="41"/>
  <c r="D100" i="41" s="1"/>
  <c r="A100" i="41"/>
  <c r="M99" i="41"/>
  <c r="L99" i="41"/>
  <c r="I99" i="41"/>
  <c r="J99" i="41" s="1"/>
  <c r="H99" i="41"/>
  <c r="F99" i="41"/>
  <c r="E99" i="41"/>
  <c r="B99" i="41"/>
  <c r="D99" i="41" s="1"/>
  <c r="A99" i="41"/>
  <c r="M98" i="41"/>
  <c r="L98" i="41"/>
  <c r="I98" i="41"/>
  <c r="K98" i="41" s="1"/>
  <c r="H98" i="41"/>
  <c r="F98" i="41"/>
  <c r="E98" i="41"/>
  <c r="B98" i="41"/>
  <c r="D98" i="41" s="1"/>
  <c r="A98" i="41"/>
  <c r="M97" i="41"/>
  <c r="L97" i="41"/>
  <c r="I97" i="41"/>
  <c r="K97" i="41" s="1"/>
  <c r="H97" i="41"/>
  <c r="F97" i="41"/>
  <c r="E97" i="41"/>
  <c r="B97" i="41"/>
  <c r="D97" i="41" s="1"/>
  <c r="A97" i="41"/>
  <c r="M96" i="41"/>
  <c r="L96" i="41"/>
  <c r="K96" i="41"/>
  <c r="I96" i="41"/>
  <c r="J96" i="41" s="1"/>
  <c r="H96" i="41"/>
  <c r="F96" i="41"/>
  <c r="E96" i="41"/>
  <c r="B96" i="41"/>
  <c r="C96" i="41" s="1"/>
  <c r="A96" i="41"/>
  <c r="M95" i="41"/>
  <c r="L95" i="41"/>
  <c r="I95" i="41"/>
  <c r="K95" i="41" s="1"/>
  <c r="H95" i="41"/>
  <c r="F95" i="41"/>
  <c r="E95" i="41"/>
  <c r="B95" i="41"/>
  <c r="D95" i="41" s="1"/>
  <c r="A95" i="41"/>
  <c r="M94" i="41"/>
  <c r="L94" i="41"/>
  <c r="K94" i="41"/>
  <c r="J94" i="41"/>
  <c r="I94" i="41"/>
  <c r="H94" i="41"/>
  <c r="F94" i="41"/>
  <c r="E94" i="41"/>
  <c r="B94" i="41"/>
  <c r="A94" i="41"/>
  <c r="M93" i="41"/>
  <c r="L93" i="41"/>
  <c r="I93" i="41"/>
  <c r="K93" i="41" s="1"/>
  <c r="H93" i="41"/>
  <c r="F93" i="41"/>
  <c r="E93" i="41"/>
  <c r="C93" i="41"/>
  <c r="B93" i="41"/>
  <c r="D93" i="41" s="1"/>
  <c r="A93" i="41"/>
  <c r="M92" i="41"/>
  <c r="L92" i="41"/>
  <c r="I92" i="41"/>
  <c r="K92" i="41" s="1"/>
  <c r="H92" i="41"/>
  <c r="F92" i="41"/>
  <c r="E92" i="41"/>
  <c r="D92" i="41"/>
  <c r="B92" i="41"/>
  <c r="C92" i="41" s="1"/>
  <c r="A92" i="41"/>
  <c r="M91" i="41"/>
  <c r="L91" i="41"/>
  <c r="I91" i="41"/>
  <c r="K91" i="41" s="1"/>
  <c r="H91" i="41"/>
  <c r="F91" i="41"/>
  <c r="E91" i="41"/>
  <c r="B91" i="41"/>
  <c r="C91" i="41" s="1"/>
  <c r="A91" i="41"/>
  <c r="M90" i="41"/>
  <c r="L90" i="41"/>
  <c r="I90" i="41"/>
  <c r="H90" i="41"/>
  <c r="F90" i="41"/>
  <c r="E90" i="41"/>
  <c r="B90" i="41"/>
  <c r="C90" i="41" s="1"/>
  <c r="A90" i="41"/>
  <c r="M89" i="41"/>
  <c r="L89" i="41"/>
  <c r="K89" i="41"/>
  <c r="J89" i="41"/>
  <c r="I89" i="41"/>
  <c r="H89" i="41"/>
  <c r="F89" i="41"/>
  <c r="E89" i="41"/>
  <c r="D89" i="41"/>
  <c r="B89" i="41"/>
  <c r="C89" i="41" s="1"/>
  <c r="A89" i="41"/>
  <c r="M88" i="41"/>
  <c r="L88" i="41"/>
  <c r="I88" i="41"/>
  <c r="H88" i="41"/>
  <c r="F88" i="41"/>
  <c r="E88" i="41"/>
  <c r="B88" i="41"/>
  <c r="A88" i="41"/>
  <c r="M87" i="41"/>
  <c r="L87" i="41"/>
  <c r="I87" i="41"/>
  <c r="H87" i="41"/>
  <c r="F87" i="41"/>
  <c r="E87" i="41"/>
  <c r="D87" i="41"/>
  <c r="B87" i="41"/>
  <c r="C87" i="41" s="1"/>
  <c r="A87" i="41"/>
  <c r="M86" i="41"/>
  <c r="L86" i="41"/>
  <c r="I86" i="41"/>
  <c r="H86" i="41"/>
  <c r="F86" i="41"/>
  <c r="E86" i="41"/>
  <c r="B86" i="41"/>
  <c r="A86" i="41"/>
  <c r="M85" i="41"/>
  <c r="L85" i="41"/>
  <c r="I85" i="41"/>
  <c r="K85" i="41" s="1"/>
  <c r="H85" i="41"/>
  <c r="F85" i="41"/>
  <c r="E85" i="41"/>
  <c r="B85" i="41"/>
  <c r="C85" i="41" s="1"/>
  <c r="A85" i="41"/>
  <c r="M84" i="41"/>
  <c r="L84" i="41"/>
  <c r="I84" i="41"/>
  <c r="K84" i="41" s="1"/>
  <c r="H84" i="41"/>
  <c r="F84" i="41"/>
  <c r="E84" i="41"/>
  <c r="B84" i="41"/>
  <c r="D84" i="41" s="1"/>
  <c r="A84" i="41"/>
  <c r="M83" i="41"/>
  <c r="L83" i="41"/>
  <c r="I83" i="41"/>
  <c r="H83" i="41"/>
  <c r="F83" i="41"/>
  <c r="E83" i="41"/>
  <c r="B83" i="41"/>
  <c r="A83" i="41"/>
  <c r="M82" i="41"/>
  <c r="L82" i="41"/>
  <c r="I82" i="41"/>
  <c r="K82" i="41" s="1"/>
  <c r="H82" i="41"/>
  <c r="F82" i="41"/>
  <c r="E82" i="41"/>
  <c r="B82" i="41"/>
  <c r="D82" i="41" s="1"/>
  <c r="A82" i="41"/>
  <c r="M81" i="41"/>
  <c r="L81" i="41"/>
  <c r="I81" i="41"/>
  <c r="K81" i="41" s="1"/>
  <c r="H81" i="41"/>
  <c r="F81" i="41"/>
  <c r="E81" i="41"/>
  <c r="B81" i="41"/>
  <c r="A81" i="41"/>
  <c r="M80" i="41"/>
  <c r="L80" i="41"/>
  <c r="K80" i="41"/>
  <c r="J80" i="41"/>
  <c r="I80" i="41"/>
  <c r="H80" i="41"/>
  <c r="F80" i="41"/>
  <c r="E80" i="41"/>
  <c r="B80" i="41"/>
  <c r="D80" i="41" s="1"/>
  <c r="A80" i="41"/>
  <c r="M79" i="41"/>
  <c r="L79" i="41"/>
  <c r="I79" i="41"/>
  <c r="K79" i="41" s="1"/>
  <c r="H79" i="41"/>
  <c r="F79" i="41"/>
  <c r="E79" i="41"/>
  <c r="B79" i="41"/>
  <c r="D79" i="41" s="1"/>
  <c r="A79" i="41"/>
  <c r="M78" i="41"/>
  <c r="L78" i="41"/>
  <c r="I78" i="41"/>
  <c r="H78" i="41"/>
  <c r="F78" i="41"/>
  <c r="E78" i="41"/>
  <c r="B78" i="41"/>
  <c r="D78" i="41" s="1"/>
  <c r="A78" i="41"/>
  <c r="M77" i="41"/>
  <c r="L77" i="41"/>
  <c r="I77" i="41"/>
  <c r="H77" i="41"/>
  <c r="F77" i="41"/>
  <c r="E77" i="41"/>
  <c r="B77" i="41"/>
  <c r="D77" i="41" s="1"/>
  <c r="A77" i="41"/>
  <c r="M76" i="41"/>
  <c r="L76" i="41"/>
  <c r="I76" i="41"/>
  <c r="J76" i="41" s="1"/>
  <c r="H76" i="41"/>
  <c r="F76" i="41"/>
  <c r="E76" i="41"/>
  <c r="B76" i="41"/>
  <c r="D76" i="41" s="1"/>
  <c r="A76" i="41"/>
  <c r="M75" i="41"/>
  <c r="L75" i="41"/>
  <c r="I75" i="41"/>
  <c r="H75" i="41"/>
  <c r="F75" i="41"/>
  <c r="E75" i="41"/>
  <c r="B75" i="41"/>
  <c r="A75" i="41"/>
  <c r="M74" i="41"/>
  <c r="L74" i="41"/>
  <c r="I74" i="41"/>
  <c r="J74" i="41" s="1"/>
  <c r="H74" i="41"/>
  <c r="F74" i="41"/>
  <c r="E74" i="41"/>
  <c r="B74" i="41"/>
  <c r="C74" i="41" s="1"/>
  <c r="A74" i="41"/>
  <c r="M73" i="41"/>
  <c r="L73" i="41"/>
  <c r="I73" i="41"/>
  <c r="J73" i="41" s="1"/>
  <c r="H73" i="41"/>
  <c r="F73" i="41"/>
  <c r="E73" i="41"/>
  <c r="B73" i="41"/>
  <c r="A73" i="41"/>
  <c r="M72" i="41"/>
  <c r="L72" i="41"/>
  <c r="I72" i="41"/>
  <c r="H72" i="41"/>
  <c r="F72" i="41"/>
  <c r="E72" i="41"/>
  <c r="B72" i="41"/>
  <c r="A72" i="41"/>
  <c r="M71" i="41"/>
  <c r="L71" i="41"/>
  <c r="I71" i="41"/>
  <c r="J71" i="41" s="1"/>
  <c r="J35" i="41" s="1"/>
  <c r="H71" i="41"/>
  <c r="F71" i="41"/>
  <c r="E71" i="41"/>
  <c r="B71" i="41"/>
  <c r="D71" i="41" s="1"/>
  <c r="D35" i="41" s="1"/>
  <c r="A71" i="41"/>
  <c r="M70" i="41"/>
  <c r="L70" i="41"/>
  <c r="I70" i="41"/>
  <c r="H70" i="41"/>
  <c r="F70" i="41"/>
  <c r="E70" i="41"/>
  <c r="B70" i="41"/>
  <c r="A70" i="41"/>
  <c r="M69" i="41"/>
  <c r="L69" i="41"/>
  <c r="I69" i="41"/>
  <c r="K69" i="41" s="1"/>
  <c r="K33" i="41" s="1"/>
  <c r="H69" i="41"/>
  <c r="F69" i="41"/>
  <c r="E69" i="41"/>
  <c r="B69" i="41"/>
  <c r="D69" i="41" s="1"/>
  <c r="D33" i="41" s="1"/>
  <c r="A69" i="41"/>
  <c r="M68" i="41"/>
  <c r="L68" i="41"/>
  <c r="I68" i="41"/>
  <c r="H68" i="41"/>
  <c r="F68" i="41"/>
  <c r="E68" i="41"/>
  <c r="B68" i="41"/>
  <c r="A68" i="41"/>
  <c r="M67" i="41"/>
  <c r="L67" i="41"/>
  <c r="I67" i="41"/>
  <c r="J67" i="41" s="1"/>
  <c r="J31" i="41" s="1"/>
  <c r="H67" i="41"/>
  <c r="F67" i="41"/>
  <c r="E67" i="41"/>
  <c r="B67" i="41"/>
  <c r="A67" i="41"/>
  <c r="M66" i="41"/>
  <c r="L66" i="41"/>
  <c r="I66" i="41"/>
  <c r="H66" i="41"/>
  <c r="F66" i="41"/>
  <c r="E66" i="41"/>
  <c r="B66" i="41"/>
  <c r="A66" i="41"/>
  <c r="M65" i="41"/>
  <c r="L65" i="41"/>
  <c r="I65" i="41"/>
  <c r="J65" i="41" s="1"/>
  <c r="J29" i="41" s="1"/>
  <c r="H65" i="41"/>
  <c r="F65" i="41"/>
  <c r="E65" i="41"/>
  <c r="B65" i="41"/>
  <c r="C65" i="41" s="1"/>
  <c r="C29" i="41" s="1"/>
  <c r="A65" i="41"/>
  <c r="M64" i="41"/>
  <c r="L64" i="41"/>
  <c r="I64" i="41"/>
  <c r="H64" i="41"/>
  <c r="F64" i="41"/>
  <c r="E64" i="41"/>
  <c r="B64" i="41"/>
  <c r="C64" i="41" s="1"/>
  <c r="C28" i="41" s="1"/>
  <c r="A64" i="41"/>
  <c r="M63" i="41"/>
  <c r="L63" i="41"/>
  <c r="I63" i="41"/>
  <c r="H63" i="41"/>
  <c r="F63" i="41"/>
  <c r="E63" i="41"/>
  <c r="B63" i="41"/>
  <c r="A63" i="41"/>
  <c r="M62" i="41"/>
  <c r="L62" i="41"/>
  <c r="I62" i="41"/>
  <c r="J62" i="41" s="1"/>
  <c r="J26" i="41" s="1"/>
  <c r="H62" i="41"/>
  <c r="F62" i="41"/>
  <c r="E62" i="41"/>
  <c r="B62" i="41"/>
  <c r="A62" i="41"/>
  <c r="M61" i="41"/>
  <c r="L61" i="41"/>
  <c r="I61" i="41"/>
  <c r="K61" i="41" s="1"/>
  <c r="K25" i="41" s="1"/>
  <c r="H61" i="41"/>
  <c r="F61" i="41"/>
  <c r="E61" i="41"/>
  <c r="B61" i="41"/>
  <c r="A61" i="41"/>
  <c r="M60" i="41"/>
  <c r="L60" i="41"/>
  <c r="I60" i="41"/>
  <c r="H60" i="41"/>
  <c r="F60" i="41"/>
  <c r="E60" i="41"/>
  <c r="B60" i="41"/>
  <c r="A60" i="41"/>
  <c r="M59" i="41"/>
  <c r="L59" i="41"/>
  <c r="I59" i="41"/>
  <c r="K59" i="41" s="1"/>
  <c r="K23" i="41" s="1"/>
  <c r="H59" i="41"/>
  <c r="F59" i="41"/>
  <c r="E59" i="41"/>
  <c r="B59" i="41"/>
  <c r="A59" i="41"/>
  <c r="M58" i="41"/>
  <c r="L58" i="41"/>
  <c r="I58" i="41"/>
  <c r="K58" i="41" s="1"/>
  <c r="K22" i="41" s="1"/>
  <c r="H58" i="41"/>
  <c r="F58" i="41"/>
  <c r="E58" i="41"/>
  <c r="C58" i="41"/>
  <c r="C22" i="41" s="1"/>
  <c r="B58" i="41"/>
  <c r="A58" i="41"/>
  <c r="M57" i="41"/>
  <c r="L57" i="41"/>
  <c r="I57" i="41"/>
  <c r="J57" i="41" s="1"/>
  <c r="J21" i="41" s="1"/>
  <c r="H57" i="41"/>
  <c r="F57" i="41"/>
  <c r="E57" i="41"/>
  <c r="B57" i="41"/>
  <c r="C57" i="41" s="1"/>
  <c r="C21" i="41" s="1"/>
  <c r="A57" i="41"/>
  <c r="M56" i="41"/>
  <c r="L56" i="41"/>
  <c r="I56" i="41"/>
  <c r="J56" i="41" s="1"/>
  <c r="J20" i="41" s="1"/>
  <c r="H56" i="41"/>
  <c r="F56" i="41"/>
  <c r="E56" i="41"/>
  <c r="B56" i="41"/>
  <c r="D56" i="41" s="1"/>
  <c r="D20" i="41" s="1"/>
  <c r="A56" i="41"/>
  <c r="M55" i="41"/>
  <c r="L55" i="41"/>
  <c r="I55" i="41"/>
  <c r="H55" i="41"/>
  <c r="F55" i="41"/>
  <c r="E55" i="41"/>
  <c r="B55" i="41"/>
  <c r="A55" i="41"/>
  <c r="M54" i="41"/>
  <c r="L54" i="41"/>
  <c r="I54" i="41"/>
  <c r="H54" i="41"/>
  <c r="F54" i="41"/>
  <c r="E54" i="41"/>
  <c r="B54" i="41"/>
  <c r="C54" i="41" s="1"/>
  <c r="C18" i="41" s="1"/>
  <c r="A54" i="41"/>
  <c r="M53" i="41"/>
  <c r="L53" i="41"/>
  <c r="I53" i="41"/>
  <c r="H53" i="41"/>
  <c r="F53" i="41"/>
  <c r="E53" i="41"/>
  <c r="B53" i="41"/>
  <c r="A53" i="41"/>
  <c r="M52" i="41"/>
  <c r="L52" i="41"/>
  <c r="I52" i="41"/>
  <c r="H52" i="41"/>
  <c r="F52" i="41"/>
  <c r="E52" i="41"/>
  <c r="B52" i="41"/>
  <c r="A52" i="41"/>
  <c r="M51" i="41"/>
  <c r="L51" i="41"/>
  <c r="I51" i="41"/>
  <c r="J51" i="41" s="1"/>
  <c r="J15" i="41" s="1"/>
  <c r="H51" i="41"/>
  <c r="F51" i="41"/>
  <c r="E51" i="41"/>
  <c r="B51" i="41"/>
  <c r="A51" i="41"/>
  <c r="M50" i="41"/>
  <c r="L50" i="41"/>
  <c r="I50" i="41"/>
  <c r="H50" i="41"/>
  <c r="F50" i="41"/>
  <c r="E50" i="41"/>
  <c r="B50" i="41"/>
  <c r="C50" i="41" s="1"/>
  <c r="C14" i="41" s="1"/>
  <c r="A50" i="41"/>
  <c r="M49" i="41"/>
  <c r="L49" i="41"/>
  <c r="I49" i="41"/>
  <c r="H49" i="41"/>
  <c r="F49" i="41"/>
  <c r="E49" i="41"/>
  <c r="B49" i="41"/>
  <c r="A49" i="41"/>
  <c r="M48" i="41"/>
  <c r="L48" i="41"/>
  <c r="I48" i="41"/>
  <c r="H48" i="41"/>
  <c r="F48" i="41"/>
  <c r="E48" i="41"/>
  <c r="B48" i="41"/>
  <c r="A48" i="41"/>
  <c r="M47" i="41"/>
  <c r="L47" i="41"/>
  <c r="I47" i="41"/>
  <c r="J47" i="41" s="1"/>
  <c r="J11" i="41" s="1"/>
  <c r="H47" i="41"/>
  <c r="F47" i="41"/>
  <c r="E47" i="41"/>
  <c r="B47" i="41"/>
  <c r="D47" i="41" s="1"/>
  <c r="D11" i="41" s="1"/>
  <c r="A47" i="41"/>
  <c r="M46" i="41"/>
  <c r="L46" i="41"/>
  <c r="I46" i="41"/>
  <c r="H46" i="41"/>
  <c r="F46" i="41"/>
  <c r="E46" i="41"/>
  <c r="B46" i="41"/>
  <c r="A46" i="41"/>
  <c r="M45" i="41"/>
  <c r="L45" i="41"/>
  <c r="I45" i="41"/>
  <c r="H45" i="41"/>
  <c r="F45" i="41"/>
  <c r="E45" i="41"/>
  <c r="B45" i="41"/>
  <c r="C45" i="41" s="1"/>
  <c r="C9" i="41" s="1"/>
  <c r="A45" i="41"/>
  <c r="M44" i="41"/>
  <c r="L44" i="41"/>
  <c r="I44" i="41"/>
  <c r="H44" i="41"/>
  <c r="F44" i="41"/>
  <c r="E44" i="41"/>
  <c r="B44" i="41"/>
  <c r="C44" i="41" s="1"/>
  <c r="C8" i="41" s="1"/>
  <c r="A44" i="41"/>
  <c r="M43" i="41"/>
  <c r="L43" i="41"/>
  <c r="I43" i="41"/>
  <c r="H43" i="41"/>
  <c r="F43" i="41"/>
  <c r="E43" i="41"/>
  <c r="B43" i="41"/>
  <c r="D43" i="41" s="1"/>
  <c r="D7" i="41" s="1"/>
  <c r="A43" i="41"/>
  <c r="U42" i="41"/>
  <c r="M42" i="41"/>
  <c r="L42" i="41"/>
  <c r="I42" i="41"/>
  <c r="J42" i="41" s="1"/>
  <c r="J6" i="41" s="1"/>
  <c r="H42" i="41"/>
  <c r="F42" i="41"/>
  <c r="E42" i="41"/>
  <c r="B42" i="41"/>
  <c r="C42" i="41" s="1"/>
  <c r="C6" i="41" s="1"/>
  <c r="A42" i="41"/>
  <c r="B115" i="37"/>
  <c r="B114" i="37"/>
  <c r="A112" i="37"/>
  <c r="A111" i="37"/>
  <c r="A110" i="37"/>
  <c r="A109" i="37"/>
  <c r="A108" i="37"/>
  <c r="A107" i="37"/>
  <c r="A106" i="37"/>
  <c r="A105" i="37"/>
  <c r="A104" i="37"/>
  <c r="A103" i="37"/>
  <c r="A102" i="37"/>
  <c r="A101" i="37"/>
  <c r="A100" i="37"/>
  <c r="A99" i="37"/>
  <c r="A98" i="37"/>
  <c r="M97" i="37"/>
  <c r="L97" i="37"/>
  <c r="I97" i="37"/>
  <c r="K97" i="37" s="1"/>
  <c r="H97" i="37"/>
  <c r="F97" i="37"/>
  <c r="E97" i="37"/>
  <c r="B97" i="37"/>
  <c r="D97" i="37" s="1"/>
  <c r="A97" i="37"/>
  <c r="M96" i="37"/>
  <c r="L96" i="37"/>
  <c r="I96" i="37"/>
  <c r="J96" i="37" s="1"/>
  <c r="H96" i="37"/>
  <c r="F96" i="37"/>
  <c r="E96" i="37"/>
  <c r="B96" i="37"/>
  <c r="C96" i="37" s="1"/>
  <c r="A96" i="37"/>
  <c r="M95" i="37"/>
  <c r="L95" i="37"/>
  <c r="I95" i="37"/>
  <c r="H95" i="37"/>
  <c r="F95" i="37"/>
  <c r="E95" i="37"/>
  <c r="B95" i="37"/>
  <c r="D95" i="37" s="1"/>
  <c r="A95" i="37"/>
  <c r="M94" i="37"/>
  <c r="L94" i="37"/>
  <c r="I94" i="37"/>
  <c r="H94" i="37"/>
  <c r="F94" i="37"/>
  <c r="E94" i="37"/>
  <c r="B94" i="37"/>
  <c r="C94" i="37" s="1"/>
  <c r="A94" i="37"/>
  <c r="M93" i="37"/>
  <c r="L93" i="37"/>
  <c r="K93" i="37"/>
  <c r="J93" i="37"/>
  <c r="I93" i="37"/>
  <c r="H93" i="37"/>
  <c r="F93" i="37"/>
  <c r="E93" i="37"/>
  <c r="B93" i="37"/>
  <c r="A93" i="37"/>
  <c r="M92" i="37"/>
  <c r="L92" i="37"/>
  <c r="I92" i="37"/>
  <c r="K92" i="37" s="1"/>
  <c r="H92" i="37"/>
  <c r="F92" i="37"/>
  <c r="E92" i="37"/>
  <c r="B92" i="37"/>
  <c r="A92" i="37"/>
  <c r="M91" i="37"/>
  <c r="L91" i="37"/>
  <c r="I91" i="37"/>
  <c r="H91" i="37"/>
  <c r="F91" i="37"/>
  <c r="E91" i="37"/>
  <c r="C91" i="37"/>
  <c r="B91" i="37"/>
  <c r="D91" i="37" s="1"/>
  <c r="A91" i="37"/>
  <c r="M90" i="37"/>
  <c r="L90" i="37"/>
  <c r="I90" i="37"/>
  <c r="J90" i="37" s="1"/>
  <c r="H90" i="37"/>
  <c r="F90" i="37"/>
  <c r="E90" i="37"/>
  <c r="D90" i="37"/>
  <c r="C90" i="37"/>
  <c r="B90" i="37"/>
  <c r="A90" i="37"/>
  <c r="M89" i="37"/>
  <c r="L89" i="37"/>
  <c r="I89" i="37"/>
  <c r="K89" i="37" s="1"/>
  <c r="H89" i="37"/>
  <c r="F89" i="37"/>
  <c r="E89" i="37"/>
  <c r="B89" i="37"/>
  <c r="A89" i="37"/>
  <c r="M88" i="37"/>
  <c r="L88" i="37"/>
  <c r="I88" i="37"/>
  <c r="K88" i="37" s="1"/>
  <c r="H88" i="37"/>
  <c r="F88" i="37"/>
  <c r="E88" i="37"/>
  <c r="B88" i="37"/>
  <c r="C88" i="37" s="1"/>
  <c r="A88" i="37"/>
  <c r="M87" i="37"/>
  <c r="L87" i="37"/>
  <c r="I87" i="37"/>
  <c r="H87" i="37"/>
  <c r="F87" i="37"/>
  <c r="E87" i="37"/>
  <c r="B87" i="37"/>
  <c r="D87" i="37" s="1"/>
  <c r="A87" i="37"/>
  <c r="M86" i="37"/>
  <c r="L86" i="37"/>
  <c r="I86" i="37"/>
  <c r="J86" i="37" s="1"/>
  <c r="H86" i="37"/>
  <c r="F86" i="37"/>
  <c r="E86" i="37"/>
  <c r="B86" i="37"/>
  <c r="C86" i="37" s="1"/>
  <c r="A86" i="37"/>
  <c r="M85" i="37"/>
  <c r="L85" i="37"/>
  <c r="I85" i="37"/>
  <c r="H85" i="37"/>
  <c r="F85" i="37"/>
  <c r="E85" i="37"/>
  <c r="B85" i="37"/>
  <c r="A85" i="37"/>
  <c r="M84" i="37"/>
  <c r="L84" i="37"/>
  <c r="I84" i="37"/>
  <c r="H84" i="37"/>
  <c r="F84" i="37"/>
  <c r="E84" i="37"/>
  <c r="B84" i="37"/>
  <c r="A84" i="37"/>
  <c r="M83" i="37"/>
  <c r="L83" i="37"/>
  <c r="I83" i="37"/>
  <c r="K83" i="37" s="1"/>
  <c r="H83" i="37"/>
  <c r="F83" i="37"/>
  <c r="E83" i="37"/>
  <c r="B83" i="37"/>
  <c r="C83" i="37" s="1"/>
  <c r="A83" i="37"/>
  <c r="M82" i="37"/>
  <c r="L82" i="37"/>
  <c r="I82" i="37"/>
  <c r="J82" i="37" s="1"/>
  <c r="H82" i="37"/>
  <c r="F82" i="37"/>
  <c r="E82" i="37"/>
  <c r="B82" i="37"/>
  <c r="A82" i="37"/>
  <c r="M81" i="37"/>
  <c r="L81" i="37"/>
  <c r="I81" i="37"/>
  <c r="K81" i="37" s="1"/>
  <c r="H81" i="37"/>
  <c r="F81" i="37"/>
  <c r="E81" i="37"/>
  <c r="C81" i="37"/>
  <c r="B81" i="37"/>
  <c r="A81" i="37"/>
  <c r="M80" i="37"/>
  <c r="L80" i="37"/>
  <c r="I80" i="37"/>
  <c r="J80" i="37" s="1"/>
  <c r="H80" i="37"/>
  <c r="F80" i="37"/>
  <c r="E80" i="37"/>
  <c r="B80" i="37"/>
  <c r="D80" i="37" s="1"/>
  <c r="A80" i="37"/>
  <c r="M79" i="37"/>
  <c r="L79" i="37"/>
  <c r="J79" i="37"/>
  <c r="I79" i="37"/>
  <c r="H79" i="37"/>
  <c r="F79" i="37"/>
  <c r="E79" i="37"/>
  <c r="B79" i="37"/>
  <c r="D79" i="37" s="1"/>
  <c r="A79" i="37"/>
  <c r="M78" i="37"/>
  <c r="L78" i="37"/>
  <c r="I78" i="37"/>
  <c r="K78" i="37" s="1"/>
  <c r="H78" i="37"/>
  <c r="F78" i="37"/>
  <c r="E78" i="37"/>
  <c r="B78" i="37"/>
  <c r="C78" i="37" s="1"/>
  <c r="A78" i="37"/>
  <c r="M77" i="37"/>
  <c r="L77" i="37"/>
  <c r="I77" i="37"/>
  <c r="H77" i="37"/>
  <c r="F77" i="37"/>
  <c r="E77" i="37"/>
  <c r="B77" i="37"/>
  <c r="D77" i="37" s="1"/>
  <c r="A77" i="37"/>
  <c r="M76" i="37"/>
  <c r="L76" i="37"/>
  <c r="I76" i="37"/>
  <c r="J76" i="37" s="1"/>
  <c r="H76" i="37"/>
  <c r="F76" i="37"/>
  <c r="E76" i="37"/>
  <c r="C76" i="37"/>
  <c r="B76" i="37"/>
  <c r="A76" i="37"/>
  <c r="M75" i="37"/>
  <c r="L75" i="37"/>
  <c r="I75" i="37"/>
  <c r="J75" i="37" s="1"/>
  <c r="H75" i="37"/>
  <c r="F75" i="37"/>
  <c r="E75" i="37"/>
  <c r="B75" i="37"/>
  <c r="A75" i="37"/>
  <c r="M74" i="37"/>
  <c r="L74" i="37"/>
  <c r="I74" i="37"/>
  <c r="H74" i="37"/>
  <c r="F74" i="37"/>
  <c r="E74" i="37"/>
  <c r="B74" i="37"/>
  <c r="C74" i="37" s="1"/>
  <c r="A74" i="37"/>
  <c r="M73" i="37"/>
  <c r="L73" i="37"/>
  <c r="I73" i="37"/>
  <c r="J73" i="37" s="1"/>
  <c r="H73" i="37"/>
  <c r="F73" i="37"/>
  <c r="E73" i="37"/>
  <c r="B73" i="37"/>
  <c r="A73" i="37"/>
  <c r="M72" i="37"/>
  <c r="L72" i="37"/>
  <c r="I72" i="37"/>
  <c r="J72" i="37" s="1"/>
  <c r="H72" i="37"/>
  <c r="F72" i="37"/>
  <c r="E72" i="37"/>
  <c r="B72" i="37"/>
  <c r="A72" i="37"/>
  <c r="M71" i="37"/>
  <c r="L71" i="37"/>
  <c r="J71" i="37"/>
  <c r="J35" i="37" s="1"/>
  <c r="I71" i="37"/>
  <c r="H71" i="37"/>
  <c r="F71" i="37"/>
  <c r="E71" i="37"/>
  <c r="D71" i="37"/>
  <c r="D35" i="37" s="1"/>
  <c r="B71" i="37"/>
  <c r="C71" i="37" s="1"/>
  <c r="C35" i="37" s="1"/>
  <c r="A71" i="37"/>
  <c r="M70" i="37"/>
  <c r="L70" i="37"/>
  <c r="I70" i="37"/>
  <c r="J70" i="37" s="1"/>
  <c r="J34" i="37" s="1"/>
  <c r="H70" i="37"/>
  <c r="F70" i="37"/>
  <c r="E70" i="37"/>
  <c r="B70" i="37"/>
  <c r="D70" i="37" s="1"/>
  <c r="D34" i="37" s="1"/>
  <c r="A70" i="37"/>
  <c r="M69" i="37"/>
  <c r="L69" i="37"/>
  <c r="I69" i="37"/>
  <c r="J69" i="37" s="1"/>
  <c r="J33" i="37" s="1"/>
  <c r="H69" i="37"/>
  <c r="F69" i="37"/>
  <c r="E69" i="37"/>
  <c r="B69" i="37"/>
  <c r="A69" i="37"/>
  <c r="M68" i="37"/>
  <c r="L68" i="37"/>
  <c r="I68" i="37"/>
  <c r="J68" i="37" s="1"/>
  <c r="J32" i="37" s="1"/>
  <c r="H68" i="37"/>
  <c r="F68" i="37"/>
  <c r="E68" i="37"/>
  <c r="B68" i="37"/>
  <c r="C68" i="37" s="1"/>
  <c r="C32" i="37" s="1"/>
  <c r="A68" i="37"/>
  <c r="M67" i="37"/>
  <c r="L67" i="37"/>
  <c r="I67" i="37"/>
  <c r="H67" i="37"/>
  <c r="F67" i="37"/>
  <c r="E67" i="37"/>
  <c r="B67" i="37"/>
  <c r="C67" i="37" s="1"/>
  <c r="C31" i="37" s="1"/>
  <c r="A67" i="37"/>
  <c r="M66" i="37"/>
  <c r="L66" i="37"/>
  <c r="I66" i="37"/>
  <c r="K66" i="37" s="1"/>
  <c r="K30" i="37" s="1"/>
  <c r="H66" i="37"/>
  <c r="F66" i="37"/>
  <c r="E66" i="37"/>
  <c r="B66" i="37"/>
  <c r="A66" i="37"/>
  <c r="M65" i="37"/>
  <c r="L65" i="37"/>
  <c r="I65" i="37"/>
  <c r="H65" i="37"/>
  <c r="F65" i="37"/>
  <c r="E65" i="37"/>
  <c r="B65" i="37"/>
  <c r="A65" i="37"/>
  <c r="M64" i="37"/>
  <c r="L64" i="37"/>
  <c r="I64" i="37"/>
  <c r="H64" i="37"/>
  <c r="F64" i="37"/>
  <c r="E64" i="37"/>
  <c r="B64" i="37"/>
  <c r="A64" i="37"/>
  <c r="M63" i="37"/>
  <c r="L63" i="37"/>
  <c r="I63" i="37"/>
  <c r="J63" i="37" s="1"/>
  <c r="J27" i="37" s="1"/>
  <c r="H63" i="37"/>
  <c r="F63" i="37"/>
  <c r="E63" i="37"/>
  <c r="B63" i="37"/>
  <c r="D63" i="37" s="1"/>
  <c r="D27" i="37" s="1"/>
  <c r="A63" i="37"/>
  <c r="M62" i="37"/>
  <c r="L62" i="37"/>
  <c r="I62" i="37"/>
  <c r="H62" i="37"/>
  <c r="F62" i="37"/>
  <c r="E62" i="37"/>
  <c r="B62" i="37"/>
  <c r="D62" i="37" s="1"/>
  <c r="D26" i="37" s="1"/>
  <c r="A62" i="37"/>
  <c r="M61" i="37"/>
  <c r="L61" i="37"/>
  <c r="I61" i="37"/>
  <c r="K61" i="37" s="1"/>
  <c r="K25" i="37" s="1"/>
  <c r="H61" i="37"/>
  <c r="F61" i="37"/>
  <c r="E61" i="37"/>
  <c r="B61" i="37"/>
  <c r="A61" i="37"/>
  <c r="M60" i="37"/>
  <c r="L60" i="37"/>
  <c r="I60" i="37"/>
  <c r="J60" i="37" s="1"/>
  <c r="J24" i="37" s="1"/>
  <c r="H60" i="37"/>
  <c r="F60" i="37"/>
  <c r="E60" i="37"/>
  <c r="B60" i="37"/>
  <c r="A60" i="37"/>
  <c r="M59" i="37"/>
  <c r="L59" i="37"/>
  <c r="I59" i="37"/>
  <c r="H59" i="37"/>
  <c r="F59" i="37"/>
  <c r="E59" i="37"/>
  <c r="B59" i="37"/>
  <c r="C59" i="37" s="1"/>
  <c r="C23" i="37" s="1"/>
  <c r="A59" i="37"/>
  <c r="M58" i="37"/>
  <c r="L58" i="37"/>
  <c r="I58" i="37"/>
  <c r="J58" i="37" s="1"/>
  <c r="J22" i="37" s="1"/>
  <c r="H58" i="37"/>
  <c r="F58" i="37"/>
  <c r="E58" i="37"/>
  <c r="B58" i="37"/>
  <c r="C58" i="37" s="1"/>
  <c r="C22" i="37" s="1"/>
  <c r="A58" i="37"/>
  <c r="M57" i="37"/>
  <c r="L57" i="37"/>
  <c r="I57" i="37"/>
  <c r="H57" i="37"/>
  <c r="F57" i="37"/>
  <c r="E57" i="37"/>
  <c r="B57" i="37"/>
  <c r="C57" i="37" s="1"/>
  <c r="C21" i="37" s="1"/>
  <c r="A57" i="37"/>
  <c r="M56" i="37"/>
  <c r="L56" i="37"/>
  <c r="I56" i="37"/>
  <c r="J56" i="37" s="1"/>
  <c r="J20" i="37" s="1"/>
  <c r="H56" i="37"/>
  <c r="F56" i="37"/>
  <c r="E56" i="37"/>
  <c r="B56" i="37"/>
  <c r="A56" i="37"/>
  <c r="M55" i="37"/>
  <c r="L55" i="37"/>
  <c r="I55" i="37"/>
  <c r="H55" i="37"/>
  <c r="F55" i="37"/>
  <c r="E55" i="37"/>
  <c r="B55" i="37"/>
  <c r="A55" i="37"/>
  <c r="M54" i="37"/>
  <c r="L54" i="37"/>
  <c r="I54" i="37"/>
  <c r="K54" i="37" s="1"/>
  <c r="K18" i="37" s="1"/>
  <c r="H54" i="37"/>
  <c r="F54" i="37"/>
  <c r="E54" i="37"/>
  <c r="B54" i="37"/>
  <c r="C54" i="37" s="1"/>
  <c r="C18" i="37" s="1"/>
  <c r="A54" i="37"/>
  <c r="M53" i="37"/>
  <c r="L53" i="37"/>
  <c r="I53" i="37"/>
  <c r="J53" i="37" s="1"/>
  <c r="J17" i="37" s="1"/>
  <c r="H53" i="37"/>
  <c r="F53" i="37"/>
  <c r="E53" i="37"/>
  <c r="B53" i="37"/>
  <c r="C53" i="37" s="1"/>
  <c r="C17" i="37" s="1"/>
  <c r="A53" i="37"/>
  <c r="M52" i="37"/>
  <c r="L52" i="37"/>
  <c r="I52" i="37"/>
  <c r="J52" i="37" s="1"/>
  <c r="J16" i="37" s="1"/>
  <c r="H52" i="37"/>
  <c r="F52" i="37"/>
  <c r="E52" i="37"/>
  <c r="B52" i="37"/>
  <c r="A52" i="37"/>
  <c r="M51" i="37"/>
  <c r="L51" i="37"/>
  <c r="I51" i="37"/>
  <c r="J51" i="37" s="1"/>
  <c r="J15" i="37" s="1"/>
  <c r="H51" i="37"/>
  <c r="F51" i="37"/>
  <c r="E51" i="37"/>
  <c r="C51" i="37"/>
  <c r="C15" i="37" s="1"/>
  <c r="B51" i="37"/>
  <c r="A51" i="37"/>
  <c r="M50" i="37"/>
  <c r="L50" i="37"/>
  <c r="I50" i="37"/>
  <c r="J50" i="37" s="1"/>
  <c r="J14" i="37" s="1"/>
  <c r="H50" i="37"/>
  <c r="F50" i="37"/>
  <c r="E50" i="37"/>
  <c r="B50" i="37"/>
  <c r="A50" i="37"/>
  <c r="M49" i="37"/>
  <c r="L49" i="37"/>
  <c r="I49" i="37"/>
  <c r="K49" i="37" s="1"/>
  <c r="K13" i="37" s="1"/>
  <c r="H49" i="37"/>
  <c r="F49" i="37"/>
  <c r="E49" i="37"/>
  <c r="B49" i="37"/>
  <c r="D49" i="37" s="1"/>
  <c r="D13" i="37" s="1"/>
  <c r="A49" i="37"/>
  <c r="M48" i="37"/>
  <c r="L48" i="37"/>
  <c r="K48" i="37"/>
  <c r="K12" i="37" s="1"/>
  <c r="J48" i="37"/>
  <c r="J12" i="37" s="1"/>
  <c r="I48" i="37"/>
  <c r="H48" i="37"/>
  <c r="F48" i="37"/>
  <c r="E48" i="37"/>
  <c r="B48" i="37"/>
  <c r="C48" i="37" s="1"/>
  <c r="C12" i="37" s="1"/>
  <c r="A48" i="37"/>
  <c r="M47" i="37"/>
  <c r="L47" i="37"/>
  <c r="I47" i="37"/>
  <c r="H47" i="37"/>
  <c r="F47" i="37"/>
  <c r="E47" i="37"/>
  <c r="B47" i="37"/>
  <c r="C47" i="37" s="1"/>
  <c r="C11" i="37" s="1"/>
  <c r="A47" i="37"/>
  <c r="M46" i="37"/>
  <c r="L46" i="37"/>
  <c r="I46" i="37"/>
  <c r="H46" i="37"/>
  <c r="F46" i="37"/>
  <c r="E46" i="37"/>
  <c r="B46" i="37"/>
  <c r="A46" i="37"/>
  <c r="M45" i="37"/>
  <c r="L45" i="37"/>
  <c r="I45" i="37"/>
  <c r="J45" i="37" s="1"/>
  <c r="J9" i="37" s="1"/>
  <c r="H45" i="37"/>
  <c r="F45" i="37"/>
  <c r="E45" i="37"/>
  <c r="B45" i="37"/>
  <c r="A45" i="37"/>
  <c r="M44" i="37"/>
  <c r="L44" i="37"/>
  <c r="I44" i="37"/>
  <c r="K44" i="37" s="1"/>
  <c r="K8" i="37" s="1"/>
  <c r="H44" i="37"/>
  <c r="F44" i="37"/>
  <c r="E44" i="37"/>
  <c r="B44" i="37"/>
  <c r="D44" i="37" s="1"/>
  <c r="D8" i="37" s="1"/>
  <c r="A44" i="37"/>
  <c r="M43" i="37"/>
  <c r="L43" i="37"/>
  <c r="I43" i="37"/>
  <c r="J43" i="37" s="1"/>
  <c r="J7" i="37" s="1"/>
  <c r="H43" i="37"/>
  <c r="F43" i="37"/>
  <c r="E43" i="37"/>
  <c r="B43" i="37"/>
  <c r="C43" i="37" s="1"/>
  <c r="C7" i="37" s="1"/>
  <c r="A43" i="37"/>
  <c r="U42" i="37"/>
  <c r="M42" i="37"/>
  <c r="L42" i="37"/>
  <c r="J42" i="37"/>
  <c r="J6" i="37" s="1"/>
  <c r="I42" i="37"/>
  <c r="H42" i="37"/>
  <c r="F42" i="37"/>
  <c r="E42" i="37"/>
  <c r="B42" i="37"/>
  <c r="C42" i="37" s="1"/>
  <c r="C6" i="37" s="1"/>
  <c r="A42" i="37"/>
  <c r="J43" i="23"/>
  <c r="J7" i="23" s="1"/>
  <c r="J46" i="23"/>
  <c r="J10" i="23" s="1"/>
  <c r="J47" i="23"/>
  <c r="J11" i="23" s="1"/>
  <c r="J51" i="23"/>
  <c r="J15" i="23" s="1"/>
  <c r="J55" i="23"/>
  <c r="J19" i="23" s="1"/>
  <c r="J58" i="23"/>
  <c r="J22" i="23" s="1"/>
  <c r="J60" i="23"/>
  <c r="J24" i="23" s="1"/>
  <c r="J64" i="23"/>
  <c r="J28" i="23" s="1"/>
  <c r="J67" i="23"/>
  <c r="J31" i="23" s="1"/>
  <c r="J70" i="23"/>
  <c r="J34" i="23" s="1"/>
  <c r="J72" i="23"/>
  <c r="J75" i="23"/>
  <c r="J76" i="23"/>
  <c r="J77" i="23"/>
  <c r="J83" i="23"/>
  <c r="J86" i="23"/>
  <c r="J89" i="23"/>
  <c r="J90" i="23"/>
  <c r="J94" i="23"/>
  <c r="J95" i="23"/>
  <c r="J98" i="23"/>
  <c r="J101" i="23"/>
  <c r="J107" i="23"/>
  <c r="J108" i="23"/>
  <c r="J110" i="23"/>
  <c r="C51" i="23"/>
  <c r="C15" i="23" s="1"/>
  <c r="C52" i="23"/>
  <c r="C16" i="23" s="1"/>
  <c r="C53" i="23"/>
  <c r="C17" i="23" s="1"/>
  <c r="C64" i="23"/>
  <c r="C28" i="23" s="1"/>
  <c r="C65" i="23"/>
  <c r="C29" i="23" s="1"/>
  <c r="C66" i="23"/>
  <c r="C30" i="23" s="1"/>
  <c r="C67" i="23"/>
  <c r="C31" i="23" s="1"/>
  <c r="C69" i="23"/>
  <c r="C33" i="23" s="1"/>
  <c r="C75" i="23"/>
  <c r="C76" i="23"/>
  <c r="C77" i="23"/>
  <c r="C78" i="23"/>
  <c r="C79" i="23"/>
  <c r="C81" i="23"/>
  <c r="C82" i="23"/>
  <c r="C83" i="23"/>
  <c r="C87" i="23"/>
  <c r="C88" i="23"/>
  <c r="C89" i="23"/>
  <c r="C90" i="23"/>
  <c r="C93" i="23"/>
  <c r="C94" i="23"/>
  <c r="C95" i="23"/>
  <c r="C96" i="23"/>
  <c r="C101" i="23"/>
  <c r="C112" i="23"/>
  <c r="C113" i="23"/>
  <c r="H43" i="23"/>
  <c r="I43" i="23"/>
  <c r="L43" i="23"/>
  <c r="M43" i="23"/>
  <c r="H44" i="23"/>
  <c r="I44" i="23"/>
  <c r="J44" i="23" s="1"/>
  <c r="J8" i="23" s="1"/>
  <c r="L44" i="23"/>
  <c r="M44" i="23"/>
  <c r="H45" i="23"/>
  <c r="I45" i="23"/>
  <c r="J45" i="23" s="1"/>
  <c r="J9" i="23" s="1"/>
  <c r="L45" i="23"/>
  <c r="M45" i="23"/>
  <c r="H46" i="23"/>
  <c r="I46" i="23"/>
  <c r="L46" i="23"/>
  <c r="M46" i="23"/>
  <c r="H47" i="23"/>
  <c r="I47" i="23"/>
  <c r="L47" i="23"/>
  <c r="M47" i="23"/>
  <c r="H48" i="23"/>
  <c r="I48" i="23"/>
  <c r="K48" i="23" s="1"/>
  <c r="K12" i="23" s="1"/>
  <c r="L48" i="23"/>
  <c r="M48" i="23"/>
  <c r="H49" i="23"/>
  <c r="I49" i="23"/>
  <c r="J49" i="23" s="1"/>
  <c r="J13" i="23" s="1"/>
  <c r="K49" i="23"/>
  <c r="K13" i="23" s="1"/>
  <c r="L49" i="23"/>
  <c r="M49" i="23"/>
  <c r="H50" i="23"/>
  <c r="I50" i="23"/>
  <c r="J50" i="23" s="1"/>
  <c r="J14" i="23" s="1"/>
  <c r="L50" i="23"/>
  <c r="M50" i="23"/>
  <c r="H51" i="23"/>
  <c r="I51" i="23"/>
  <c r="L51" i="23"/>
  <c r="M51" i="23"/>
  <c r="H52" i="23"/>
  <c r="I52" i="23"/>
  <c r="J52" i="23" s="1"/>
  <c r="J16" i="23" s="1"/>
  <c r="L52" i="23"/>
  <c r="M52" i="23"/>
  <c r="H53" i="23"/>
  <c r="I53" i="23"/>
  <c r="J53" i="23" s="1"/>
  <c r="J17" i="23" s="1"/>
  <c r="L53" i="23"/>
  <c r="M53" i="23"/>
  <c r="H54" i="23"/>
  <c r="I54" i="23"/>
  <c r="J54" i="23" s="1"/>
  <c r="J18" i="23" s="1"/>
  <c r="L54" i="23"/>
  <c r="M54" i="23"/>
  <c r="H55" i="23"/>
  <c r="I55" i="23"/>
  <c r="K55" i="23" s="1"/>
  <c r="K19" i="23" s="1"/>
  <c r="L55" i="23"/>
  <c r="M55" i="23"/>
  <c r="H56" i="23"/>
  <c r="I56" i="23"/>
  <c r="J56" i="23" s="1"/>
  <c r="J20" i="23" s="1"/>
  <c r="L56" i="23"/>
  <c r="M56" i="23"/>
  <c r="H57" i="23"/>
  <c r="I57" i="23"/>
  <c r="J57" i="23" s="1"/>
  <c r="J21" i="23" s="1"/>
  <c r="L57" i="23"/>
  <c r="M57" i="23"/>
  <c r="H58" i="23"/>
  <c r="I58" i="23"/>
  <c r="K58" i="23" s="1"/>
  <c r="K22" i="23" s="1"/>
  <c r="L58" i="23"/>
  <c r="M58" i="23"/>
  <c r="H59" i="23"/>
  <c r="I59" i="23"/>
  <c r="J59" i="23" s="1"/>
  <c r="J23" i="23" s="1"/>
  <c r="K59" i="23"/>
  <c r="K23" i="23" s="1"/>
  <c r="L59" i="23"/>
  <c r="M59" i="23"/>
  <c r="H60" i="23"/>
  <c r="I60" i="23"/>
  <c r="L60" i="23"/>
  <c r="M60" i="23"/>
  <c r="H61" i="23"/>
  <c r="I61" i="23"/>
  <c r="L61" i="23"/>
  <c r="M61" i="23"/>
  <c r="H62" i="23"/>
  <c r="I62" i="23"/>
  <c r="K62" i="23" s="1"/>
  <c r="K26" i="23" s="1"/>
  <c r="L62" i="23"/>
  <c r="M62" i="23"/>
  <c r="H63" i="23"/>
  <c r="I63" i="23"/>
  <c r="J63" i="23" s="1"/>
  <c r="J27" i="23" s="1"/>
  <c r="L63" i="23"/>
  <c r="M63" i="23"/>
  <c r="H64" i="23"/>
  <c r="I64" i="23"/>
  <c r="L64" i="23"/>
  <c r="M64" i="23"/>
  <c r="H65" i="23"/>
  <c r="I65" i="23"/>
  <c r="J65" i="23" s="1"/>
  <c r="J29" i="23" s="1"/>
  <c r="L65" i="23"/>
  <c r="M65" i="23"/>
  <c r="H66" i="23"/>
  <c r="I66" i="23"/>
  <c r="K66" i="23" s="1"/>
  <c r="K30" i="23" s="1"/>
  <c r="L66" i="23"/>
  <c r="M66" i="23"/>
  <c r="H67" i="23"/>
  <c r="I67" i="23"/>
  <c r="L67" i="23"/>
  <c r="M67" i="23"/>
  <c r="H68" i="23"/>
  <c r="I68" i="23"/>
  <c r="J68" i="23" s="1"/>
  <c r="J32" i="23" s="1"/>
  <c r="L68" i="23"/>
  <c r="M68" i="23"/>
  <c r="H69" i="23"/>
  <c r="I69" i="23"/>
  <c r="J69" i="23" s="1"/>
  <c r="J33" i="23" s="1"/>
  <c r="L69" i="23"/>
  <c r="M69" i="23"/>
  <c r="H70" i="23"/>
  <c r="I70" i="23"/>
  <c r="K70" i="23" s="1"/>
  <c r="K34" i="23" s="1"/>
  <c r="L70" i="23"/>
  <c r="M70" i="23"/>
  <c r="H71" i="23"/>
  <c r="I71" i="23"/>
  <c r="J71" i="23" s="1"/>
  <c r="J35" i="23" s="1"/>
  <c r="L71" i="23"/>
  <c r="M71" i="23"/>
  <c r="H72" i="23"/>
  <c r="I72" i="23"/>
  <c r="L72" i="23"/>
  <c r="M72" i="23"/>
  <c r="H73" i="23"/>
  <c r="I73" i="23"/>
  <c r="K73" i="23" s="1"/>
  <c r="L73" i="23"/>
  <c r="M73" i="23"/>
  <c r="H74" i="23"/>
  <c r="I74" i="23"/>
  <c r="K74" i="23" s="1"/>
  <c r="L74" i="23"/>
  <c r="M74" i="23"/>
  <c r="H75" i="23"/>
  <c r="I75" i="23"/>
  <c r="K75" i="23"/>
  <c r="L75" i="23"/>
  <c r="M75" i="23"/>
  <c r="H76" i="23"/>
  <c r="I76" i="23"/>
  <c r="L76" i="23"/>
  <c r="M76" i="23"/>
  <c r="H77" i="23"/>
  <c r="I77" i="23"/>
  <c r="L77" i="23"/>
  <c r="M77" i="23"/>
  <c r="H78" i="23"/>
  <c r="I78" i="23"/>
  <c r="J78" i="23" s="1"/>
  <c r="L78" i="23"/>
  <c r="M78" i="23"/>
  <c r="H79" i="23"/>
  <c r="I79" i="23"/>
  <c r="J79" i="23" s="1"/>
  <c r="L79" i="23"/>
  <c r="M79" i="23"/>
  <c r="H80" i="23"/>
  <c r="I80" i="23"/>
  <c r="J80" i="23" s="1"/>
  <c r="L80" i="23"/>
  <c r="M80" i="23"/>
  <c r="H81" i="23"/>
  <c r="I81" i="23"/>
  <c r="J81" i="23" s="1"/>
  <c r="L81" i="23"/>
  <c r="M81" i="23"/>
  <c r="H82" i="23"/>
  <c r="I82" i="23"/>
  <c r="J82" i="23" s="1"/>
  <c r="L82" i="23"/>
  <c r="M82" i="23"/>
  <c r="H83" i="23"/>
  <c r="I83" i="23"/>
  <c r="L83" i="23"/>
  <c r="M83" i="23"/>
  <c r="H84" i="23"/>
  <c r="I84" i="23"/>
  <c r="J84" i="23" s="1"/>
  <c r="L84" i="23"/>
  <c r="M84" i="23"/>
  <c r="H85" i="23"/>
  <c r="I85" i="23"/>
  <c r="J85" i="23" s="1"/>
  <c r="L85" i="23"/>
  <c r="M85" i="23"/>
  <c r="H86" i="23"/>
  <c r="I86" i="23"/>
  <c r="L86" i="23"/>
  <c r="M86" i="23"/>
  <c r="H87" i="23"/>
  <c r="I87" i="23"/>
  <c r="J87" i="23" s="1"/>
  <c r="L87" i="23"/>
  <c r="M87" i="23"/>
  <c r="H88" i="23"/>
  <c r="I88" i="23"/>
  <c r="J88" i="23" s="1"/>
  <c r="L88" i="23"/>
  <c r="M88" i="23"/>
  <c r="H89" i="23"/>
  <c r="I89" i="23"/>
  <c r="L89" i="23"/>
  <c r="M89" i="23"/>
  <c r="H90" i="23"/>
  <c r="I90" i="23"/>
  <c r="L90" i="23"/>
  <c r="M90" i="23"/>
  <c r="H91" i="23"/>
  <c r="I91" i="23"/>
  <c r="J91" i="23" s="1"/>
  <c r="L91" i="23"/>
  <c r="M91" i="23"/>
  <c r="H92" i="23"/>
  <c r="I92" i="23"/>
  <c r="J92" i="23" s="1"/>
  <c r="L92" i="23"/>
  <c r="M92" i="23"/>
  <c r="H93" i="23"/>
  <c r="I93" i="23"/>
  <c r="J93" i="23" s="1"/>
  <c r="L93" i="23"/>
  <c r="M93" i="23"/>
  <c r="H94" i="23"/>
  <c r="I94" i="23"/>
  <c r="L94" i="23"/>
  <c r="M94" i="23"/>
  <c r="H95" i="23"/>
  <c r="I95" i="23"/>
  <c r="L95" i="23"/>
  <c r="M95" i="23"/>
  <c r="H96" i="23"/>
  <c r="I96" i="23"/>
  <c r="J96" i="23" s="1"/>
  <c r="L96" i="23"/>
  <c r="M96" i="23"/>
  <c r="H97" i="23"/>
  <c r="I97" i="23"/>
  <c r="J97" i="23" s="1"/>
  <c r="L97" i="23"/>
  <c r="M97" i="23"/>
  <c r="H98" i="23"/>
  <c r="I98" i="23"/>
  <c r="K98" i="23"/>
  <c r="L98" i="23"/>
  <c r="M98" i="23"/>
  <c r="H99" i="23"/>
  <c r="I99" i="23"/>
  <c r="J99" i="23" s="1"/>
  <c r="L99" i="23"/>
  <c r="M99" i="23"/>
  <c r="H100" i="23"/>
  <c r="I100" i="23"/>
  <c r="J100" i="23" s="1"/>
  <c r="L100" i="23"/>
  <c r="M100" i="23"/>
  <c r="H101" i="23"/>
  <c r="I101" i="23"/>
  <c r="L101" i="23"/>
  <c r="M101" i="23"/>
  <c r="H102" i="23"/>
  <c r="I102" i="23"/>
  <c r="J102" i="23" s="1"/>
  <c r="L102" i="23"/>
  <c r="M102" i="23"/>
  <c r="H103" i="23"/>
  <c r="I103" i="23"/>
  <c r="J103" i="23" s="1"/>
  <c r="L103" i="23"/>
  <c r="M103" i="23"/>
  <c r="H104" i="23"/>
  <c r="I104" i="23"/>
  <c r="J104" i="23" s="1"/>
  <c r="L104" i="23"/>
  <c r="M104" i="23"/>
  <c r="H105" i="23"/>
  <c r="I105" i="23"/>
  <c r="J105" i="23" s="1"/>
  <c r="L105" i="23"/>
  <c r="M105" i="23"/>
  <c r="H106" i="23"/>
  <c r="I106" i="23"/>
  <c r="J106" i="23" s="1"/>
  <c r="L106" i="23"/>
  <c r="M106" i="23"/>
  <c r="H107" i="23"/>
  <c r="I107" i="23"/>
  <c r="L107" i="23"/>
  <c r="M107" i="23"/>
  <c r="H108" i="23"/>
  <c r="I108" i="23"/>
  <c r="L108" i="23"/>
  <c r="M108" i="23"/>
  <c r="H109" i="23"/>
  <c r="I109" i="23"/>
  <c r="J109" i="23" s="1"/>
  <c r="L109" i="23"/>
  <c r="M109" i="23"/>
  <c r="H110" i="23"/>
  <c r="I110" i="23"/>
  <c r="L110" i="23"/>
  <c r="M110" i="23"/>
  <c r="H111" i="23"/>
  <c r="I111" i="23"/>
  <c r="K111" i="23" s="1"/>
  <c r="L111" i="23"/>
  <c r="M111" i="23"/>
  <c r="H112" i="23"/>
  <c r="I112" i="23"/>
  <c r="J112" i="23" s="1"/>
  <c r="L112" i="23"/>
  <c r="M112" i="23"/>
  <c r="H113" i="23"/>
  <c r="I113" i="23"/>
  <c r="J113" i="23" s="1"/>
  <c r="L113" i="23"/>
  <c r="M113" i="23"/>
  <c r="M42" i="23"/>
  <c r="L42" i="23"/>
  <c r="I42" i="23"/>
  <c r="J42" i="23" s="1"/>
  <c r="J6" i="23" s="1"/>
  <c r="H42" i="23"/>
  <c r="E43" i="23"/>
  <c r="F43" i="23"/>
  <c r="E44" i="23"/>
  <c r="F44" i="23"/>
  <c r="E45" i="23"/>
  <c r="F45" i="23"/>
  <c r="E46" i="23"/>
  <c r="F46" i="23"/>
  <c r="E47" i="23"/>
  <c r="F47" i="23"/>
  <c r="E48" i="23"/>
  <c r="F48" i="23"/>
  <c r="E49" i="23"/>
  <c r="F49" i="23"/>
  <c r="E50" i="23"/>
  <c r="F50" i="23"/>
  <c r="E51" i="23"/>
  <c r="F51" i="23"/>
  <c r="E52" i="23"/>
  <c r="F52" i="23"/>
  <c r="E53" i="23"/>
  <c r="F53" i="23"/>
  <c r="E54" i="23"/>
  <c r="F54" i="23"/>
  <c r="E55" i="23"/>
  <c r="F55" i="23"/>
  <c r="E56" i="23"/>
  <c r="F56" i="23"/>
  <c r="E57" i="23"/>
  <c r="F57" i="23"/>
  <c r="E58" i="23"/>
  <c r="F58" i="23"/>
  <c r="E59" i="23"/>
  <c r="F59" i="23"/>
  <c r="E60" i="23"/>
  <c r="F60" i="23"/>
  <c r="E61" i="23"/>
  <c r="F61" i="23"/>
  <c r="E62" i="23"/>
  <c r="F62" i="23"/>
  <c r="E63" i="23"/>
  <c r="F63" i="23"/>
  <c r="E64" i="23"/>
  <c r="F64" i="23"/>
  <c r="E65" i="23"/>
  <c r="F65" i="23"/>
  <c r="E66" i="23"/>
  <c r="F66" i="23"/>
  <c r="E67" i="23"/>
  <c r="F67" i="23"/>
  <c r="E68" i="23"/>
  <c r="F68" i="23"/>
  <c r="E69" i="23"/>
  <c r="F69" i="23"/>
  <c r="E70" i="23"/>
  <c r="F70" i="23"/>
  <c r="E71" i="23"/>
  <c r="F71" i="23"/>
  <c r="E72" i="23"/>
  <c r="F72" i="23"/>
  <c r="E73" i="23"/>
  <c r="F73" i="23"/>
  <c r="E74" i="23"/>
  <c r="F74" i="23"/>
  <c r="E75" i="23"/>
  <c r="F75" i="23"/>
  <c r="E76" i="23"/>
  <c r="F76" i="23"/>
  <c r="E77" i="23"/>
  <c r="F77" i="23"/>
  <c r="E78" i="23"/>
  <c r="F78" i="23"/>
  <c r="E79" i="23"/>
  <c r="F79" i="23"/>
  <c r="E80" i="23"/>
  <c r="F80" i="23"/>
  <c r="E81" i="23"/>
  <c r="F81" i="23"/>
  <c r="E82" i="23"/>
  <c r="F82" i="23"/>
  <c r="E83" i="23"/>
  <c r="F83" i="23"/>
  <c r="E84" i="23"/>
  <c r="F84" i="23"/>
  <c r="E85" i="23"/>
  <c r="F85" i="23"/>
  <c r="E86" i="23"/>
  <c r="F86" i="23"/>
  <c r="E87" i="23"/>
  <c r="F87" i="23"/>
  <c r="E88" i="23"/>
  <c r="F88" i="23"/>
  <c r="E89" i="23"/>
  <c r="F89" i="23"/>
  <c r="E90" i="23"/>
  <c r="F90" i="23"/>
  <c r="E91" i="23"/>
  <c r="F91" i="23"/>
  <c r="E92" i="23"/>
  <c r="F92" i="23"/>
  <c r="E93" i="23"/>
  <c r="F93" i="23"/>
  <c r="E94" i="23"/>
  <c r="F94" i="23"/>
  <c r="E95" i="23"/>
  <c r="F95" i="23"/>
  <c r="E96" i="23"/>
  <c r="F96" i="23"/>
  <c r="E97" i="23"/>
  <c r="F97" i="23"/>
  <c r="E98" i="23"/>
  <c r="F98" i="23"/>
  <c r="E99" i="23"/>
  <c r="F99" i="23"/>
  <c r="E100" i="23"/>
  <c r="F100" i="23"/>
  <c r="E101" i="23"/>
  <c r="F101" i="23"/>
  <c r="E102" i="23"/>
  <c r="F102" i="23"/>
  <c r="E103" i="23"/>
  <c r="F103" i="23"/>
  <c r="E104" i="23"/>
  <c r="F104" i="23"/>
  <c r="E105" i="23"/>
  <c r="F105" i="23"/>
  <c r="E106" i="23"/>
  <c r="F106" i="23"/>
  <c r="E107" i="23"/>
  <c r="F107" i="23"/>
  <c r="E108" i="23"/>
  <c r="F108" i="23"/>
  <c r="E109" i="23"/>
  <c r="F109" i="23"/>
  <c r="E110" i="23"/>
  <c r="F110" i="23"/>
  <c r="E111" i="23"/>
  <c r="F111" i="23"/>
  <c r="E112" i="23"/>
  <c r="F112" i="23"/>
  <c r="E113" i="23"/>
  <c r="F113" i="23"/>
  <c r="F42" i="23"/>
  <c r="E42" i="23"/>
  <c r="A112" i="23"/>
  <c r="B111" i="23"/>
  <c r="C111" i="23" s="1"/>
  <c r="B112" i="23"/>
  <c r="B113" i="23"/>
  <c r="B114" i="23"/>
  <c r="B115" i="23"/>
  <c r="B43" i="23"/>
  <c r="C43" i="23" s="1"/>
  <c r="C7" i="23" s="1"/>
  <c r="B44" i="23"/>
  <c r="C44" i="23" s="1"/>
  <c r="C8" i="23" s="1"/>
  <c r="B45" i="23"/>
  <c r="C45" i="23" s="1"/>
  <c r="C9" i="23" s="1"/>
  <c r="B46" i="23"/>
  <c r="C46" i="23" s="1"/>
  <c r="C10" i="23" s="1"/>
  <c r="B47" i="23"/>
  <c r="C47" i="23" s="1"/>
  <c r="C11" i="23" s="1"/>
  <c r="B48" i="23"/>
  <c r="C48" i="23" s="1"/>
  <c r="C12" i="23" s="1"/>
  <c r="B49" i="23"/>
  <c r="C49" i="23" s="1"/>
  <c r="C13" i="23" s="1"/>
  <c r="B50" i="23"/>
  <c r="C50" i="23" s="1"/>
  <c r="C14" i="23" s="1"/>
  <c r="B51" i="23"/>
  <c r="B52" i="23"/>
  <c r="B53" i="23"/>
  <c r="B54" i="23"/>
  <c r="C54" i="23" s="1"/>
  <c r="C18" i="23" s="1"/>
  <c r="B55" i="23"/>
  <c r="C55" i="23" s="1"/>
  <c r="C19" i="23" s="1"/>
  <c r="B56" i="23"/>
  <c r="C56" i="23" s="1"/>
  <c r="C20" i="23" s="1"/>
  <c r="B57" i="23"/>
  <c r="C57" i="23" s="1"/>
  <c r="C21" i="23" s="1"/>
  <c r="B58" i="23"/>
  <c r="C58" i="23" s="1"/>
  <c r="C22" i="23" s="1"/>
  <c r="B59" i="23"/>
  <c r="C59" i="23" s="1"/>
  <c r="C23" i="23" s="1"/>
  <c r="B60" i="23"/>
  <c r="C60" i="23" s="1"/>
  <c r="C24" i="23" s="1"/>
  <c r="B61" i="23"/>
  <c r="C61" i="23" s="1"/>
  <c r="C25" i="23" s="1"/>
  <c r="B62" i="23"/>
  <c r="C62" i="23" s="1"/>
  <c r="C26" i="23" s="1"/>
  <c r="B63" i="23"/>
  <c r="C63" i="23" s="1"/>
  <c r="C27" i="23" s="1"/>
  <c r="B64" i="23"/>
  <c r="B65" i="23"/>
  <c r="B66" i="23"/>
  <c r="B67" i="23"/>
  <c r="B68" i="23"/>
  <c r="C68" i="23" s="1"/>
  <c r="C32" i="23" s="1"/>
  <c r="B69" i="23"/>
  <c r="B70" i="23"/>
  <c r="C70" i="23" s="1"/>
  <c r="C34" i="23" s="1"/>
  <c r="B71" i="23"/>
  <c r="C71" i="23" s="1"/>
  <c r="C35" i="23" s="1"/>
  <c r="B72" i="23"/>
  <c r="C72" i="23" s="1"/>
  <c r="B73" i="23"/>
  <c r="C73" i="23" s="1"/>
  <c r="B74" i="23"/>
  <c r="C74" i="23" s="1"/>
  <c r="B75" i="23"/>
  <c r="B76" i="23"/>
  <c r="B77" i="23"/>
  <c r="B78" i="23"/>
  <c r="B79" i="23"/>
  <c r="B80" i="23"/>
  <c r="C80" i="23" s="1"/>
  <c r="B81" i="23"/>
  <c r="B82" i="23"/>
  <c r="B83" i="23"/>
  <c r="B84" i="23"/>
  <c r="C84" i="23" s="1"/>
  <c r="B85" i="23"/>
  <c r="C85" i="23" s="1"/>
  <c r="B86" i="23"/>
  <c r="C86" i="23" s="1"/>
  <c r="B87" i="23"/>
  <c r="B88" i="23"/>
  <c r="B89" i="23"/>
  <c r="B90" i="23"/>
  <c r="B91" i="23"/>
  <c r="C91" i="23" s="1"/>
  <c r="B92" i="23"/>
  <c r="C92" i="23" s="1"/>
  <c r="B93" i="23"/>
  <c r="B94" i="23"/>
  <c r="B95" i="23"/>
  <c r="B96" i="23"/>
  <c r="B97" i="23"/>
  <c r="C97" i="23" s="1"/>
  <c r="B98" i="23"/>
  <c r="C98" i="23" s="1"/>
  <c r="B99" i="23"/>
  <c r="C99" i="23" s="1"/>
  <c r="B100" i="23"/>
  <c r="C100" i="23" s="1"/>
  <c r="B101" i="23"/>
  <c r="B102" i="23"/>
  <c r="C102" i="23" s="1"/>
  <c r="B103" i="23"/>
  <c r="C103" i="23" s="1"/>
  <c r="B104" i="23"/>
  <c r="C104" i="23" s="1"/>
  <c r="B105" i="23"/>
  <c r="C105" i="23" s="1"/>
  <c r="B106" i="23"/>
  <c r="C106" i="23" s="1"/>
  <c r="B107" i="23"/>
  <c r="C107" i="23" s="1"/>
  <c r="B108" i="23"/>
  <c r="C108" i="23" s="1"/>
  <c r="B109" i="23"/>
  <c r="C109" i="23" s="1"/>
  <c r="B110" i="23"/>
  <c r="C110" i="23" s="1"/>
  <c r="B42" i="23"/>
  <c r="C42" i="23" s="1"/>
  <c r="C6" i="23" s="1"/>
  <c r="AE13" i="37" l="1"/>
  <c r="AD13" i="37"/>
  <c r="AF13" i="37"/>
  <c r="AC13" i="37"/>
  <c r="AB13" i="37"/>
  <c r="AE10" i="38"/>
  <c r="AD10" i="38"/>
  <c r="AC10" i="38"/>
  <c r="AF10" i="38"/>
  <c r="AB10" i="38"/>
  <c r="AH23" i="38"/>
  <c r="AK23" i="38"/>
  <c r="AJ23" i="38"/>
  <c r="AI23" i="38"/>
  <c r="AL23" i="38"/>
  <c r="AC33" i="41"/>
  <c r="AB33" i="41"/>
  <c r="AE33" i="41"/>
  <c r="AD33" i="41"/>
  <c r="AF33" i="41"/>
  <c r="AE34" i="37"/>
  <c r="AC34" i="37"/>
  <c r="AB34" i="37"/>
  <c r="AD34" i="37"/>
  <c r="AF34" i="37"/>
  <c r="AJ13" i="37"/>
  <c r="AI13" i="37"/>
  <c r="AH13" i="37"/>
  <c r="AL13" i="37"/>
  <c r="AK13" i="37"/>
  <c r="AF8" i="37"/>
  <c r="AC8" i="37"/>
  <c r="AB8" i="37"/>
  <c r="AD8" i="37"/>
  <c r="AE8" i="37"/>
  <c r="AL33" i="41"/>
  <c r="AK33" i="41"/>
  <c r="AJ33" i="41"/>
  <c r="AI33" i="41"/>
  <c r="AH33" i="41"/>
  <c r="AF35" i="41"/>
  <c r="AE35" i="41"/>
  <c r="AB35" i="41"/>
  <c r="AD35" i="41"/>
  <c r="AC35" i="41"/>
  <c r="AE28" i="38"/>
  <c r="AD28" i="38"/>
  <c r="AC28" i="38"/>
  <c r="AF28" i="38"/>
  <c r="AB28" i="38"/>
  <c r="AL25" i="41"/>
  <c r="AK25" i="41"/>
  <c r="AJ25" i="41"/>
  <c r="AI25" i="41"/>
  <c r="AH25" i="41"/>
  <c r="AK13" i="23"/>
  <c r="AH13" i="23"/>
  <c r="AL13" i="23"/>
  <c r="AI13" i="23"/>
  <c r="AJ13" i="23"/>
  <c r="AF11" i="41"/>
  <c r="AE11" i="41"/>
  <c r="AD11" i="41"/>
  <c r="AC11" i="41"/>
  <c r="AB11" i="41"/>
  <c r="AL13" i="38"/>
  <c r="AK13" i="38"/>
  <c r="AJ13" i="38"/>
  <c r="AH13" i="38"/>
  <c r="AI13" i="38"/>
  <c r="AL25" i="38"/>
  <c r="AK25" i="38"/>
  <c r="AJ25" i="38"/>
  <c r="AH25" i="38"/>
  <c r="AI25" i="38"/>
  <c r="AJ30" i="23"/>
  <c r="AI30" i="23"/>
  <c r="AH30" i="23"/>
  <c r="AK30" i="23"/>
  <c r="AL30" i="23"/>
  <c r="AL22" i="41"/>
  <c r="AI22" i="41"/>
  <c r="AH22" i="41"/>
  <c r="AJ22" i="41"/>
  <c r="AK22" i="41"/>
  <c r="AD20" i="41"/>
  <c r="AC20" i="41"/>
  <c r="AF20" i="41"/>
  <c r="AE20" i="41"/>
  <c r="AB20" i="41"/>
  <c r="AI16" i="38"/>
  <c r="AH16" i="38"/>
  <c r="AL16" i="38"/>
  <c r="AK16" i="38"/>
  <c r="AJ16" i="38"/>
  <c r="AL25" i="37"/>
  <c r="AK25" i="37"/>
  <c r="AJ25" i="37"/>
  <c r="AI25" i="37"/>
  <c r="AH25" i="37"/>
  <c r="AF18" i="38"/>
  <c r="AE18" i="38"/>
  <c r="AD18" i="38"/>
  <c r="AC18" i="38"/>
  <c r="AB18" i="38"/>
  <c r="AJ12" i="38"/>
  <c r="AI12" i="38"/>
  <c r="AH12" i="38"/>
  <c r="AL12" i="38"/>
  <c r="AK12" i="38"/>
  <c r="AD14" i="38"/>
  <c r="AC14" i="38"/>
  <c r="AF14" i="38"/>
  <c r="AE14" i="38"/>
  <c r="AB14" i="38"/>
  <c r="AJ18" i="38"/>
  <c r="AI18" i="38"/>
  <c r="AH18" i="38"/>
  <c r="AL18" i="38"/>
  <c r="AK18" i="38"/>
  <c r="AI27" i="38"/>
  <c r="AL27" i="38"/>
  <c r="AK27" i="38"/>
  <c r="AJ27" i="38"/>
  <c r="AH27" i="38"/>
  <c r="AH17" i="38"/>
  <c r="AK17" i="38"/>
  <c r="AL17" i="38"/>
  <c r="AI17" i="38"/>
  <c r="AJ17" i="38"/>
  <c r="AL34" i="23"/>
  <c r="AK34" i="23"/>
  <c r="AJ34" i="23"/>
  <c r="AI34" i="23"/>
  <c r="AH34" i="23"/>
  <c r="AJ19" i="23"/>
  <c r="AI19" i="23"/>
  <c r="AH19" i="23"/>
  <c r="AL19" i="23"/>
  <c r="AK19" i="23"/>
  <c r="AL19" i="38"/>
  <c r="AK19" i="38"/>
  <c r="AJ19" i="38"/>
  <c r="AI19" i="38"/>
  <c r="AH19" i="38"/>
  <c r="AL12" i="23"/>
  <c r="AH12" i="23"/>
  <c r="AK12" i="23"/>
  <c r="AJ12" i="23"/>
  <c r="AI12" i="23"/>
  <c r="AJ18" i="37"/>
  <c r="AK18" i="37"/>
  <c r="AL18" i="37"/>
  <c r="AH18" i="37"/>
  <c r="AI18" i="37"/>
  <c r="AB26" i="37"/>
  <c r="AD26" i="37"/>
  <c r="AC26" i="37"/>
  <c r="AF26" i="37"/>
  <c r="AE26" i="37"/>
  <c r="AJ30" i="37"/>
  <c r="AH30" i="37"/>
  <c r="AL30" i="37"/>
  <c r="AI30" i="37"/>
  <c r="AK30" i="37"/>
  <c r="AC7" i="41"/>
  <c r="AB7" i="41"/>
  <c r="AD7" i="41"/>
  <c r="AF7" i="41"/>
  <c r="AE7" i="41"/>
  <c r="AH8" i="37"/>
  <c r="AJ8" i="37"/>
  <c r="AL8" i="37"/>
  <c r="AK8" i="37"/>
  <c r="AI8" i="37"/>
  <c r="AF35" i="37"/>
  <c r="AC35" i="37"/>
  <c r="AB35" i="37"/>
  <c r="AE35" i="37"/>
  <c r="AD35" i="37"/>
  <c r="AH23" i="41"/>
  <c r="AJ23" i="41"/>
  <c r="AI23" i="41"/>
  <c r="AK23" i="41"/>
  <c r="AL23" i="41"/>
  <c r="AE16" i="38"/>
  <c r="AD16" i="38"/>
  <c r="AC16" i="38"/>
  <c r="AF16" i="38"/>
  <c r="AB16" i="38"/>
  <c r="AL22" i="23"/>
  <c r="AK22" i="23"/>
  <c r="AJ22" i="23"/>
  <c r="AI22" i="23"/>
  <c r="AH22" i="23"/>
  <c r="AC27" i="37"/>
  <c r="AE27" i="37"/>
  <c r="AD27" i="37"/>
  <c r="AF27" i="37"/>
  <c r="AB27" i="37"/>
  <c r="AC30" i="38"/>
  <c r="AB30" i="38"/>
  <c r="AF30" i="38"/>
  <c r="AD30" i="38"/>
  <c r="AE30" i="38"/>
  <c r="AL12" i="37"/>
  <c r="AK12" i="37"/>
  <c r="AJ12" i="37"/>
  <c r="AI12" i="37"/>
  <c r="AH12" i="37"/>
  <c r="AH26" i="23"/>
  <c r="AJ26" i="23"/>
  <c r="AL26" i="23"/>
  <c r="AK26" i="23"/>
  <c r="AI26" i="23"/>
  <c r="AI23" i="23"/>
  <c r="AH23" i="23"/>
  <c r="AL23" i="23"/>
  <c r="AK23" i="23"/>
  <c r="AJ23" i="23"/>
  <c r="T8" i="26"/>
  <c r="T9" i="26" s="1"/>
  <c r="T10" i="26" s="1"/>
  <c r="T11" i="26" s="1"/>
  <c r="T12" i="26" s="1"/>
  <c r="T13" i="26" s="1"/>
  <c r="T14" i="26" s="1"/>
  <c r="T15" i="26" s="1"/>
  <c r="T16" i="26" s="1"/>
  <c r="T17" i="26" s="1"/>
  <c r="T18" i="26" s="1"/>
  <c r="D62" i="41"/>
  <c r="D26" i="41" s="1"/>
  <c r="AP17" i="26"/>
  <c r="AN17" i="26"/>
  <c r="AQ17" i="26"/>
  <c r="AO17" i="26"/>
  <c r="AR8" i="26"/>
  <c r="AQ8" i="26"/>
  <c r="AP8" i="26"/>
  <c r="AO8" i="26"/>
  <c r="AN8" i="26"/>
  <c r="AR11" i="26"/>
  <c r="AQ11" i="26"/>
  <c r="AP11" i="26"/>
  <c r="AO11" i="26"/>
  <c r="AN11" i="26"/>
  <c r="AO14" i="26"/>
  <c r="AP14" i="26"/>
  <c r="AR14" i="26"/>
  <c r="AQ14" i="26"/>
  <c r="AN14" i="26"/>
  <c r="F21" i="26"/>
  <c r="AE20" i="26"/>
  <c r="AN36" i="26"/>
  <c r="AR12" i="26"/>
  <c r="AQ12" i="26"/>
  <c r="AP12" i="26"/>
  <c r="AO12" i="26"/>
  <c r="AN12" i="26"/>
  <c r="AQ7" i="26"/>
  <c r="AP7" i="26"/>
  <c r="AO7" i="26"/>
  <c r="AN7" i="26"/>
  <c r="AR7" i="26"/>
  <c r="AQ6" i="26"/>
  <c r="AP6" i="26"/>
  <c r="AO6" i="26"/>
  <c r="AN6" i="26"/>
  <c r="AR6" i="26"/>
  <c r="AN16" i="26"/>
  <c r="AR16" i="26"/>
  <c r="AQ16" i="26"/>
  <c r="AP16" i="26"/>
  <c r="AO16" i="26"/>
  <c r="AO9" i="26"/>
  <c r="AN9" i="26"/>
  <c r="AQ9" i="26"/>
  <c r="AP9" i="26"/>
  <c r="AR9" i="26"/>
  <c r="AR13" i="26"/>
  <c r="AQ13" i="26"/>
  <c r="AP13" i="26"/>
  <c r="AO13" i="26"/>
  <c r="AN13" i="26"/>
  <c r="S35" i="26"/>
  <c r="AP15" i="26"/>
  <c r="AR15" i="26"/>
  <c r="AQ15" i="26"/>
  <c r="AO15" i="26"/>
  <c r="AN15" i="26"/>
  <c r="S19" i="26"/>
  <c r="AR10" i="26"/>
  <c r="AP10" i="26"/>
  <c r="AQ10" i="26"/>
  <c r="AO10" i="26"/>
  <c r="AN10" i="26"/>
  <c r="J60" i="39"/>
  <c r="J50" i="39"/>
  <c r="J69" i="39"/>
  <c r="C49" i="39"/>
  <c r="D79" i="39"/>
  <c r="C84" i="39"/>
  <c r="C55" i="39"/>
  <c r="D66" i="39"/>
  <c r="C42" i="39"/>
  <c r="J49" i="41"/>
  <c r="J13" i="41" s="1"/>
  <c r="J60" i="41"/>
  <c r="J24" i="41" s="1"/>
  <c r="K73" i="41"/>
  <c r="J69" i="41"/>
  <c r="J33" i="41" s="1"/>
  <c r="J58" i="41"/>
  <c r="J22" i="41" s="1"/>
  <c r="K57" i="41"/>
  <c r="K21" i="41" s="1"/>
  <c r="C71" i="41"/>
  <c r="C35" i="41" s="1"/>
  <c r="K65" i="37"/>
  <c r="K29" i="37" s="1"/>
  <c r="D99" i="38"/>
  <c r="K91" i="38"/>
  <c r="D69" i="38"/>
  <c r="D33" i="38" s="1"/>
  <c r="K73" i="38"/>
  <c r="J103" i="38"/>
  <c r="J109" i="38"/>
  <c r="J53" i="38"/>
  <c r="J17" i="38" s="1"/>
  <c r="J73" i="38"/>
  <c r="J63" i="38"/>
  <c r="J27" i="38" s="1"/>
  <c r="D74" i="38"/>
  <c r="D47" i="38"/>
  <c r="D11" i="38" s="1"/>
  <c r="C111" i="38"/>
  <c r="D53" i="38"/>
  <c r="D17" i="38" s="1"/>
  <c r="J83" i="39"/>
  <c r="C71" i="38"/>
  <c r="C35" i="38" s="1"/>
  <c r="C78" i="38"/>
  <c r="J109" i="41"/>
  <c r="C44" i="37"/>
  <c r="C8" i="37" s="1"/>
  <c r="D67" i="38"/>
  <c r="D31" i="38" s="1"/>
  <c r="J50" i="41"/>
  <c r="J14" i="41" s="1"/>
  <c r="C76" i="41"/>
  <c r="K84" i="23"/>
  <c r="K52" i="23"/>
  <c r="K16" i="23" s="1"/>
  <c r="J49" i="37"/>
  <c r="J13" i="37" s="1"/>
  <c r="D61" i="37"/>
  <c r="D25" i="37" s="1"/>
  <c r="C61" i="37"/>
  <c r="C25" i="37" s="1"/>
  <c r="J89" i="37"/>
  <c r="C52" i="41"/>
  <c r="C16" i="41" s="1"/>
  <c r="D67" i="41"/>
  <c r="D31" i="41" s="1"/>
  <c r="C67" i="41"/>
  <c r="C31" i="41" s="1"/>
  <c r="K77" i="41"/>
  <c r="J77" i="41"/>
  <c r="K113" i="41"/>
  <c r="J43" i="38"/>
  <c r="J7" i="38" s="1"/>
  <c r="J75" i="38"/>
  <c r="D61" i="25"/>
  <c r="K74" i="36"/>
  <c r="J74" i="36"/>
  <c r="J44" i="39"/>
  <c r="D96" i="41"/>
  <c r="D81" i="38"/>
  <c r="C81" i="38"/>
  <c r="C81" i="36"/>
  <c r="D81" i="36"/>
  <c r="C94" i="41"/>
  <c r="D94" i="41"/>
  <c r="J64" i="39"/>
  <c r="J62" i="23"/>
  <c r="J26" i="23" s="1"/>
  <c r="C64" i="25"/>
  <c r="J54" i="41"/>
  <c r="J18" i="41" s="1"/>
  <c r="J67" i="39"/>
  <c r="C87" i="37"/>
  <c r="C43" i="41"/>
  <c r="C7" i="41" s="1"/>
  <c r="C47" i="41"/>
  <c r="C11" i="41" s="1"/>
  <c r="J53" i="41"/>
  <c r="J17" i="41" s="1"/>
  <c r="J72" i="41"/>
  <c r="D75" i="41"/>
  <c r="C75" i="41"/>
  <c r="J87" i="41"/>
  <c r="K87" i="41"/>
  <c r="K60" i="38"/>
  <c r="K24" i="38" s="1"/>
  <c r="C89" i="38"/>
  <c r="J56" i="36"/>
  <c r="J74" i="23"/>
  <c r="D46" i="36"/>
  <c r="J44" i="41"/>
  <c r="J8" i="41" s="1"/>
  <c r="J70" i="5"/>
  <c r="K74" i="39"/>
  <c r="J74" i="39"/>
  <c r="K42" i="41"/>
  <c r="K6" i="41" s="1"/>
  <c r="C56" i="39"/>
  <c r="J61" i="23"/>
  <c r="J25" i="23" s="1"/>
  <c r="K61" i="23"/>
  <c r="K25" i="23" s="1"/>
  <c r="D111" i="41"/>
  <c r="J68" i="38"/>
  <c r="J32" i="38" s="1"/>
  <c r="C93" i="38"/>
  <c r="J66" i="23"/>
  <c r="J30" i="23" s="1"/>
  <c r="K102" i="41"/>
  <c r="J102" i="41"/>
  <c r="C73" i="5"/>
  <c r="D73" i="5"/>
  <c r="K55" i="39"/>
  <c r="J55" i="39"/>
  <c r="K60" i="37"/>
  <c r="K24" i="37" s="1"/>
  <c r="C77" i="41"/>
  <c r="J93" i="41"/>
  <c r="C72" i="41"/>
  <c r="C57" i="38"/>
  <c r="C21" i="38" s="1"/>
  <c r="D57" i="38"/>
  <c r="D21" i="38" s="1"/>
  <c r="C53" i="41"/>
  <c r="C17" i="41" s="1"/>
  <c r="K94" i="38"/>
  <c r="J94" i="38"/>
  <c r="J48" i="23"/>
  <c r="J12" i="23" s="1"/>
  <c r="C63" i="37"/>
  <c r="C27" i="37" s="1"/>
  <c r="K67" i="41"/>
  <c r="K31" i="41" s="1"/>
  <c r="K71" i="41"/>
  <c r="K35" i="41" s="1"/>
  <c r="C78" i="41"/>
  <c r="D85" i="41"/>
  <c r="K86" i="41"/>
  <c r="J86" i="41"/>
  <c r="C44" i="38"/>
  <c r="C8" i="38" s="1"/>
  <c r="C51" i="38"/>
  <c r="C15" i="38" s="1"/>
  <c r="C58" i="38"/>
  <c r="C22" i="38" s="1"/>
  <c r="K80" i="38"/>
  <c r="C101" i="38"/>
  <c r="D108" i="38"/>
  <c r="C60" i="5"/>
  <c r="D60" i="5"/>
  <c r="C48" i="5"/>
  <c r="D48" i="5"/>
  <c r="J81" i="39"/>
  <c r="K81" i="39"/>
  <c r="D48" i="37"/>
  <c r="D12" i="37" s="1"/>
  <c r="K47" i="39"/>
  <c r="J47" i="39"/>
  <c r="C69" i="39"/>
  <c r="K45" i="23"/>
  <c r="K9" i="23" s="1"/>
  <c r="J111" i="23"/>
  <c r="C61" i="38"/>
  <c r="C25" i="38" s="1"/>
  <c r="C88" i="38"/>
  <c r="C59" i="39"/>
  <c r="K48" i="25"/>
  <c r="J48" i="25"/>
  <c r="J73" i="23"/>
  <c r="D90" i="41"/>
  <c r="K107" i="41"/>
  <c r="K90" i="6"/>
  <c r="J51" i="5"/>
  <c r="D64" i="5"/>
  <c r="J81" i="5"/>
  <c r="J83" i="37"/>
  <c r="D44" i="41"/>
  <c r="D8" i="41" s="1"/>
  <c r="J46" i="41"/>
  <c r="J10" i="41" s="1"/>
  <c r="C49" i="41"/>
  <c r="C13" i="41" s="1"/>
  <c r="K51" i="41"/>
  <c r="K15" i="41" s="1"/>
  <c r="J84" i="41"/>
  <c r="C98" i="41"/>
  <c r="J100" i="41"/>
  <c r="K50" i="38"/>
  <c r="K14" i="38" s="1"/>
  <c r="K58" i="38"/>
  <c r="K22" i="38" s="1"/>
  <c r="K62" i="38"/>
  <c r="K26" i="38" s="1"/>
  <c r="J93" i="38"/>
  <c r="K100" i="38"/>
  <c r="D59" i="37"/>
  <c r="D23" i="37" s="1"/>
  <c r="J75" i="41"/>
  <c r="J77" i="39"/>
  <c r="K87" i="23"/>
  <c r="K68" i="23"/>
  <c r="K32" i="23" s="1"/>
  <c r="K81" i="36"/>
  <c r="J44" i="36"/>
  <c r="J84" i="36"/>
  <c r="J47" i="36"/>
  <c r="K51" i="36"/>
  <c r="J44" i="25"/>
  <c r="J63" i="25"/>
  <c r="J51" i="25"/>
  <c r="K158" i="35"/>
  <c r="K88" i="35"/>
  <c r="K94" i="35"/>
  <c r="K63" i="37"/>
  <c r="K27" i="37" s="1"/>
  <c r="K86" i="23"/>
  <c r="J75" i="39"/>
  <c r="C45" i="39"/>
  <c r="C68" i="39"/>
  <c r="J62" i="39"/>
  <c r="C80" i="39"/>
  <c r="J49" i="39"/>
  <c r="J53" i="39"/>
  <c r="J56" i="39"/>
  <c r="J66" i="39"/>
  <c r="C74" i="39"/>
  <c r="C82" i="39"/>
  <c r="J80" i="39"/>
  <c r="C61" i="39"/>
  <c r="C65" i="39"/>
  <c r="J72" i="39"/>
  <c r="C52" i="39"/>
  <c r="J42" i="39"/>
  <c r="J46" i="39"/>
  <c r="C71" i="39"/>
  <c r="J52" i="39"/>
  <c r="J58" i="39"/>
  <c r="J65" i="39"/>
  <c r="J68" i="39"/>
  <c r="C73" i="39"/>
  <c r="C48" i="39"/>
  <c r="C51" i="39"/>
  <c r="C64" i="39"/>
  <c r="J82" i="39"/>
  <c r="J45" i="39"/>
  <c r="C57" i="39"/>
  <c r="C67" i="39"/>
  <c r="J76" i="39"/>
  <c r="C44" i="39"/>
  <c r="J73" i="39"/>
  <c r="C81" i="39"/>
  <c r="J48" i="39"/>
  <c r="J70" i="39"/>
  <c r="J79" i="39"/>
  <c r="C47" i="39"/>
  <c r="C78" i="39"/>
  <c r="C50" i="39"/>
  <c r="C60" i="39"/>
  <c r="C75" i="39"/>
  <c r="J57" i="39"/>
  <c r="C53" i="39"/>
  <c r="C72" i="39"/>
  <c r="D43" i="39"/>
  <c r="C43" i="39"/>
  <c r="C63" i="39"/>
  <c r="D70" i="39"/>
  <c r="C70" i="39"/>
  <c r="C77" i="39"/>
  <c r="J78" i="39"/>
  <c r="C83" i="39"/>
  <c r="C64" i="36"/>
  <c r="J49" i="36"/>
  <c r="K67" i="36"/>
  <c r="C51" i="36"/>
  <c r="J52" i="36"/>
  <c r="J46" i="36"/>
  <c r="J43" i="36"/>
  <c r="J59" i="36"/>
  <c r="C80" i="36"/>
  <c r="J42" i="36"/>
  <c r="J53" i="36"/>
  <c r="C82" i="36"/>
  <c r="J50" i="36"/>
  <c r="C48" i="36"/>
  <c r="J48" i="36"/>
  <c r="J73" i="36"/>
  <c r="C55" i="36"/>
  <c r="C60" i="36"/>
  <c r="D70" i="36"/>
  <c r="C70" i="36"/>
  <c r="J63" i="36"/>
  <c r="C77" i="36"/>
  <c r="J80" i="36"/>
  <c r="C84" i="36"/>
  <c r="J45" i="36"/>
  <c r="D72" i="36"/>
  <c r="C72" i="36"/>
  <c r="C44" i="36"/>
  <c r="C62" i="36"/>
  <c r="J55" i="36"/>
  <c r="J60" i="36"/>
  <c r="C67" i="36"/>
  <c r="J70" i="36"/>
  <c r="C74" i="36"/>
  <c r="D53" i="36"/>
  <c r="C53" i="36"/>
  <c r="C58" i="36"/>
  <c r="J66" i="36"/>
  <c r="J76" i="36"/>
  <c r="C54" i="36"/>
  <c r="C65" i="36"/>
  <c r="C75" i="36"/>
  <c r="J62" i="36"/>
  <c r="J69" i="36"/>
  <c r="J79" i="36"/>
  <c r="C61" i="36"/>
  <c r="C68" i="36"/>
  <c r="C78" i="36"/>
  <c r="C50" i="36"/>
  <c r="J72" i="36"/>
  <c r="J82" i="36"/>
  <c r="C47" i="36"/>
  <c r="C57" i="36"/>
  <c r="J65" i="36"/>
  <c r="K75" i="36"/>
  <c r="J75" i="36"/>
  <c r="J68" i="36"/>
  <c r="C73" i="36"/>
  <c r="C43" i="36"/>
  <c r="J58" i="36"/>
  <c r="C63" i="36"/>
  <c r="J78" i="36"/>
  <c r="C83" i="36"/>
  <c r="J47" i="25"/>
  <c r="J72" i="25"/>
  <c r="J49" i="25"/>
  <c r="C62" i="25"/>
  <c r="C42" i="25"/>
  <c r="C50" i="25"/>
  <c r="J52" i="25"/>
  <c r="J56" i="25"/>
  <c r="C55" i="25"/>
  <c r="J45" i="25"/>
  <c r="C44" i="25"/>
  <c r="C51" i="25"/>
  <c r="J59" i="25"/>
  <c r="D68" i="25"/>
  <c r="C71" i="25"/>
  <c r="C58" i="25"/>
  <c r="J62" i="25"/>
  <c r="C47" i="25"/>
  <c r="J69" i="25"/>
  <c r="J43" i="25"/>
  <c r="C46" i="25"/>
  <c r="J54" i="25"/>
  <c r="C57" i="25"/>
  <c r="J53" i="25"/>
  <c r="C69" i="25"/>
  <c r="D67" i="25"/>
  <c r="C67" i="25"/>
  <c r="J74" i="25"/>
  <c r="J50" i="25"/>
  <c r="J42" i="25"/>
  <c r="J57" i="25"/>
  <c r="J75" i="25"/>
  <c r="J65" i="25"/>
  <c r="C70" i="25"/>
  <c r="C77" i="5"/>
  <c r="C72" i="5"/>
  <c r="C67" i="5"/>
  <c r="C57" i="5"/>
  <c r="C52" i="5"/>
  <c r="C47" i="5"/>
  <c r="D66" i="5"/>
  <c r="C56" i="5"/>
  <c r="C46" i="5"/>
  <c r="J49" i="5"/>
  <c r="D55" i="5"/>
  <c r="D70" i="5"/>
  <c r="K67" i="5"/>
  <c r="J72" i="5"/>
  <c r="D69" i="5"/>
  <c r="D54" i="5"/>
  <c r="J53" i="5"/>
  <c r="K48" i="5"/>
  <c r="J61" i="5"/>
  <c r="K74" i="5"/>
  <c r="J57" i="5"/>
  <c r="J69" i="5"/>
  <c r="K68" i="5"/>
  <c r="K47" i="5"/>
  <c r="C60" i="6"/>
  <c r="C64" i="6"/>
  <c r="C66" i="6"/>
  <c r="K76" i="6"/>
  <c r="C51" i="6"/>
  <c r="D58" i="6"/>
  <c r="C93" i="6"/>
  <c r="C79" i="6"/>
  <c r="J46" i="6"/>
  <c r="J59" i="6"/>
  <c r="J63" i="6"/>
  <c r="K65" i="6"/>
  <c r="C70" i="6"/>
  <c r="D68" i="6"/>
  <c r="C81" i="6"/>
  <c r="K89" i="6"/>
  <c r="J93" i="6"/>
  <c r="J103" i="6"/>
  <c r="J73" i="6"/>
  <c r="K100" i="6"/>
  <c r="C86" i="6"/>
  <c r="C42" i="6"/>
  <c r="C61" i="6"/>
  <c r="J69" i="6"/>
  <c r="C102" i="6"/>
  <c r="J51" i="6"/>
  <c r="K51" i="6"/>
  <c r="J56" i="6"/>
  <c r="C80" i="6"/>
  <c r="J86" i="6"/>
  <c r="J78" i="6"/>
  <c r="J96" i="6"/>
  <c r="C47" i="6"/>
  <c r="J64" i="6"/>
  <c r="D69" i="6"/>
  <c r="C69" i="6"/>
  <c r="J75" i="6"/>
  <c r="C77" i="6"/>
  <c r="C44" i="6"/>
  <c r="C52" i="6"/>
  <c r="J61" i="6"/>
  <c r="J72" i="6"/>
  <c r="C82" i="6"/>
  <c r="K88" i="6"/>
  <c r="J88" i="6"/>
  <c r="C67" i="6"/>
  <c r="D75" i="6"/>
  <c r="C75" i="6"/>
  <c r="J48" i="6"/>
  <c r="C50" i="6"/>
  <c r="J45" i="6"/>
  <c r="J99" i="6"/>
  <c r="J55" i="6"/>
  <c r="C74" i="6"/>
  <c r="C46" i="6"/>
  <c r="J52" i="6"/>
  <c r="C54" i="6"/>
  <c r="K57" i="6"/>
  <c r="J57" i="6"/>
  <c r="C92" i="6"/>
  <c r="C43" i="6"/>
  <c r="J44" i="6"/>
  <c r="C89" i="6"/>
  <c r="J79" i="6"/>
  <c r="J71" i="6"/>
  <c r="C73" i="6"/>
  <c r="C62" i="6"/>
  <c r="J68" i="6"/>
  <c r="J92" i="6"/>
  <c r="J104" i="6"/>
  <c r="C55" i="6"/>
  <c r="D87" i="6"/>
  <c r="C87" i="6"/>
  <c r="J49" i="6"/>
  <c r="C59" i="6"/>
  <c r="J95" i="6"/>
  <c r="C99" i="6"/>
  <c r="J102" i="6"/>
  <c r="J62" i="6"/>
  <c r="C76" i="6"/>
  <c r="C83" i="6"/>
  <c r="J84" i="6"/>
  <c r="C90" i="6"/>
  <c r="C53" i="6"/>
  <c r="J91" i="6"/>
  <c r="D97" i="6"/>
  <c r="C104" i="6"/>
  <c r="J42" i="6"/>
  <c r="C49" i="6"/>
  <c r="K54" i="6"/>
  <c r="J54" i="6"/>
  <c r="D72" i="6"/>
  <c r="C72" i="6"/>
  <c r="J74" i="6"/>
  <c r="J66" i="6"/>
  <c r="J81" i="6"/>
  <c r="C94" i="6"/>
  <c r="C57" i="6"/>
  <c r="J58" i="6"/>
  <c r="K77" i="6"/>
  <c r="J77" i="6"/>
  <c r="J94" i="6"/>
  <c r="C95" i="6"/>
  <c r="J97" i="6"/>
  <c r="C45" i="6"/>
  <c r="J47" i="6"/>
  <c r="C65" i="6"/>
  <c r="J67" i="6"/>
  <c r="C85" i="6"/>
  <c r="J87" i="6"/>
  <c r="C105" i="6"/>
  <c r="D113" i="38"/>
  <c r="C113" i="38"/>
  <c r="J56" i="38"/>
  <c r="J20" i="38" s="1"/>
  <c r="J108" i="38"/>
  <c r="J89" i="38"/>
  <c r="J81" i="38"/>
  <c r="C83" i="38"/>
  <c r="J47" i="38"/>
  <c r="J11" i="38" s="1"/>
  <c r="D55" i="38"/>
  <c r="D19" i="38" s="1"/>
  <c r="C55" i="38"/>
  <c r="C19" i="38" s="1"/>
  <c r="C64" i="38"/>
  <c r="C28" i="38" s="1"/>
  <c r="J92" i="38"/>
  <c r="C110" i="38"/>
  <c r="J111" i="38"/>
  <c r="C52" i="38"/>
  <c r="C16" i="38" s="1"/>
  <c r="J61" i="38"/>
  <c r="J25" i="38" s="1"/>
  <c r="C69" i="38"/>
  <c r="C33" i="38" s="1"/>
  <c r="J78" i="38"/>
  <c r="J86" i="38"/>
  <c r="C99" i="38"/>
  <c r="J105" i="38"/>
  <c r="J44" i="38"/>
  <c r="J8" i="38" s="1"/>
  <c r="C46" i="38"/>
  <c r="C10" i="38" s="1"/>
  <c r="C80" i="38"/>
  <c r="C107" i="38"/>
  <c r="C43" i="38"/>
  <c r="C7" i="38" s="1"/>
  <c r="J49" i="38"/>
  <c r="J13" i="38" s="1"/>
  <c r="C60" i="38"/>
  <c r="C24" i="38" s="1"/>
  <c r="C96" i="38"/>
  <c r="C63" i="38"/>
  <c r="C27" i="38" s="1"/>
  <c r="C72" i="38"/>
  <c r="C77" i="38"/>
  <c r="C85" i="38"/>
  <c r="K64" i="38"/>
  <c r="K28" i="38" s="1"/>
  <c r="J64" i="38"/>
  <c r="J28" i="38" s="1"/>
  <c r="C104" i="38"/>
  <c r="C112" i="38"/>
  <c r="J52" i="38"/>
  <c r="J16" i="38" s="1"/>
  <c r="K57" i="38"/>
  <c r="K21" i="38" s="1"/>
  <c r="J57" i="38"/>
  <c r="J21" i="38" s="1"/>
  <c r="J66" i="38"/>
  <c r="J30" i="38" s="1"/>
  <c r="J69" i="38"/>
  <c r="J33" i="38" s="1"/>
  <c r="J88" i="38"/>
  <c r="K107" i="38"/>
  <c r="J107" i="38"/>
  <c r="C42" i="38"/>
  <c r="C6" i="38" s="1"/>
  <c r="K77" i="38"/>
  <c r="J77" i="38"/>
  <c r="J85" i="38"/>
  <c r="C87" i="38"/>
  <c r="J96" i="38"/>
  <c r="J48" i="38"/>
  <c r="J12" i="38" s="1"/>
  <c r="D65" i="38"/>
  <c r="D29" i="38" s="1"/>
  <c r="C65" i="38"/>
  <c r="C29" i="38" s="1"/>
  <c r="C79" i="38"/>
  <c r="J82" i="38"/>
  <c r="J101" i="38"/>
  <c r="K104" i="38"/>
  <c r="J104" i="38"/>
  <c r="C106" i="38"/>
  <c r="J112" i="38"/>
  <c r="J54" i="38"/>
  <c r="J18" i="38" s="1"/>
  <c r="C56" i="38"/>
  <c r="C20" i="38" s="1"/>
  <c r="C59" i="38"/>
  <c r="C23" i="38" s="1"/>
  <c r="J74" i="38"/>
  <c r="C100" i="38"/>
  <c r="C50" i="38"/>
  <c r="C14" i="38" s="1"/>
  <c r="C103" i="38"/>
  <c r="J45" i="38"/>
  <c r="J9" i="38" s="1"/>
  <c r="K51" i="38"/>
  <c r="K15" i="38" s="1"/>
  <c r="J51" i="38"/>
  <c r="J15" i="38" s="1"/>
  <c r="C76" i="38"/>
  <c r="C73" i="38"/>
  <c r="C84" i="38"/>
  <c r="C92" i="38"/>
  <c r="J84" i="38"/>
  <c r="C102" i="38"/>
  <c r="J72" i="38"/>
  <c r="D75" i="38"/>
  <c r="C75" i="38"/>
  <c r="J76" i="38"/>
  <c r="C90" i="38"/>
  <c r="C94" i="38"/>
  <c r="J95" i="38"/>
  <c r="J99" i="38"/>
  <c r="C54" i="38"/>
  <c r="C18" i="38" s="1"/>
  <c r="J55" i="38"/>
  <c r="J19" i="38" s="1"/>
  <c r="J59" i="38"/>
  <c r="J23" i="38" s="1"/>
  <c r="J87" i="38"/>
  <c r="C109" i="38"/>
  <c r="C66" i="38"/>
  <c r="C30" i="38" s="1"/>
  <c r="J67" i="38"/>
  <c r="J31" i="38" s="1"/>
  <c r="C70" i="38"/>
  <c r="C34" i="38" s="1"/>
  <c r="C86" i="38"/>
  <c r="J91" i="38"/>
  <c r="J42" i="38"/>
  <c r="J6" i="38" s="1"/>
  <c r="C49" i="38"/>
  <c r="C13" i="38" s="1"/>
  <c r="C62" i="38"/>
  <c r="C26" i="38" s="1"/>
  <c r="C105" i="38"/>
  <c r="J106" i="38"/>
  <c r="D45" i="38"/>
  <c r="D9" i="38" s="1"/>
  <c r="C45" i="38"/>
  <c r="C9" i="38" s="1"/>
  <c r="J46" i="38"/>
  <c r="J10" i="38" s="1"/>
  <c r="J71" i="38"/>
  <c r="J35" i="38" s="1"/>
  <c r="C82" i="38"/>
  <c r="C97" i="38"/>
  <c r="J98" i="38"/>
  <c r="J102" i="38"/>
  <c r="C95" i="38"/>
  <c r="J97" i="38"/>
  <c r="D42" i="41"/>
  <c r="D6" i="41" s="1"/>
  <c r="C48" i="41"/>
  <c r="C12" i="41" s="1"/>
  <c r="K99" i="41"/>
  <c r="J79" i="41"/>
  <c r="J82" i="41"/>
  <c r="K106" i="41"/>
  <c r="J106" i="41"/>
  <c r="J45" i="41"/>
  <c r="J9" i="41" s="1"/>
  <c r="D108" i="41"/>
  <c r="C108" i="41"/>
  <c r="K68" i="41"/>
  <c r="K32" i="41" s="1"/>
  <c r="J68" i="41"/>
  <c r="J32" i="41" s="1"/>
  <c r="D73" i="41"/>
  <c r="C73" i="41"/>
  <c r="D57" i="41"/>
  <c r="D21" i="41" s="1"/>
  <c r="C68" i="41"/>
  <c r="C32" i="41" s="1"/>
  <c r="C56" i="41"/>
  <c r="C20" i="41" s="1"/>
  <c r="C46" i="41"/>
  <c r="C10" i="41" s="1"/>
  <c r="K83" i="41"/>
  <c r="J83" i="41"/>
  <c r="J112" i="41"/>
  <c r="K78" i="41"/>
  <c r="J78" i="41"/>
  <c r="J85" i="41"/>
  <c r="C95" i="41"/>
  <c r="J105" i="41"/>
  <c r="J55" i="41"/>
  <c r="J19" i="41" s="1"/>
  <c r="K108" i="41"/>
  <c r="J108" i="41"/>
  <c r="D81" i="41"/>
  <c r="C81" i="41"/>
  <c r="K43" i="41"/>
  <c r="K7" i="41" s="1"/>
  <c r="J43" i="41"/>
  <c r="J7" i="41" s="1"/>
  <c r="C51" i="41"/>
  <c r="C15" i="41" s="1"/>
  <c r="D91" i="41"/>
  <c r="J111" i="41"/>
  <c r="K52" i="41"/>
  <c r="K16" i="41" s="1"/>
  <c r="J52" i="41"/>
  <c r="J16" i="41" s="1"/>
  <c r="C60" i="41"/>
  <c r="C24" i="41" s="1"/>
  <c r="C63" i="41"/>
  <c r="C27" i="41" s="1"/>
  <c r="C70" i="41"/>
  <c r="C34" i="41" s="1"/>
  <c r="D83" i="41"/>
  <c r="C83" i="41"/>
  <c r="D88" i="41"/>
  <c r="C88" i="41"/>
  <c r="J64" i="41"/>
  <c r="J28" i="41" s="1"/>
  <c r="C66" i="41"/>
  <c r="C30" i="41" s="1"/>
  <c r="C82" i="41"/>
  <c r="C84" i="41"/>
  <c r="J92" i="41"/>
  <c r="K88" i="41"/>
  <c r="J88" i="41"/>
  <c r="C110" i="41"/>
  <c r="C55" i="41"/>
  <c r="C19" i="41" s="1"/>
  <c r="J66" i="41"/>
  <c r="J30" i="41" s="1"/>
  <c r="J91" i="41"/>
  <c r="J95" i="41"/>
  <c r="J98" i="41"/>
  <c r="J48" i="41"/>
  <c r="J12" i="41" s="1"/>
  <c r="J59" i="41"/>
  <c r="J23" i="41" s="1"/>
  <c r="C62" i="41"/>
  <c r="C26" i="41" s="1"/>
  <c r="J63" i="41"/>
  <c r="J27" i="41" s="1"/>
  <c r="C69" i="41"/>
  <c r="C33" i="41" s="1"/>
  <c r="J70" i="41"/>
  <c r="J34" i="41" s="1"/>
  <c r="C80" i="41"/>
  <c r="C97" i="41"/>
  <c r="D106" i="41"/>
  <c r="C106" i="41"/>
  <c r="J104" i="41"/>
  <c r="D86" i="41"/>
  <c r="C86" i="41"/>
  <c r="K110" i="41"/>
  <c r="J110" i="41"/>
  <c r="C61" i="41"/>
  <c r="C25" i="41" s="1"/>
  <c r="K90" i="41"/>
  <c r="J90" i="41"/>
  <c r="J97" i="41"/>
  <c r="C101" i="41"/>
  <c r="J103" i="41"/>
  <c r="C59" i="41"/>
  <c r="C23" i="41" s="1"/>
  <c r="J61" i="41"/>
  <c r="J25" i="41" s="1"/>
  <c r="C79" i="41"/>
  <c r="J81" i="41"/>
  <c r="C99" i="41"/>
  <c r="J101" i="41"/>
  <c r="D50" i="37"/>
  <c r="D14" i="37" s="1"/>
  <c r="C50" i="37"/>
  <c r="C14" i="37" s="1"/>
  <c r="C55" i="37"/>
  <c r="C19" i="37" s="1"/>
  <c r="C66" i="37"/>
  <c r="C30" i="37" s="1"/>
  <c r="D74" i="37"/>
  <c r="J87" i="37"/>
  <c r="K82" i="37"/>
  <c r="J46" i="37"/>
  <c r="J10" i="37" s="1"/>
  <c r="J62" i="37"/>
  <c r="J26" i="37" s="1"/>
  <c r="C64" i="37"/>
  <c r="C28" i="37" s="1"/>
  <c r="C77" i="37"/>
  <c r="J77" i="37"/>
  <c r="C79" i="37"/>
  <c r="C60" i="37"/>
  <c r="C24" i="37" s="1"/>
  <c r="J61" i="37"/>
  <c r="J25" i="37" s="1"/>
  <c r="J64" i="37"/>
  <c r="J28" i="37" s="1"/>
  <c r="J55" i="37"/>
  <c r="J19" i="37" s="1"/>
  <c r="J44" i="37"/>
  <c r="J8" i="37" s="1"/>
  <c r="C56" i="37"/>
  <c r="C20" i="37" s="1"/>
  <c r="C62" i="37"/>
  <c r="C26" i="37" s="1"/>
  <c r="C85" i="37"/>
  <c r="J91" i="37"/>
  <c r="C97" i="37"/>
  <c r="J59" i="37"/>
  <c r="J23" i="37" s="1"/>
  <c r="J65" i="37"/>
  <c r="J29" i="37" s="1"/>
  <c r="J78" i="37"/>
  <c r="J54" i="37"/>
  <c r="J18" i="37" s="1"/>
  <c r="J85" i="37"/>
  <c r="C92" i="37"/>
  <c r="C45" i="37"/>
  <c r="C9" i="37" s="1"/>
  <c r="C72" i="37"/>
  <c r="K67" i="37"/>
  <c r="K31" i="37" s="1"/>
  <c r="J67" i="37"/>
  <c r="J31" i="37" s="1"/>
  <c r="J94" i="37"/>
  <c r="C49" i="37"/>
  <c r="C13" i="37" s="1"/>
  <c r="K84" i="37"/>
  <c r="J84" i="37"/>
  <c r="C93" i="37"/>
  <c r="K96" i="37"/>
  <c r="C70" i="37"/>
  <c r="C34" i="37" s="1"/>
  <c r="C46" i="37"/>
  <c r="C10" i="37" s="1"/>
  <c r="K57" i="37"/>
  <c r="K21" i="37" s="1"/>
  <c r="J57" i="37"/>
  <c r="J21" i="37" s="1"/>
  <c r="C89" i="37"/>
  <c r="C82" i="37"/>
  <c r="D96" i="37"/>
  <c r="D75" i="37"/>
  <c r="C75" i="37"/>
  <c r="K76" i="37"/>
  <c r="C52" i="37"/>
  <c r="C16" i="37" s="1"/>
  <c r="J47" i="37"/>
  <c r="J11" i="37" s="1"/>
  <c r="C69" i="37"/>
  <c r="C33" i="37" s="1"/>
  <c r="C73" i="37"/>
  <c r="C84" i="37"/>
  <c r="J88" i="37"/>
  <c r="J92" i="37"/>
  <c r="J66" i="37"/>
  <c r="J30" i="37" s="1"/>
  <c r="J74" i="37"/>
  <c r="C80" i="37"/>
  <c r="J81" i="37"/>
  <c r="J95" i="37"/>
  <c r="D65" i="37"/>
  <c r="D29" i="37" s="1"/>
  <c r="C65" i="37"/>
  <c r="C29" i="37" s="1"/>
  <c r="D94" i="37"/>
  <c r="C95" i="37"/>
  <c r="J97" i="37"/>
  <c r="AC12" i="37" l="1"/>
  <c r="AB12" i="37"/>
  <c r="AE12" i="37"/>
  <c r="AD12" i="37"/>
  <c r="AF12" i="37"/>
  <c r="AC21" i="38"/>
  <c r="AB21" i="38"/>
  <c r="AF21" i="38"/>
  <c r="AE21" i="38"/>
  <c r="AD21" i="38"/>
  <c r="AE31" i="41"/>
  <c r="AD31" i="41"/>
  <c r="AC31" i="41"/>
  <c r="AB31" i="41"/>
  <c r="AF31" i="41"/>
  <c r="AB29" i="37"/>
  <c r="AD29" i="37"/>
  <c r="AE29" i="37"/>
  <c r="AC29" i="37"/>
  <c r="AF29" i="37"/>
  <c r="AC9" i="38"/>
  <c r="AB9" i="38"/>
  <c r="AF9" i="38"/>
  <c r="AE9" i="38"/>
  <c r="AD9" i="38"/>
  <c r="AF6" i="41"/>
  <c r="AC6" i="41"/>
  <c r="AE6" i="41"/>
  <c r="AD6" i="41"/>
  <c r="AB6" i="41"/>
  <c r="AL32" i="41"/>
  <c r="AK32" i="41"/>
  <c r="AJ32" i="41"/>
  <c r="AI32" i="41"/>
  <c r="AH32" i="41"/>
  <c r="AH27" i="37"/>
  <c r="AL27" i="37"/>
  <c r="AK27" i="37"/>
  <c r="AI27" i="37"/>
  <c r="AJ27" i="37"/>
  <c r="AH32" i="23"/>
  <c r="AL32" i="23"/>
  <c r="AK32" i="23"/>
  <c r="AJ32" i="23"/>
  <c r="AI32" i="23"/>
  <c r="AK15" i="41"/>
  <c r="AJ15" i="41"/>
  <c r="AI15" i="41"/>
  <c r="AH15" i="41"/>
  <c r="AL15" i="41"/>
  <c r="AC33" i="38"/>
  <c r="AB33" i="38"/>
  <c r="AF33" i="38"/>
  <c r="AE33" i="38"/>
  <c r="AD33" i="38"/>
  <c r="AC21" i="41"/>
  <c r="AB21" i="41"/>
  <c r="AF21" i="41"/>
  <c r="AE21" i="41"/>
  <c r="AD21" i="41"/>
  <c r="AL21" i="38"/>
  <c r="AK21" i="38"/>
  <c r="AJ21" i="38"/>
  <c r="AH21" i="38"/>
  <c r="AI21" i="38"/>
  <c r="AL31" i="37"/>
  <c r="AK31" i="37"/>
  <c r="AJ31" i="37"/>
  <c r="AI31" i="37"/>
  <c r="AH31" i="37"/>
  <c r="AF26" i="41"/>
  <c r="AE26" i="41"/>
  <c r="AB26" i="41"/>
  <c r="AC26" i="41"/>
  <c r="AD26" i="41"/>
  <c r="AF29" i="38"/>
  <c r="AE29" i="38"/>
  <c r="AD29" i="38"/>
  <c r="AC29" i="38"/>
  <c r="AB29" i="38"/>
  <c r="AF31" i="38"/>
  <c r="AE31" i="38"/>
  <c r="AD31" i="38"/>
  <c r="AC31" i="38"/>
  <c r="AB31" i="38"/>
  <c r="AI28" i="38"/>
  <c r="AH28" i="38"/>
  <c r="AL28" i="38"/>
  <c r="AK28" i="38"/>
  <c r="AJ28" i="38"/>
  <c r="AJ25" i="23"/>
  <c r="AI25" i="23"/>
  <c r="AH25" i="23"/>
  <c r="AL25" i="23"/>
  <c r="AK25" i="23"/>
  <c r="AJ24" i="38"/>
  <c r="AI24" i="38"/>
  <c r="AH24" i="38"/>
  <c r="AL24" i="38"/>
  <c r="AK24" i="38"/>
  <c r="AF25" i="37"/>
  <c r="AC25" i="37"/>
  <c r="AE25" i="37"/>
  <c r="AB25" i="37"/>
  <c r="AD25" i="37"/>
  <c r="AF17" i="38"/>
  <c r="AE17" i="38"/>
  <c r="AD17" i="38"/>
  <c r="AC17" i="38"/>
  <c r="AB17" i="38"/>
  <c r="AL16" i="41"/>
  <c r="AK16" i="41"/>
  <c r="AJ16" i="41"/>
  <c r="AI16" i="41"/>
  <c r="AH16" i="41"/>
  <c r="AL7" i="41"/>
  <c r="AK7" i="41"/>
  <c r="AJ7" i="41"/>
  <c r="AI7" i="41"/>
  <c r="AH7" i="41"/>
  <c r="AJ15" i="38"/>
  <c r="AI15" i="38"/>
  <c r="AH15" i="38"/>
  <c r="AK15" i="38"/>
  <c r="AL15" i="38"/>
  <c r="AL21" i="37"/>
  <c r="AK21" i="37"/>
  <c r="AJ21" i="37"/>
  <c r="AI21" i="37"/>
  <c r="AH21" i="37"/>
  <c r="AB19" i="38"/>
  <c r="AE19" i="38"/>
  <c r="AD19" i="38"/>
  <c r="AC19" i="38"/>
  <c r="AF19" i="38"/>
  <c r="AE23" i="37"/>
  <c r="AD23" i="37"/>
  <c r="AC23" i="37"/>
  <c r="AB23" i="37"/>
  <c r="AF23" i="37"/>
  <c r="AC8" i="41"/>
  <c r="AB8" i="41"/>
  <c r="AF8" i="41"/>
  <c r="AD8" i="41"/>
  <c r="AE8" i="41"/>
  <c r="AH35" i="41"/>
  <c r="AL35" i="41"/>
  <c r="AJ35" i="41"/>
  <c r="AI35" i="41"/>
  <c r="AK35" i="41"/>
  <c r="AJ24" i="37"/>
  <c r="AI24" i="37"/>
  <c r="AH24" i="37"/>
  <c r="AK24" i="37"/>
  <c r="AL24" i="37"/>
  <c r="AH29" i="37"/>
  <c r="AL29" i="37"/>
  <c r="AK29" i="37"/>
  <c r="AJ29" i="37"/>
  <c r="AI29" i="37"/>
  <c r="AF14" i="37"/>
  <c r="AE14" i="37"/>
  <c r="AD14" i="37"/>
  <c r="AC14" i="37"/>
  <c r="AB14" i="37"/>
  <c r="AL14" i="38"/>
  <c r="AI14" i="38"/>
  <c r="AH14" i="38"/>
  <c r="AJ14" i="38"/>
  <c r="AK14" i="38"/>
  <c r="AL31" i="41"/>
  <c r="AK31" i="41"/>
  <c r="AJ31" i="41"/>
  <c r="AH31" i="41"/>
  <c r="AI31" i="41"/>
  <c r="AL16" i="23"/>
  <c r="AK16" i="23"/>
  <c r="AJ16" i="23"/>
  <c r="AI16" i="23"/>
  <c r="AH16" i="23"/>
  <c r="AF11" i="38"/>
  <c r="AE11" i="38"/>
  <c r="AD11" i="38"/>
  <c r="AC11" i="38"/>
  <c r="AB11" i="38"/>
  <c r="AJ6" i="41"/>
  <c r="AI6" i="41"/>
  <c r="AH6" i="41"/>
  <c r="AL6" i="41"/>
  <c r="AK6" i="41"/>
  <c r="AJ21" i="41"/>
  <c r="AI21" i="41"/>
  <c r="AH21" i="41"/>
  <c r="AK21" i="41"/>
  <c r="AL21" i="41"/>
  <c r="AL22" i="38"/>
  <c r="AK22" i="38"/>
  <c r="AJ22" i="38"/>
  <c r="AI22" i="38"/>
  <c r="AH22" i="38"/>
  <c r="AL26" i="38"/>
  <c r="AK26" i="38"/>
  <c r="AJ26" i="38"/>
  <c r="AI26" i="38"/>
  <c r="AH26" i="38"/>
  <c r="AJ9" i="23"/>
  <c r="AL9" i="23"/>
  <c r="AH9" i="23"/>
  <c r="AK9" i="23"/>
  <c r="AI9" i="23"/>
  <c r="AP18" i="26"/>
  <c r="Y17" i="26" s="1"/>
  <c r="AR18" i="26"/>
  <c r="Y19" i="26" s="1"/>
  <c r="AQ18" i="26"/>
  <c r="Y18" i="26" s="1"/>
  <c r="F22" i="26"/>
  <c r="AE21" i="26"/>
  <c r="AE36" i="26" s="1"/>
  <c r="AN18" i="26"/>
  <c r="Y15" i="26" s="1"/>
  <c r="AO18" i="26"/>
  <c r="Y16" i="26" s="1"/>
  <c r="AD62" i="38"/>
  <c r="AE62" i="38"/>
  <c r="AF62" i="38"/>
  <c r="AC50" i="38"/>
  <c r="AF50" i="38"/>
  <c r="AB113" i="41"/>
  <c r="AD77" i="41"/>
  <c r="AE63" i="37"/>
  <c r="AB63" i="37"/>
  <c r="AD63" i="37"/>
  <c r="AF64" i="38"/>
  <c r="AF107" i="38"/>
  <c r="AE107" i="38"/>
  <c r="AD107" i="38"/>
  <c r="AC107" i="38"/>
  <c r="AF57" i="38"/>
  <c r="AF77" i="38"/>
  <c r="AE77" i="38"/>
  <c r="AD77" i="38"/>
  <c r="AF51" i="38"/>
  <c r="AE51" i="38"/>
  <c r="AD51" i="38"/>
  <c r="AC78" i="41"/>
  <c r="AB78" i="41"/>
  <c r="AC108" i="41"/>
  <c r="AB108" i="41"/>
  <c r="AD110" i="41"/>
  <c r="AC110" i="41"/>
  <c r="AB110" i="41"/>
  <c r="AC68" i="41"/>
  <c r="AD90" i="41"/>
  <c r="AC90" i="41"/>
  <c r="AB90" i="41"/>
  <c r="AD99" i="41"/>
  <c r="AC43" i="41"/>
  <c r="AD43" i="41"/>
  <c r="AB43" i="41"/>
  <c r="AC106" i="41"/>
  <c r="AC107" i="37"/>
  <c r="AB107" i="37"/>
  <c r="AE96" i="37"/>
  <c r="AD96" i="37"/>
  <c r="AC96" i="37"/>
  <c r="AC104" i="37"/>
  <c r="AE99" i="37"/>
  <c r="AD99" i="37"/>
  <c r="AC99" i="37"/>
  <c r="AB99" i="37"/>
  <c r="AC76" i="37"/>
  <c r="AD67" i="37"/>
  <c r="AC67" i="37"/>
  <c r="AB67" i="37"/>
  <c r="AB84" i="37"/>
  <c r="AE84" i="37"/>
  <c r="AC82" i="37"/>
  <c r="AE112" i="37"/>
  <c r="AD112" i="37"/>
  <c r="AC112" i="37"/>
  <c r="AB112" i="37"/>
  <c r="AD57" i="37"/>
  <c r="AT30" i="38"/>
  <c r="AU30" i="38" s="1"/>
  <c r="AV30" i="38" s="1"/>
  <c r="AT27" i="38"/>
  <c r="AU27" i="38" s="1"/>
  <c r="AV27" i="38" s="1"/>
  <c r="W20" i="38"/>
  <c r="W19" i="38"/>
  <c r="W18" i="38"/>
  <c r="W17" i="38"/>
  <c r="W16" i="38"/>
  <c r="W15" i="38"/>
  <c r="Q6" i="38"/>
  <c r="AK5" i="38"/>
  <c r="AQ5" i="38" s="1"/>
  <c r="AF5" i="38"/>
  <c r="AF41" i="38" s="1"/>
  <c r="AF60" i="38" s="1"/>
  <c r="AE5" i="38"/>
  <c r="AE41" i="38" s="1"/>
  <c r="AD5" i="38"/>
  <c r="AD41" i="38" s="1"/>
  <c r="AC5" i="38"/>
  <c r="AC41" i="38" s="1"/>
  <c r="AB5" i="38"/>
  <c r="AB41" i="38" s="1"/>
  <c r="AT32" i="41"/>
  <c r="AT27" i="41"/>
  <c r="AU27" i="41" s="1"/>
  <c r="AV27" i="41" s="1"/>
  <c r="W20" i="41"/>
  <c r="W19" i="41"/>
  <c r="W18" i="41"/>
  <c r="W17" i="41"/>
  <c r="W16" i="41"/>
  <c r="W15" i="41"/>
  <c r="AT14" i="41"/>
  <c r="AU14" i="41" s="1"/>
  <c r="AV14" i="41" s="1"/>
  <c r="AT13" i="41"/>
  <c r="AU13" i="41" s="1"/>
  <c r="AV13" i="41" s="1"/>
  <c r="Q6" i="41"/>
  <c r="AJ5" i="41"/>
  <c r="AP5" i="41" s="1"/>
  <c r="AI5" i="41"/>
  <c r="AH5" i="41"/>
  <c r="AF5" i="41"/>
  <c r="AF41" i="41" s="1"/>
  <c r="AE5" i="41"/>
  <c r="AE41" i="41" s="1"/>
  <c r="AD5" i="41"/>
  <c r="AD41" i="41" s="1"/>
  <c r="AD113" i="41" s="1"/>
  <c r="AC5" i="41"/>
  <c r="AC41" i="41" s="1"/>
  <c r="AC52" i="41" s="1"/>
  <c r="AB5" i="41"/>
  <c r="AB41" i="41" s="1"/>
  <c r="AB107" i="41" s="1"/>
  <c r="AE120" i="37"/>
  <c r="AC120" i="37"/>
  <c r="W20" i="37"/>
  <c r="AT19" i="37"/>
  <c r="AU19" i="37" s="1"/>
  <c r="AV19" i="37" s="1"/>
  <c r="W19" i="37"/>
  <c r="W18" i="37"/>
  <c r="W17" i="37"/>
  <c r="W16" i="37"/>
  <c r="W15" i="37"/>
  <c r="Q6" i="37"/>
  <c r="AK5" i="37"/>
  <c r="AQ5" i="37" s="1"/>
  <c r="AI5" i="37"/>
  <c r="AH5" i="37"/>
  <c r="AF5" i="37"/>
  <c r="AF41" i="37" s="1"/>
  <c r="AF104" i="37" s="1"/>
  <c r="AE5" i="37"/>
  <c r="AE41" i="37" s="1"/>
  <c r="AE57" i="37" s="1"/>
  <c r="AD5" i="37"/>
  <c r="AD41" i="37" s="1"/>
  <c r="AD104" i="37" s="1"/>
  <c r="AC5" i="37"/>
  <c r="AC41" i="37" s="1"/>
  <c r="AC63" i="37" s="1"/>
  <c r="AB5" i="37"/>
  <c r="AB41" i="37" s="1"/>
  <c r="AB82" i="37" s="1"/>
  <c r="U42" i="23"/>
  <c r="AT28" i="23"/>
  <c r="AU28" i="23" s="1"/>
  <c r="AV28" i="23" s="1"/>
  <c r="W20" i="23"/>
  <c r="W19" i="23"/>
  <c r="W18" i="23"/>
  <c r="W17" i="23"/>
  <c r="W16" i="23"/>
  <c r="W15" i="23"/>
  <c r="Q6" i="23"/>
  <c r="AF5" i="23"/>
  <c r="AE5" i="23"/>
  <c r="AD5" i="23"/>
  <c r="AJ5" i="23" s="1"/>
  <c r="AC5" i="23"/>
  <c r="AC41" i="23" s="1"/>
  <c r="AB5" i="23"/>
  <c r="AB41" i="23" s="1"/>
  <c r="AT35" i="38"/>
  <c r="AU35" i="38" s="1"/>
  <c r="AV35" i="38" s="1"/>
  <c r="AT33" i="38"/>
  <c r="AU33" i="38" s="1"/>
  <c r="AV33" i="38" s="1"/>
  <c r="AT32" i="38"/>
  <c r="AU32" i="38" s="1"/>
  <c r="AV32" i="38" s="1"/>
  <c r="AT28" i="38"/>
  <c r="AU28" i="38" s="1"/>
  <c r="AV28" i="38" s="1"/>
  <c r="AW28" i="38"/>
  <c r="AX28" i="38" s="1"/>
  <c r="AY28" i="38" s="1"/>
  <c r="AT25" i="38"/>
  <c r="AU25" i="38" s="1"/>
  <c r="AV25" i="38" s="1"/>
  <c r="AT23" i="38"/>
  <c r="AU23" i="38" s="1"/>
  <c r="AV23" i="38" s="1"/>
  <c r="AT22" i="38"/>
  <c r="AU22" i="38" s="1"/>
  <c r="AV22" i="38" s="1"/>
  <c r="AT21" i="38"/>
  <c r="AU21" i="38" s="1"/>
  <c r="AV21" i="38" s="1"/>
  <c r="AT18" i="38"/>
  <c r="AT17" i="38"/>
  <c r="AU17" i="38" s="1"/>
  <c r="AV17" i="38" s="1"/>
  <c r="AT13" i="38"/>
  <c r="AU13" i="38" s="1"/>
  <c r="AV13" i="38" s="1"/>
  <c r="AW13" i="38"/>
  <c r="AT12" i="38"/>
  <c r="AU12" i="38" s="1"/>
  <c r="AV12" i="38" s="1"/>
  <c r="AT10" i="38"/>
  <c r="AU10" i="38" s="1"/>
  <c r="AV10" i="38" s="1"/>
  <c r="AW10" i="38"/>
  <c r="AX10" i="38" s="1"/>
  <c r="AY10" i="38" s="1"/>
  <c r="AT8" i="38"/>
  <c r="AU8" i="38" s="1"/>
  <c r="AV8" i="38" s="1"/>
  <c r="AT34" i="41"/>
  <c r="AT29" i="41"/>
  <c r="AU29" i="41" s="1"/>
  <c r="AV29" i="41" s="1"/>
  <c r="AW27" i="41"/>
  <c r="AX27" i="41" s="1"/>
  <c r="AY27" i="41" s="1"/>
  <c r="AT26" i="41"/>
  <c r="AU26" i="41" s="1"/>
  <c r="AV26" i="41" s="1"/>
  <c r="AT23" i="41"/>
  <c r="AU23" i="41" s="1"/>
  <c r="AV23" i="41" s="1"/>
  <c r="AT21" i="41"/>
  <c r="AU21" i="41" s="1"/>
  <c r="AV21" i="41" s="1"/>
  <c r="AT19" i="41"/>
  <c r="AU19" i="41" s="1"/>
  <c r="AV19" i="41" s="1"/>
  <c r="AT17" i="41"/>
  <c r="AU17" i="41" s="1"/>
  <c r="AV17" i="41" s="1"/>
  <c r="AT12" i="41"/>
  <c r="AU12" i="41" s="1"/>
  <c r="AV12" i="41" s="1"/>
  <c r="AT10" i="41"/>
  <c r="AU10" i="41" s="1"/>
  <c r="AV10" i="41" s="1"/>
  <c r="AT7" i="41"/>
  <c r="AU7" i="41" s="1"/>
  <c r="AW7" i="41"/>
  <c r="AX7" i="41" s="1"/>
  <c r="AT35" i="37"/>
  <c r="AU35" i="37" s="1"/>
  <c r="AV35" i="37" s="1"/>
  <c r="AT33" i="37"/>
  <c r="AU33" i="37" s="1"/>
  <c r="AV33" i="37" s="1"/>
  <c r="AT30" i="37"/>
  <c r="AU30" i="37" s="1"/>
  <c r="AV30" i="37" s="1"/>
  <c r="AT29" i="37"/>
  <c r="AU29" i="37" s="1"/>
  <c r="AV29" i="37" s="1"/>
  <c r="AT28" i="37"/>
  <c r="AU28" i="37" s="1"/>
  <c r="AV28" i="37" s="1"/>
  <c r="AT24" i="37"/>
  <c r="AU24" i="37" s="1"/>
  <c r="AV24" i="37" s="1"/>
  <c r="AW24" i="37"/>
  <c r="AX24" i="37" s="1"/>
  <c r="AY24" i="37" s="1"/>
  <c r="AT10" i="37"/>
  <c r="AU10" i="37" s="1"/>
  <c r="AV10" i="37" s="1"/>
  <c r="AW7" i="37"/>
  <c r="AT35" i="23"/>
  <c r="AU35" i="23" s="1"/>
  <c r="AV35" i="23" s="1"/>
  <c r="AT34" i="23"/>
  <c r="AU34" i="23" s="1"/>
  <c r="AV34" i="23" s="1"/>
  <c r="AT33" i="23"/>
  <c r="AU33" i="23" s="1"/>
  <c r="AV33" i="23" s="1"/>
  <c r="AT31" i="23"/>
  <c r="AU31" i="23" s="1"/>
  <c r="AV31" i="23" s="1"/>
  <c r="AT29" i="23"/>
  <c r="AU29" i="23" s="1"/>
  <c r="AV29" i="23" s="1"/>
  <c r="AT26" i="23"/>
  <c r="AU26" i="23" s="1"/>
  <c r="AV26" i="23" s="1"/>
  <c r="AW25" i="23"/>
  <c r="AX25" i="23" s="1"/>
  <c r="AY25" i="23" s="1"/>
  <c r="AT24" i="23"/>
  <c r="AU24" i="23" s="1"/>
  <c r="AV24" i="23" s="1"/>
  <c r="AT23" i="23"/>
  <c r="AU23" i="23" s="1"/>
  <c r="AV23" i="23" s="1"/>
  <c r="AW23" i="23"/>
  <c r="AX23" i="23" s="1"/>
  <c r="AY23" i="23" s="1"/>
  <c r="AT16" i="23"/>
  <c r="AU16" i="23" s="1"/>
  <c r="AV16" i="23" s="1"/>
  <c r="AT15" i="23"/>
  <c r="AU15" i="23" s="1"/>
  <c r="AV15" i="23" s="1"/>
  <c r="AT12" i="23"/>
  <c r="AU12" i="23" s="1"/>
  <c r="AV12" i="23" s="1"/>
  <c r="AZ12" i="23"/>
  <c r="AT11" i="23"/>
  <c r="AU11" i="23" s="1"/>
  <c r="AV11" i="23" s="1"/>
  <c r="AT9" i="23"/>
  <c r="AU9" i="23" s="1"/>
  <c r="AV9" i="23" s="1"/>
  <c r="Q9" i="3"/>
  <c r="F40" i="35"/>
  <c r="H40" i="35"/>
  <c r="K40" i="35"/>
  <c r="F43" i="35"/>
  <c r="C138" i="19" s="1"/>
  <c r="H43" i="35"/>
  <c r="K43" i="35"/>
  <c r="F59" i="35"/>
  <c r="H59" i="35"/>
  <c r="F28" i="35"/>
  <c r="H28" i="35"/>
  <c r="F60" i="35"/>
  <c r="H60" i="35"/>
  <c r="F62" i="35"/>
  <c r="H62" i="35"/>
  <c r="F18" i="35"/>
  <c r="H18" i="35"/>
  <c r="AK38" i="26" l="1"/>
  <c r="X18" i="26"/>
  <c r="Z18" i="26" s="1"/>
  <c r="F23" i="26"/>
  <c r="AC22" i="26"/>
  <c r="Y20" i="26"/>
  <c r="K49" i="41"/>
  <c r="K13" i="41" s="1"/>
  <c r="D53" i="41"/>
  <c r="D17" i="41" s="1"/>
  <c r="K65" i="19"/>
  <c r="K54" i="19"/>
  <c r="AW22" i="41"/>
  <c r="K71" i="17"/>
  <c r="D62" i="38"/>
  <c r="K66" i="38"/>
  <c r="C137" i="19"/>
  <c r="K98" i="38"/>
  <c r="AD98" i="38" s="1"/>
  <c r="D92" i="38"/>
  <c r="D83" i="38"/>
  <c r="K85" i="38"/>
  <c r="AF85" i="38" s="1"/>
  <c r="K70" i="38"/>
  <c r="D72" i="38"/>
  <c r="D63" i="38"/>
  <c r="D27" i="38" s="1"/>
  <c r="K67" i="38"/>
  <c r="AW17" i="38"/>
  <c r="AX17" i="38" s="1"/>
  <c r="AY17" i="38" s="1"/>
  <c r="F37" i="37"/>
  <c r="AE94" i="41"/>
  <c r="AE73" i="41"/>
  <c r="AE95" i="41"/>
  <c r="AE96" i="41"/>
  <c r="AE100" i="41"/>
  <c r="AE98" i="41"/>
  <c r="AE42" i="41"/>
  <c r="AE81" i="41"/>
  <c r="AE71" i="41"/>
  <c r="AE118" i="41"/>
  <c r="AE58" i="41"/>
  <c r="AE105" i="41"/>
  <c r="AE87" i="41"/>
  <c r="AE51" i="41"/>
  <c r="AE85" i="41"/>
  <c r="AE101" i="41"/>
  <c r="AE67" i="41"/>
  <c r="AE79" i="41"/>
  <c r="AE117" i="41"/>
  <c r="AE82" i="41"/>
  <c r="AE116" i="41"/>
  <c r="AE61" i="41"/>
  <c r="AE91" i="41"/>
  <c r="AE104" i="41"/>
  <c r="AE77" i="41"/>
  <c r="AE89" i="41"/>
  <c r="AE112" i="41"/>
  <c r="AE57" i="41"/>
  <c r="AE92" i="41"/>
  <c r="AE80" i="41"/>
  <c r="AE59" i="41"/>
  <c r="AE84" i="41"/>
  <c r="AE102" i="41"/>
  <c r="AE109" i="41"/>
  <c r="AE114" i="41"/>
  <c r="AE86" i="41"/>
  <c r="AE111" i="41"/>
  <c r="AE107" i="41"/>
  <c r="AE69" i="41"/>
  <c r="AE115" i="41"/>
  <c r="AE119" i="41"/>
  <c r="AE97" i="41"/>
  <c r="AE103" i="41"/>
  <c r="AE93" i="41"/>
  <c r="I93" i="17"/>
  <c r="I90" i="17"/>
  <c r="I156" i="17"/>
  <c r="I72" i="17"/>
  <c r="I21" i="17"/>
  <c r="I166" i="17"/>
  <c r="I157" i="17"/>
  <c r="I158" i="17"/>
  <c r="I159" i="17"/>
  <c r="I160" i="17"/>
  <c r="I44" i="17"/>
  <c r="I96" i="17"/>
  <c r="I161" i="17"/>
  <c r="I167" i="17"/>
  <c r="I171" i="17"/>
  <c r="I177" i="17"/>
  <c r="I168" i="17"/>
  <c r="I70" i="17"/>
  <c r="I106" i="17"/>
  <c r="I178" i="17"/>
  <c r="I155" i="17"/>
  <c r="I35" i="17"/>
  <c r="I173" i="17"/>
  <c r="I179" i="17"/>
  <c r="I169" i="17"/>
  <c r="I162" i="17"/>
  <c r="I77" i="17"/>
  <c r="I112" i="17"/>
  <c r="I163" i="17"/>
  <c r="I153" i="17"/>
  <c r="I60" i="17"/>
  <c r="I170" i="17"/>
  <c r="I175" i="17"/>
  <c r="I54" i="17"/>
  <c r="I24" i="17"/>
  <c r="I65" i="17"/>
  <c r="I31" i="17"/>
  <c r="I154" i="17"/>
  <c r="I172" i="17"/>
  <c r="I174" i="17"/>
  <c r="I13" i="17"/>
  <c r="I52" i="17"/>
  <c r="I18" i="17"/>
  <c r="I26" i="17"/>
  <c r="I29" i="17"/>
  <c r="I85" i="17"/>
  <c r="I88" i="17"/>
  <c r="I12" i="17"/>
  <c r="I43" i="17"/>
  <c r="I61" i="17"/>
  <c r="I27" i="17"/>
  <c r="I111" i="17"/>
  <c r="I97" i="17"/>
  <c r="I164" i="17"/>
  <c r="I78" i="17"/>
  <c r="I185" i="17"/>
  <c r="I104" i="17"/>
  <c r="I165" i="17"/>
  <c r="I99" i="17"/>
  <c r="I79" i="17"/>
  <c r="I184" i="17"/>
  <c r="I42" i="17"/>
  <c r="I102" i="17"/>
  <c r="I183" i="17"/>
  <c r="I53" i="17"/>
  <c r="I180" i="17"/>
  <c r="I30" i="17"/>
  <c r="I94" i="17"/>
  <c r="I100" i="17"/>
  <c r="I49" i="17"/>
  <c r="I68" i="17"/>
  <c r="I46" i="17"/>
  <c r="I59" i="17"/>
  <c r="I51" i="17"/>
  <c r="I58" i="17"/>
  <c r="I80" i="17"/>
  <c r="I105" i="17"/>
  <c r="I36" i="17"/>
  <c r="I176" i="17"/>
  <c r="I101" i="17"/>
  <c r="I15" i="17"/>
  <c r="I181" i="17"/>
  <c r="I67" i="17"/>
  <c r="I182" i="17"/>
  <c r="I109" i="17"/>
  <c r="I39" i="17"/>
  <c r="I87" i="17"/>
  <c r="I103" i="17"/>
  <c r="I9" i="17"/>
  <c r="I10" i="17"/>
  <c r="I50" i="17"/>
  <c r="I48" i="17"/>
  <c r="AF117" i="41"/>
  <c r="AF119" i="41"/>
  <c r="AF115" i="41"/>
  <c r="AF114" i="41"/>
  <c r="AF109" i="41"/>
  <c r="AF73" i="41"/>
  <c r="AF93" i="41"/>
  <c r="AF96" i="41"/>
  <c r="AF81" i="41"/>
  <c r="AF100" i="41"/>
  <c r="AF95" i="41"/>
  <c r="AF61" i="41"/>
  <c r="AF69" i="41"/>
  <c r="AF107" i="41"/>
  <c r="AF91" i="41"/>
  <c r="AF71" i="41"/>
  <c r="AF80" i="41"/>
  <c r="AF105" i="41"/>
  <c r="AF101" i="41"/>
  <c r="AF79" i="41"/>
  <c r="AF116" i="41"/>
  <c r="AF82" i="41"/>
  <c r="AF112" i="41"/>
  <c r="AF102" i="41"/>
  <c r="AF98" i="41"/>
  <c r="AF97" i="41"/>
  <c r="AF118" i="41"/>
  <c r="AF57" i="41"/>
  <c r="AF84" i="41"/>
  <c r="AF58" i="41"/>
  <c r="AF94" i="41"/>
  <c r="AF111" i="41"/>
  <c r="AF92" i="41"/>
  <c r="AF104" i="41"/>
  <c r="AF103" i="41"/>
  <c r="AF85" i="41"/>
  <c r="AF77" i="41"/>
  <c r="AF89" i="41"/>
  <c r="AF87" i="41"/>
  <c r="AF59" i="41"/>
  <c r="AF106" i="41"/>
  <c r="AF99" i="41"/>
  <c r="K97" i="17"/>
  <c r="K161" i="17"/>
  <c r="K154" i="17"/>
  <c r="K85" i="17"/>
  <c r="K90" i="17"/>
  <c r="K165" i="17"/>
  <c r="K21" i="17"/>
  <c r="K88" i="17"/>
  <c r="K53" i="17"/>
  <c r="K175" i="17"/>
  <c r="K42" i="17"/>
  <c r="K166" i="17"/>
  <c r="K157" i="17"/>
  <c r="K158" i="17"/>
  <c r="K159" i="17"/>
  <c r="K160" i="17"/>
  <c r="K44" i="17"/>
  <c r="K96" i="17"/>
  <c r="K167" i="17"/>
  <c r="K171" i="17"/>
  <c r="K177" i="17"/>
  <c r="K13" i="17"/>
  <c r="K156" i="17"/>
  <c r="K168" i="17"/>
  <c r="K172" i="17"/>
  <c r="K79" i="17"/>
  <c r="K35" i="17"/>
  <c r="K51" i="17"/>
  <c r="K153" i="17"/>
  <c r="K162" i="17"/>
  <c r="K102" i="17"/>
  <c r="K80" i="17"/>
  <c r="K46" i="17"/>
  <c r="K36" i="17"/>
  <c r="K179" i="17"/>
  <c r="K9" i="17"/>
  <c r="K112" i="17"/>
  <c r="K60" i="17"/>
  <c r="K170" i="17"/>
  <c r="K54" i="17"/>
  <c r="K24" i="17"/>
  <c r="K65" i="17"/>
  <c r="K31" i="17"/>
  <c r="K70" i="17"/>
  <c r="K12" i="17"/>
  <c r="K43" i="17"/>
  <c r="K72" i="17"/>
  <c r="K169" i="17"/>
  <c r="K109" i="17"/>
  <c r="K68" i="17"/>
  <c r="K52" i="17"/>
  <c r="K173" i="17"/>
  <c r="K181" i="17"/>
  <c r="K104" i="17"/>
  <c r="K29" i="17"/>
  <c r="K155" i="17"/>
  <c r="K163" i="17"/>
  <c r="K61" i="17"/>
  <c r="K78" i="17"/>
  <c r="K178" i="17"/>
  <c r="K183" i="17"/>
  <c r="K93" i="17"/>
  <c r="K77" i="17"/>
  <c r="K106" i="17"/>
  <c r="K180" i="17"/>
  <c r="K185" i="17"/>
  <c r="K94" i="17"/>
  <c r="K100" i="17"/>
  <c r="K49" i="17"/>
  <c r="K182" i="17"/>
  <c r="K87" i="17"/>
  <c r="K48" i="17"/>
  <c r="K39" i="17"/>
  <c r="K58" i="17"/>
  <c r="K27" i="17"/>
  <c r="K105" i="17"/>
  <c r="K176" i="17"/>
  <c r="K101" i="17"/>
  <c r="K15" i="17"/>
  <c r="K184" i="17"/>
  <c r="K67" i="17"/>
  <c r="K164" i="17"/>
  <c r="K174" i="17"/>
  <c r="K10" i="17"/>
  <c r="K26" i="17"/>
  <c r="K30" i="17"/>
  <c r="K59" i="17"/>
  <c r="K18" i="17"/>
  <c r="K50" i="17"/>
  <c r="K111" i="17"/>
  <c r="K99" i="17"/>
  <c r="K103" i="17"/>
  <c r="I24" i="19"/>
  <c r="I122" i="19"/>
  <c r="I131" i="19"/>
  <c r="I141" i="19"/>
  <c r="I152" i="19"/>
  <c r="I160" i="19"/>
  <c r="I121" i="19"/>
  <c r="I130" i="19"/>
  <c r="I140" i="19"/>
  <c r="I151" i="19"/>
  <c r="I159" i="19"/>
  <c r="I76" i="19"/>
  <c r="I112" i="19"/>
  <c r="I139" i="19"/>
  <c r="I129" i="19"/>
  <c r="I138" i="19"/>
  <c r="I149" i="19"/>
  <c r="I68" i="19"/>
  <c r="I105" i="19"/>
  <c r="I62" i="19"/>
  <c r="I137" i="19"/>
  <c r="I148" i="19"/>
  <c r="I71" i="19"/>
  <c r="I128" i="19"/>
  <c r="I136" i="19"/>
  <c r="I100" i="19"/>
  <c r="I157" i="19"/>
  <c r="I167" i="19"/>
  <c r="I32" i="19"/>
  <c r="I127" i="19"/>
  <c r="I82" i="19"/>
  <c r="I147" i="19"/>
  <c r="I156" i="19"/>
  <c r="I166" i="19"/>
  <c r="I110" i="19"/>
  <c r="I102" i="19"/>
  <c r="I135" i="19"/>
  <c r="I146" i="19"/>
  <c r="I58" i="19"/>
  <c r="I125" i="19"/>
  <c r="I95" i="19"/>
  <c r="I153" i="19"/>
  <c r="I158" i="19"/>
  <c r="I104" i="19"/>
  <c r="I56" i="19"/>
  <c r="I165" i="19"/>
  <c r="I123" i="19"/>
  <c r="I132" i="19"/>
  <c r="I142" i="19"/>
  <c r="I144" i="19"/>
  <c r="I60" i="19"/>
  <c r="I162" i="19"/>
  <c r="I124" i="19"/>
  <c r="I133" i="19"/>
  <c r="I145" i="19"/>
  <c r="I154" i="19"/>
  <c r="I126" i="19"/>
  <c r="I134" i="19"/>
  <c r="I150" i="19"/>
  <c r="I163" i="19"/>
  <c r="I155" i="19"/>
  <c r="I164" i="19"/>
  <c r="I143" i="19"/>
  <c r="I161" i="19"/>
  <c r="AH5" i="23"/>
  <c r="AK5" i="41"/>
  <c r="AQ5" i="41" s="1"/>
  <c r="AD118" i="38"/>
  <c r="AD52" i="38"/>
  <c r="AD117" i="38"/>
  <c r="AD116" i="38"/>
  <c r="AD54" i="38"/>
  <c r="AD108" i="38"/>
  <c r="AD61" i="38"/>
  <c r="AD119" i="38"/>
  <c r="AD55" i="38"/>
  <c r="AD113" i="38"/>
  <c r="AD109" i="38"/>
  <c r="AD59" i="38"/>
  <c r="AD53" i="38"/>
  <c r="AD63" i="38"/>
  <c r="AD114" i="38"/>
  <c r="AD95" i="38"/>
  <c r="AD49" i="38"/>
  <c r="AD100" i="38"/>
  <c r="AD80" i="38"/>
  <c r="AD115" i="38"/>
  <c r="AD48" i="38"/>
  <c r="AD73" i="38"/>
  <c r="AD58" i="38"/>
  <c r="AD91" i="38"/>
  <c r="AD112" i="38"/>
  <c r="AD94" i="38"/>
  <c r="AF88" i="41"/>
  <c r="AF110" i="41"/>
  <c r="AD104" i="38"/>
  <c r="AB64" i="38"/>
  <c r="AF42" i="41"/>
  <c r="AB62" i="38"/>
  <c r="G121" i="19"/>
  <c r="G130" i="19"/>
  <c r="G140" i="19"/>
  <c r="G151" i="19"/>
  <c r="G159" i="19"/>
  <c r="G76" i="19"/>
  <c r="G112" i="19"/>
  <c r="G139" i="19"/>
  <c r="G150" i="19"/>
  <c r="G158" i="19"/>
  <c r="G129" i="19"/>
  <c r="G138" i="19"/>
  <c r="G62" i="19"/>
  <c r="G137" i="19"/>
  <c r="G148" i="19"/>
  <c r="G71" i="19"/>
  <c r="G104" i="19"/>
  <c r="G128" i="19"/>
  <c r="G136" i="19"/>
  <c r="G100" i="19"/>
  <c r="G157" i="19"/>
  <c r="G32" i="19"/>
  <c r="G127" i="19"/>
  <c r="G82" i="19"/>
  <c r="G147" i="19"/>
  <c r="G156" i="19"/>
  <c r="G166" i="19"/>
  <c r="G102" i="19"/>
  <c r="G135" i="19"/>
  <c r="G146" i="19"/>
  <c r="G58" i="19"/>
  <c r="G165" i="19"/>
  <c r="G126" i="19"/>
  <c r="G134" i="19"/>
  <c r="G145" i="19"/>
  <c r="G155" i="19"/>
  <c r="G149" i="19"/>
  <c r="G160" i="19"/>
  <c r="G123" i="19"/>
  <c r="G132" i="19"/>
  <c r="G142" i="19"/>
  <c r="G144" i="19"/>
  <c r="G60" i="19"/>
  <c r="G162" i="19"/>
  <c r="G152" i="19"/>
  <c r="G164" i="19"/>
  <c r="G167" i="19"/>
  <c r="G124" i="19"/>
  <c r="G133" i="19"/>
  <c r="G154" i="19"/>
  <c r="G68" i="19"/>
  <c r="G105" i="19"/>
  <c r="G143" i="19"/>
  <c r="G161" i="19"/>
  <c r="G122" i="19"/>
  <c r="G95" i="19"/>
  <c r="G56" i="19"/>
  <c r="G131" i="19"/>
  <c r="G141" i="19"/>
  <c r="G163" i="19"/>
  <c r="G153" i="19"/>
  <c r="G110" i="19"/>
  <c r="G125" i="19"/>
  <c r="AE99" i="41"/>
  <c r="AF99" i="37"/>
  <c r="AB51" i="38"/>
  <c r="AC117" i="38"/>
  <c r="AC118" i="38"/>
  <c r="AC109" i="38"/>
  <c r="AC95" i="38"/>
  <c r="AC114" i="38"/>
  <c r="AC80" i="38"/>
  <c r="AC59" i="38"/>
  <c r="AC112" i="38"/>
  <c r="AC116" i="38"/>
  <c r="AC49" i="38"/>
  <c r="AC52" i="38"/>
  <c r="AC61" i="38"/>
  <c r="AC115" i="38"/>
  <c r="AC63" i="38"/>
  <c r="AC100" i="38"/>
  <c r="AC58" i="38"/>
  <c r="AC54" i="38"/>
  <c r="AC108" i="38"/>
  <c r="AC53" i="38"/>
  <c r="AC73" i="38"/>
  <c r="AC113" i="38"/>
  <c r="AC48" i="38"/>
  <c r="AC55" i="38"/>
  <c r="AC91" i="38"/>
  <c r="AC94" i="38"/>
  <c r="AC119" i="38"/>
  <c r="AZ14" i="37"/>
  <c r="AE118" i="38"/>
  <c r="AE63" i="38"/>
  <c r="AE55" i="38"/>
  <c r="AE54" i="38"/>
  <c r="AE52" i="38"/>
  <c r="AE61" i="38"/>
  <c r="AE48" i="38"/>
  <c r="AE115" i="38"/>
  <c r="AE109" i="38"/>
  <c r="AE117" i="38"/>
  <c r="AE113" i="38"/>
  <c r="AE91" i="38"/>
  <c r="AE116" i="38"/>
  <c r="AE59" i="38"/>
  <c r="AE80" i="38"/>
  <c r="AE114" i="38"/>
  <c r="AE108" i="38"/>
  <c r="AE95" i="38"/>
  <c r="AE119" i="38"/>
  <c r="AE112" i="38"/>
  <c r="AE49" i="38"/>
  <c r="AE100" i="38"/>
  <c r="AE58" i="38"/>
  <c r="AE73" i="38"/>
  <c r="AE94" i="38"/>
  <c r="AE53" i="38"/>
  <c r="AE120" i="38"/>
  <c r="AE82" i="37"/>
  <c r="AE67" i="37"/>
  <c r="AD107" i="37"/>
  <c r="AB88" i="41"/>
  <c r="AE90" i="41"/>
  <c r="AB83" i="41"/>
  <c r="AD108" i="41"/>
  <c r="AD78" i="41"/>
  <c r="AE104" i="38"/>
  <c r="AC64" i="38"/>
  <c r="AF67" i="41"/>
  <c r="AF86" i="41"/>
  <c r="AC62" i="38"/>
  <c r="AF116" i="37"/>
  <c r="AF97" i="37"/>
  <c r="AF109" i="37"/>
  <c r="AF81" i="37"/>
  <c r="AF118" i="37"/>
  <c r="AF111" i="37"/>
  <c r="AF105" i="37"/>
  <c r="AF48" i="37"/>
  <c r="AF103" i="37"/>
  <c r="AF88" i="37"/>
  <c r="AF78" i="37"/>
  <c r="AF66" i="37"/>
  <c r="AF113" i="37"/>
  <c r="AF106" i="37"/>
  <c r="AF108" i="37"/>
  <c r="AF93" i="37"/>
  <c r="AF44" i="37"/>
  <c r="AF115" i="37"/>
  <c r="AF89" i="37"/>
  <c r="AF49" i="37"/>
  <c r="AF65" i="37"/>
  <c r="AF54" i="37"/>
  <c r="AF60" i="37"/>
  <c r="AF83" i="37"/>
  <c r="AF102" i="37"/>
  <c r="AF98" i="37"/>
  <c r="AF100" i="37"/>
  <c r="AF114" i="37"/>
  <c r="AF110" i="37"/>
  <c r="AF92" i="37"/>
  <c r="AF61" i="37"/>
  <c r="AF101" i="37"/>
  <c r="AF119" i="37"/>
  <c r="AF117" i="37"/>
  <c r="AF76" i="37"/>
  <c r="AF84" i="37"/>
  <c r="AF63" i="37"/>
  <c r="AE120" i="41"/>
  <c r="AB104" i="38"/>
  <c r="K24" i="19"/>
  <c r="K123" i="19"/>
  <c r="K132" i="19"/>
  <c r="K142" i="19"/>
  <c r="K153" i="19"/>
  <c r="K161" i="19"/>
  <c r="K122" i="19"/>
  <c r="K131" i="19"/>
  <c r="K141" i="19"/>
  <c r="K152" i="19"/>
  <c r="K160" i="19"/>
  <c r="K121" i="19"/>
  <c r="K130" i="19"/>
  <c r="K140" i="19"/>
  <c r="K112" i="19"/>
  <c r="K139" i="19"/>
  <c r="K150" i="19"/>
  <c r="K158" i="19"/>
  <c r="K129" i="19"/>
  <c r="K138" i="19"/>
  <c r="K149" i="19"/>
  <c r="K68" i="19"/>
  <c r="K62" i="19"/>
  <c r="K137" i="19"/>
  <c r="K148" i="19"/>
  <c r="K71" i="19"/>
  <c r="K104" i="19"/>
  <c r="K128" i="19"/>
  <c r="K136" i="19"/>
  <c r="K100" i="19"/>
  <c r="K157" i="19"/>
  <c r="K167" i="19"/>
  <c r="K32" i="19"/>
  <c r="K127" i="19"/>
  <c r="K82" i="19"/>
  <c r="K147" i="19"/>
  <c r="K163" i="19"/>
  <c r="K125" i="19"/>
  <c r="K95" i="19"/>
  <c r="K56" i="19"/>
  <c r="K146" i="19"/>
  <c r="K165" i="19"/>
  <c r="K144" i="19"/>
  <c r="K60" i="19"/>
  <c r="K58" i="19"/>
  <c r="K162" i="19"/>
  <c r="K126" i="19"/>
  <c r="K134" i="19"/>
  <c r="K159" i="19"/>
  <c r="K164" i="19"/>
  <c r="K110" i="19"/>
  <c r="K105" i="19"/>
  <c r="K102" i="19"/>
  <c r="K145" i="19"/>
  <c r="K156" i="19"/>
  <c r="K166" i="19"/>
  <c r="K76" i="19"/>
  <c r="K155" i="19"/>
  <c r="K124" i="19"/>
  <c r="K151" i="19"/>
  <c r="K135" i="19"/>
  <c r="K154" i="19"/>
  <c r="K133" i="19"/>
  <c r="K143" i="19"/>
  <c r="AF118" i="38"/>
  <c r="AF109" i="38"/>
  <c r="AF54" i="38"/>
  <c r="AF52" i="38"/>
  <c r="AF61" i="38"/>
  <c r="AF58" i="38"/>
  <c r="AF53" i="38"/>
  <c r="AF49" i="38"/>
  <c r="AF80" i="38"/>
  <c r="AF119" i="38"/>
  <c r="AF115" i="38"/>
  <c r="AF55" i="38"/>
  <c r="AF94" i="38"/>
  <c r="AF114" i="38"/>
  <c r="AF117" i="38"/>
  <c r="AF108" i="38"/>
  <c r="AF116" i="38"/>
  <c r="AF63" i="38"/>
  <c r="AF59" i="38"/>
  <c r="AF100" i="38"/>
  <c r="AF113" i="38"/>
  <c r="AF112" i="38"/>
  <c r="AF73" i="38"/>
  <c r="AF91" i="38"/>
  <c r="AF48" i="38"/>
  <c r="AF95" i="38"/>
  <c r="AF57" i="37"/>
  <c r="AF82" i="37"/>
  <c r="AF67" i="37"/>
  <c r="AE104" i="37"/>
  <c r="AE107" i="37"/>
  <c r="AC88" i="41"/>
  <c r="AF90" i="41"/>
  <c r="AC83" i="41"/>
  <c r="AE108" i="41"/>
  <c r="AB52" i="41"/>
  <c r="AF104" i="38"/>
  <c r="AD64" i="38"/>
  <c r="AD60" i="38"/>
  <c r="AF112" i="37"/>
  <c r="AE110" i="41"/>
  <c r="AC51" i="38"/>
  <c r="L96" i="17"/>
  <c r="L93" i="17"/>
  <c r="L90" i="17"/>
  <c r="L51" i="17"/>
  <c r="L165" i="17"/>
  <c r="L39" i="17"/>
  <c r="L174" i="17"/>
  <c r="L185" i="17"/>
  <c r="L21" i="17"/>
  <c r="L88" i="17"/>
  <c r="L161" i="17"/>
  <c r="L166" i="17"/>
  <c r="L103" i="17"/>
  <c r="L176" i="17"/>
  <c r="L157" i="17"/>
  <c r="L158" i="17"/>
  <c r="L159" i="17"/>
  <c r="L160" i="17"/>
  <c r="L44" i="17"/>
  <c r="L167" i="17"/>
  <c r="L171" i="17"/>
  <c r="L177" i="17"/>
  <c r="L155" i="17"/>
  <c r="L70" i="17"/>
  <c r="L154" i="17"/>
  <c r="L49" i="17"/>
  <c r="L156" i="17"/>
  <c r="L35" i="17"/>
  <c r="L106" i="17"/>
  <c r="L180" i="17"/>
  <c r="L67" i="17"/>
  <c r="L153" i="17"/>
  <c r="L162" i="17"/>
  <c r="L102" i="17"/>
  <c r="L80" i="17"/>
  <c r="L46" i="17"/>
  <c r="L15" i="17"/>
  <c r="L36" i="17"/>
  <c r="L172" i="17"/>
  <c r="L175" i="17"/>
  <c r="L179" i="17"/>
  <c r="L9" i="17"/>
  <c r="L112" i="17"/>
  <c r="L85" i="17"/>
  <c r="L178" i="17"/>
  <c r="L52" i="17"/>
  <c r="L12" i="17"/>
  <c r="L109" i="17"/>
  <c r="L184" i="17"/>
  <c r="L48" i="17"/>
  <c r="L58" i="17"/>
  <c r="L50" i="17"/>
  <c r="L60" i="17"/>
  <c r="L42" i="17"/>
  <c r="L173" i="17"/>
  <c r="L181" i="17"/>
  <c r="L31" i="17"/>
  <c r="L111" i="17"/>
  <c r="L104" i="17"/>
  <c r="L29" i="17"/>
  <c r="L163" i="17"/>
  <c r="L13" i="17"/>
  <c r="L24" i="17"/>
  <c r="L61" i="17"/>
  <c r="L30" i="17"/>
  <c r="L18" i="17"/>
  <c r="L77" i="17"/>
  <c r="L68" i="17"/>
  <c r="L94" i="17"/>
  <c r="L65" i="17"/>
  <c r="L183" i="17"/>
  <c r="L43" i="17"/>
  <c r="L27" i="17"/>
  <c r="L105" i="17"/>
  <c r="L53" i="17"/>
  <c r="L78" i="17"/>
  <c r="L87" i="17"/>
  <c r="L169" i="17"/>
  <c r="L182" i="17"/>
  <c r="L54" i="17"/>
  <c r="L59" i="17"/>
  <c r="L72" i="17"/>
  <c r="L164" i="17"/>
  <c r="L97" i="17"/>
  <c r="L168" i="17"/>
  <c r="L101" i="17"/>
  <c r="L100" i="17"/>
  <c r="L170" i="17"/>
  <c r="L99" i="17"/>
  <c r="L10" i="17"/>
  <c r="L79" i="17"/>
  <c r="L26" i="17"/>
  <c r="AZ9" i="38"/>
  <c r="AB114" i="37"/>
  <c r="AB115" i="37"/>
  <c r="AB119" i="37"/>
  <c r="AB110" i="37"/>
  <c r="AB117" i="37"/>
  <c r="AB116" i="37"/>
  <c r="AB109" i="37"/>
  <c r="AB118" i="37"/>
  <c r="AB88" i="37"/>
  <c r="AB83" i="37"/>
  <c r="AB49" i="37"/>
  <c r="AB105" i="37"/>
  <c r="AB48" i="37"/>
  <c r="AB92" i="37"/>
  <c r="AB113" i="37"/>
  <c r="AB61" i="37"/>
  <c r="AB81" i="37"/>
  <c r="AB101" i="37"/>
  <c r="AB65" i="37"/>
  <c r="AB103" i="37"/>
  <c r="AB102" i="37"/>
  <c r="AB98" i="37"/>
  <c r="AB111" i="37"/>
  <c r="AB100" i="37"/>
  <c r="AB106" i="37"/>
  <c r="AB89" i="37"/>
  <c r="AB66" i="37"/>
  <c r="AB78" i="37"/>
  <c r="AB97" i="37"/>
  <c r="AB54" i="37"/>
  <c r="AB93" i="37"/>
  <c r="AB108" i="37"/>
  <c r="AB44" i="37"/>
  <c r="AF107" i="37"/>
  <c r="AD88" i="41"/>
  <c r="AD68" i="41"/>
  <c r="AD83" i="41"/>
  <c r="AF108" i="41"/>
  <c r="AB57" i="38"/>
  <c r="AE64" i="38"/>
  <c r="AF51" i="41"/>
  <c r="AB94" i="38"/>
  <c r="AC60" i="38"/>
  <c r="AE60" i="37"/>
  <c r="AE60" i="38"/>
  <c r="AE43" i="41"/>
  <c r="AZ10" i="37"/>
  <c r="AF96" i="37"/>
  <c r="AE78" i="41"/>
  <c r="AZ9" i="37"/>
  <c r="AZ28" i="23"/>
  <c r="AW29" i="41"/>
  <c r="AX29" i="41" s="1"/>
  <c r="AY29" i="41" s="1"/>
  <c r="AW12" i="38"/>
  <c r="AX12" i="38" s="1"/>
  <c r="AY12" i="38" s="1"/>
  <c r="AW27" i="38"/>
  <c r="AX27" i="38" s="1"/>
  <c r="AY27" i="38" s="1"/>
  <c r="AW33" i="38"/>
  <c r="AX33" i="38" s="1"/>
  <c r="AY33" i="38" s="1"/>
  <c r="AC115" i="37"/>
  <c r="AC93" i="37"/>
  <c r="AC97" i="37"/>
  <c r="AC44" i="37"/>
  <c r="AC88" i="37"/>
  <c r="AC114" i="37"/>
  <c r="AC54" i="37"/>
  <c r="AC66" i="37"/>
  <c r="AC119" i="37"/>
  <c r="AC109" i="37"/>
  <c r="AC100" i="37"/>
  <c r="AC101" i="37"/>
  <c r="AC110" i="37"/>
  <c r="AC65" i="37"/>
  <c r="AC103" i="37"/>
  <c r="AC116" i="37"/>
  <c r="AC102" i="37"/>
  <c r="AC83" i="37"/>
  <c r="AC78" i="37"/>
  <c r="AC92" i="37"/>
  <c r="AC81" i="37"/>
  <c r="AC117" i="37"/>
  <c r="AC113" i="37"/>
  <c r="AC106" i="37"/>
  <c r="AC48" i="37"/>
  <c r="AC61" i="37"/>
  <c r="AC98" i="37"/>
  <c r="AC118" i="37"/>
  <c r="AC108" i="37"/>
  <c r="AC111" i="37"/>
  <c r="AC105" i="37"/>
  <c r="AC89" i="37"/>
  <c r="AC60" i="37"/>
  <c r="AC49" i="37"/>
  <c r="AB86" i="41"/>
  <c r="AB61" i="41"/>
  <c r="AB100" i="41"/>
  <c r="AB92" i="41"/>
  <c r="AB58" i="41"/>
  <c r="AB115" i="41"/>
  <c r="AB116" i="41"/>
  <c r="AB95" i="41"/>
  <c r="AB119" i="41"/>
  <c r="AB82" i="41"/>
  <c r="AB118" i="41"/>
  <c r="AB102" i="41"/>
  <c r="AB98" i="41"/>
  <c r="AB114" i="41"/>
  <c r="AB51" i="41"/>
  <c r="AB109" i="41"/>
  <c r="AB94" i="41"/>
  <c r="AB81" i="41"/>
  <c r="AB77" i="41"/>
  <c r="AB105" i="41"/>
  <c r="AB97" i="41"/>
  <c r="AB117" i="41"/>
  <c r="AB84" i="41"/>
  <c r="AB111" i="41"/>
  <c r="AB73" i="41"/>
  <c r="AB112" i="41"/>
  <c r="AB57" i="41"/>
  <c r="AB80" i="41"/>
  <c r="AB93" i="41"/>
  <c r="AB71" i="41"/>
  <c r="AB89" i="41"/>
  <c r="AB59" i="41"/>
  <c r="AB69" i="41"/>
  <c r="AB42" i="41"/>
  <c r="AB103" i="41"/>
  <c r="AB67" i="41"/>
  <c r="AB79" i="41"/>
  <c r="AB85" i="41"/>
  <c r="AB96" i="41"/>
  <c r="AB91" i="41"/>
  <c r="AB101" i="41"/>
  <c r="AB104" i="41"/>
  <c r="AD82" i="37"/>
  <c r="AB76" i="37"/>
  <c r="AD106" i="41"/>
  <c r="AE88" i="41"/>
  <c r="AE68" i="41"/>
  <c r="AE83" i="41"/>
  <c r="AD52" i="41"/>
  <c r="AC57" i="38"/>
  <c r="AE113" i="41"/>
  <c r="AB60" i="37"/>
  <c r="AB114" i="38"/>
  <c r="AB117" i="38"/>
  <c r="AB116" i="38"/>
  <c r="AB115" i="38"/>
  <c r="AB119" i="38"/>
  <c r="AB118" i="38"/>
  <c r="AB113" i="38"/>
  <c r="AB73" i="38"/>
  <c r="AB54" i="38"/>
  <c r="AB95" i="38"/>
  <c r="AB55" i="38"/>
  <c r="AB80" i="38"/>
  <c r="AB91" i="38"/>
  <c r="AB49" i="38"/>
  <c r="AB52" i="38"/>
  <c r="AB61" i="38"/>
  <c r="AB63" i="38"/>
  <c r="AB108" i="38"/>
  <c r="AB53" i="38"/>
  <c r="AB59" i="38"/>
  <c r="AB112" i="38"/>
  <c r="AB48" i="38"/>
  <c r="AB100" i="38"/>
  <c r="AB109" i="38"/>
  <c r="AB50" i="38"/>
  <c r="AB60" i="38"/>
  <c r="AF78" i="41"/>
  <c r="AC104" i="38"/>
  <c r="AZ10" i="41"/>
  <c r="AD100" i="37"/>
  <c r="AD115" i="37"/>
  <c r="AD83" i="37"/>
  <c r="AD66" i="37"/>
  <c r="AD97" i="37"/>
  <c r="AD110" i="37"/>
  <c r="AD116" i="37"/>
  <c r="AD103" i="37"/>
  <c r="AD81" i="37"/>
  <c r="AD54" i="37"/>
  <c r="AD48" i="37"/>
  <c r="AD88" i="37"/>
  <c r="AD102" i="37"/>
  <c r="AD101" i="37"/>
  <c r="AD98" i="37"/>
  <c r="AD111" i="37"/>
  <c r="AD119" i="37"/>
  <c r="AD108" i="37"/>
  <c r="AD113" i="37"/>
  <c r="AD61" i="37"/>
  <c r="AD93" i="37"/>
  <c r="AD109" i="37"/>
  <c r="AD60" i="37"/>
  <c r="AD117" i="37"/>
  <c r="AD118" i="37"/>
  <c r="AD114" i="37"/>
  <c r="AD65" i="37"/>
  <c r="AD49" i="37"/>
  <c r="AD105" i="37"/>
  <c r="AD44" i="37"/>
  <c r="AD92" i="37"/>
  <c r="AD106" i="37"/>
  <c r="AD89" i="37"/>
  <c r="AD78" i="37"/>
  <c r="AC86" i="41"/>
  <c r="AC100" i="41"/>
  <c r="AC81" i="41"/>
  <c r="AC61" i="41"/>
  <c r="AC107" i="41"/>
  <c r="AC84" i="41"/>
  <c r="AC96" i="41"/>
  <c r="AC57" i="41"/>
  <c r="AC80" i="41"/>
  <c r="AC82" i="41"/>
  <c r="AC101" i="41"/>
  <c r="AC102" i="41"/>
  <c r="AC98" i="41"/>
  <c r="AC51" i="41"/>
  <c r="AC117" i="41"/>
  <c r="AC59" i="41"/>
  <c r="AC109" i="41"/>
  <c r="AC116" i="41"/>
  <c r="AC105" i="41"/>
  <c r="AC89" i="41"/>
  <c r="AC85" i="41"/>
  <c r="AC95" i="41"/>
  <c r="AC94" i="41"/>
  <c r="AC103" i="41"/>
  <c r="AC58" i="41"/>
  <c r="AC97" i="41"/>
  <c r="AC73" i="41"/>
  <c r="AC119" i="41"/>
  <c r="AC69" i="41"/>
  <c r="AC93" i="41"/>
  <c r="AC112" i="41"/>
  <c r="AC115" i="41"/>
  <c r="AC114" i="41"/>
  <c r="AC118" i="41"/>
  <c r="AC77" i="41"/>
  <c r="AC91" i="41"/>
  <c r="AC87" i="41"/>
  <c r="AC42" i="41"/>
  <c r="AC104" i="41"/>
  <c r="AC71" i="41"/>
  <c r="AC79" i="41"/>
  <c r="AC67" i="41"/>
  <c r="AC92" i="41"/>
  <c r="AC111" i="41"/>
  <c r="AB57" i="37"/>
  <c r="AC84" i="37"/>
  <c r="AD76" i="37"/>
  <c r="AB104" i="37"/>
  <c r="AE106" i="41"/>
  <c r="AB99" i="41"/>
  <c r="AF68" i="41"/>
  <c r="AF83" i="41"/>
  <c r="AE52" i="41"/>
  <c r="AB77" i="38"/>
  <c r="AD57" i="38"/>
  <c r="AB87" i="41"/>
  <c r="AF113" i="41"/>
  <c r="AE50" i="38"/>
  <c r="L24" i="19"/>
  <c r="L124" i="19"/>
  <c r="L133" i="19"/>
  <c r="L143" i="19"/>
  <c r="L154" i="19"/>
  <c r="L162" i="19"/>
  <c r="L123" i="19"/>
  <c r="L132" i="19"/>
  <c r="L142" i="19"/>
  <c r="L153" i="19"/>
  <c r="L161" i="19"/>
  <c r="L122" i="19"/>
  <c r="L131" i="19"/>
  <c r="L141" i="19"/>
  <c r="L121" i="19"/>
  <c r="L130" i="19"/>
  <c r="L140" i="19"/>
  <c r="L151" i="19"/>
  <c r="L159" i="19"/>
  <c r="L76" i="19"/>
  <c r="L112" i="19"/>
  <c r="L139" i="19"/>
  <c r="L150" i="19"/>
  <c r="L158" i="19"/>
  <c r="L129" i="19"/>
  <c r="L138" i="19"/>
  <c r="L149" i="19"/>
  <c r="L68" i="19"/>
  <c r="L105" i="19"/>
  <c r="L62" i="19"/>
  <c r="L137" i="19"/>
  <c r="L148" i="19"/>
  <c r="L71" i="19"/>
  <c r="L104" i="19"/>
  <c r="L128" i="19"/>
  <c r="L136" i="19"/>
  <c r="L100" i="19"/>
  <c r="L102" i="19"/>
  <c r="L135" i="19"/>
  <c r="L160" i="19"/>
  <c r="L163" i="19"/>
  <c r="L125" i="19"/>
  <c r="L95" i="19"/>
  <c r="L56" i="19"/>
  <c r="L32" i="19"/>
  <c r="L146" i="19"/>
  <c r="L165" i="19"/>
  <c r="L144" i="19"/>
  <c r="L60" i="19"/>
  <c r="L58" i="19"/>
  <c r="L157" i="19"/>
  <c r="L126" i="19"/>
  <c r="L134" i="19"/>
  <c r="L164" i="19"/>
  <c r="L110" i="19"/>
  <c r="L147" i="19"/>
  <c r="L145" i="19"/>
  <c r="L156" i="19"/>
  <c r="L166" i="19"/>
  <c r="L127" i="19"/>
  <c r="L167" i="19"/>
  <c r="L155" i="19"/>
  <c r="L82" i="19"/>
  <c r="L152" i="19"/>
  <c r="AZ12" i="41"/>
  <c r="AF43" i="41"/>
  <c r="G155" i="17"/>
  <c r="G49" i="17"/>
  <c r="G158" i="17"/>
  <c r="G77" i="17"/>
  <c r="G157" i="17"/>
  <c r="G168" i="17"/>
  <c r="G156" i="17"/>
  <c r="G70" i="17"/>
  <c r="G106" i="17"/>
  <c r="G178" i="17"/>
  <c r="G35" i="17"/>
  <c r="G105" i="17"/>
  <c r="G99" i="17"/>
  <c r="G180" i="17"/>
  <c r="G154" i="17"/>
  <c r="G169" i="17"/>
  <c r="G78" i="17"/>
  <c r="G181" i="17"/>
  <c r="G153" i="17"/>
  <c r="G72" i="17"/>
  <c r="G162" i="17"/>
  <c r="G164" i="17"/>
  <c r="G60" i="17"/>
  <c r="G36" i="17"/>
  <c r="G97" i="17"/>
  <c r="G96" i="17"/>
  <c r="G112" i="17"/>
  <c r="G88" i="17"/>
  <c r="G172" i="17"/>
  <c r="G12" i="17"/>
  <c r="G43" i="17"/>
  <c r="G61" i="17"/>
  <c r="G21" i="17"/>
  <c r="G85" i="17"/>
  <c r="G109" i="17"/>
  <c r="G68" i="17"/>
  <c r="G42" i="17"/>
  <c r="G30" i="17"/>
  <c r="G171" i="17"/>
  <c r="G185" i="17"/>
  <c r="G104" i="17"/>
  <c r="G48" i="17"/>
  <c r="G87" i="17"/>
  <c r="G159" i="17"/>
  <c r="G103" i="17"/>
  <c r="G79" i="17"/>
  <c r="G182" i="17"/>
  <c r="G183" i="17"/>
  <c r="G44" i="17"/>
  <c r="G161" i="17"/>
  <c r="G163" i="17"/>
  <c r="G53" i="17"/>
  <c r="G167" i="17"/>
  <c r="G175" i="17"/>
  <c r="G177" i="17"/>
  <c r="G24" i="17"/>
  <c r="G94" i="17"/>
  <c r="G100" i="17"/>
  <c r="G13" i="17"/>
  <c r="G101" i="17"/>
  <c r="G18" i="17"/>
  <c r="G46" i="17"/>
  <c r="G39" i="17"/>
  <c r="G54" i="17"/>
  <c r="G65" i="17"/>
  <c r="G10" i="17"/>
  <c r="G67" i="17"/>
  <c r="G174" i="17"/>
  <c r="G58" i="17"/>
  <c r="G160" i="17"/>
  <c r="G80" i="17"/>
  <c r="G51" i="17"/>
  <c r="G176" i="17"/>
  <c r="G29" i="17"/>
  <c r="G184" i="17"/>
  <c r="G9" i="17"/>
  <c r="G102" i="17"/>
  <c r="G179" i="17"/>
  <c r="G90" i="17"/>
  <c r="G111" i="17"/>
  <c r="G170" i="17"/>
  <c r="G166" i="17"/>
  <c r="G173" i="17"/>
  <c r="G165" i="17"/>
  <c r="G52" i="17"/>
  <c r="G31" i="17"/>
  <c r="AW36" i="23"/>
  <c r="AX36" i="23" s="1"/>
  <c r="AY36" i="23" s="1"/>
  <c r="AE97" i="37"/>
  <c r="AE83" i="37"/>
  <c r="AE116" i="37"/>
  <c r="AE100" i="37"/>
  <c r="AE65" i="37"/>
  <c r="AE48" i="37"/>
  <c r="AE88" i="37"/>
  <c r="AE66" i="37"/>
  <c r="AE118" i="37"/>
  <c r="AE113" i="37"/>
  <c r="AE61" i="37"/>
  <c r="AE93" i="37"/>
  <c r="AE98" i="37"/>
  <c r="AE111" i="37"/>
  <c r="AE44" i="37"/>
  <c r="AE103" i="37"/>
  <c r="AE108" i="37"/>
  <c r="AE81" i="37"/>
  <c r="AE119" i="37"/>
  <c r="AE92" i="37"/>
  <c r="AE101" i="37"/>
  <c r="AE102" i="37"/>
  <c r="AE115" i="37"/>
  <c r="AE114" i="37"/>
  <c r="AE78" i="37"/>
  <c r="AE117" i="37"/>
  <c r="AE49" i="37"/>
  <c r="AE105" i="37"/>
  <c r="AE110" i="37"/>
  <c r="AE106" i="37"/>
  <c r="AE54" i="37"/>
  <c r="AE89" i="37"/>
  <c r="AE109" i="37"/>
  <c r="AD112" i="41"/>
  <c r="AD97" i="41"/>
  <c r="AD86" i="41"/>
  <c r="AD61" i="41"/>
  <c r="AD101" i="41"/>
  <c r="AD100" i="41"/>
  <c r="AD80" i="41"/>
  <c r="AD104" i="41"/>
  <c r="AD95" i="41"/>
  <c r="AD87" i="41"/>
  <c r="AD91" i="41"/>
  <c r="AD98" i="41"/>
  <c r="AD42" i="41"/>
  <c r="AD109" i="41"/>
  <c r="AD71" i="41"/>
  <c r="AD119" i="41"/>
  <c r="AD105" i="41"/>
  <c r="AD89" i="41"/>
  <c r="AD85" i="41"/>
  <c r="AD115" i="41"/>
  <c r="AD96" i="41"/>
  <c r="AD73" i="41"/>
  <c r="AD79" i="41"/>
  <c r="AD69" i="41"/>
  <c r="AD118" i="41"/>
  <c r="AD102" i="41"/>
  <c r="AD116" i="41"/>
  <c r="AD107" i="41"/>
  <c r="AD84" i="41"/>
  <c r="AD51" i="41"/>
  <c r="AD57" i="41"/>
  <c r="AD82" i="41"/>
  <c r="AD94" i="41"/>
  <c r="AD81" i="41"/>
  <c r="AD92" i="41"/>
  <c r="AD93" i="41"/>
  <c r="AD111" i="41"/>
  <c r="AD67" i="41"/>
  <c r="AD58" i="41"/>
  <c r="AD114" i="41"/>
  <c r="AD59" i="41"/>
  <c r="AD103" i="41"/>
  <c r="AD117" i="41"/>
  <c r="AC57" i="37"/>
  <c r="AD84" i="37"/>
  <c r="AE76" i="37"/>
  <c r="AB96" i="37"/>
  <c r="AB106" i="41"/>
  <c r="AC99" i="41"/>
  <c r="AB68" i="41"/>
  <c r="AF52" i="41"/>
  <c r="AC77" i="38"/>
  <c r="AE57" i="38"/>
  <c r="AB107" i="38"/>
  <c r="AB58" i="38"/>
  <c r="AC113" i="41"/>
  <c r="AD50" i="38"/>
  <c r="K102" i="23"/>
  <c r="AB102" i="23" s="1"/>
  <c r="D100" i="6"/>
  <c r="K104" i="6"/>
  <c r="K83" i="5"/>
  <c r="D63" i="5"/>
  <c r="K70" i="37"/>
  <c r="K34" i="37" s="1"/>
  <c r="K63" i="6"/>
  <c r="D61" i="36"/>
  <c r="D25" i="36" s="1"/>
  <c r="D54" i="6"/>
  <c r="D66" i="37"/>
  <c r="D30" i="37" s="1"/>
  <c r="K66" i="6"/>
  <c r="D56" i="6"/>
  <c r="K80" i="6"/>
  <c r="D62" i="6"/>
  <c r="D101" i="6"/>
  <c r="K105" i="6"/>
  <c r="K103" i="23"/>
  <c r="AB103" i="23" s="1"/>
  <c r="K67" i="6"/>
  <c r="D57" i="6"/>
  <c r="K78" i="23"/>
  <c r="AC78" i="23" s="1"/>
  <c r="K69" i="37"/>
  <c r="K33" i="37" s="1"/>
  <c r="D69" i="37"/>
  <c r="D33" i="37" s="1"/>
  <c r="K93" i="6"/>
  <c r="K43" i="25"/>
  <c r="D91" i="6"/>
  <c r="AW16" i="37"/>
  <c r="AX16" i="37" s="1"/>
  <c r="AY16" i="37" s="1"/>
  <c r="AW36" i="37"/>
  <c r="AX36" i="37" s="1"/>
  <c r="AY36" i="37" s="1"/>
  <c r="AW32" i="38"/>
  <c r="AX32" i="38" s="1"/>
  <c r="AY32" i="38" s="1"/>
  <c r="AZ30" i="37"/>
  <c r="AZ7" i="37"/>
  <c r="BA7" i="37" s="1"/>
  <c r="BB7" i="37" s="1"/>
  <c r="AW12" i="41"/>
  <c r="AX12" i="41" s="1"/>
  <c r="AY12" i="41" s="1"/>
  <c r="AW22" i="38"/>
  <c r="AX22" i="38" s="1"/>
  <c r="AY22" i="38" s="1"/>
  <c r="AZ11" i="41"/>
  <c r="AW19" i="37"/>
  <c r="AX19" i="37" s="1"/>
  <c r="AY19" i="37" s="1"/>
  <c r="AW34" i="37"/>
  <c r="AW32" i="41"/>
  <c r="AW23" i="38"/>
  <c r="AX23" i="38" s="1"/>
  <c r="AY23" i="38" s="1"/>
  <c r="AW26" i="41"/>
  <c r="AX26" i="41" s="1"/>
  <c r="AY26" i="41" s="1"/>
  <c r="AW24" i="41"/>
  <c r="AX24" i="41" s="1"/>
  <c r="AY24" i="41" s="1"/>
  <c r="AZ8" i="41"/>
  <c r="AW20" i="41"/>
  <c r="AZ12" i="38"/>
  <c r="AZ17" i="38"/>
  <c r="AW31" i="41"/>
  <c r="AX31" i="41" s="1"/>
  <c r="AY31" i="41" s="1"/>
  <c r="AZ12" i="37"/>
  <c r="AZ17" i="37"/>
  <c r="BA17" i="37" s="1"/>
  <c r="BB17" i="37" s="1"/>
  <c r="AZ11" i="38"/>
  <c r="AW13" i="23"/>
  <c r="AX13" i="23" s="1"/>
  <c r="AY13" i="23" s="1"/>
  <c r="AZ7" i="38"/>
  <c r="AW34" i="38"/>
  <c r="AX34" i="38" s="1"/>
  <c r="AY34" i="38" s="1"/>
  <c r="AZ7" i="41"/>
  <c r="AZ11" i="37"/>
  <c r="AZ13" i="38"/>
  <c r="AW34" i="41"/>
  <c r="AX34" i="41" s="1"/>
  <c r="AY34" i="41" s="1"/>
  <c r="AZ14" i="38"/>
  <c r="AW18" i="37"/>
  <c r="AX18" i="37" s="1"/>
  <c r="AY18" i="37" s="1"/>
  <c r="AW10" i="41"/>
  <c r="AX10" i="41" s="1"/>
  <c r="AY10" i="41" s="1"/>
  <c r="AW21" i="41"/>
  <c r="AX21" i="41" s="1"/>
  <c r="AY21" i="41" s="1"/>
  <c r="AZ16" i="38"/>
  <c r="AW35" i="37"/>
  <c r="AX35" i="37" s="1"/>
  <c r="AY35" i="37" s="1"/>
  <c r="AZ8" i="37"/>
  <c r="AW9" i="38"/>
  <c r="AX9" i="38" s="1"/>
  <c r="AY9" i="38" s="1"/>
  <c r="AZ10" i="38"/>
  <c r="AW15" i="38"/>
  <c r="AX15" i="38" s="1"/>
  <c r="AY15" i="38" s="1"/>
  <c r="AW29" i="37"/>
  <c r="AX29" i="37" s="1"/>
  <c r="AY29" i="37" s="1"/>
  <c r="AW18" i="38"/>
  <c r="AZ9" i="41"/>
  <c r="AW20" i="37"/>
  <c r="AX20" i="37" s="1"/>
  <c r="AY20" i="37" s="1"/>
  <c r="AZ13" i="37"/>
  <c r="AW10" i="37"/>
  <c r="AX10" i="37" s="1"/>
  <c r="AY10" i="37" s="1"/>
  <c r="AW23" i="37"/>
  <c r="AX23" i="37" s="1"/>
  <c r="AY23" i="37" s="1"/>
  <c r="AW9" i="37"/>
  <c r="AX9" i="37" s="1"/>
  <c r="AY9" i="37" s="1"/>
  <c r="AW14" i="37"/>
  <c r="AX14" i="37" s="1"/>
  <c r="AY14" i="37" s="1"/>
  <c r="AW8" i="38"/>
  <c r="AX8" i="38" s="1"/>
  <c r="AY8" i="38" s="1"/>
  <c r="AW35" i="38"/>
  <c r="AX35" i="38" s="1"/>
  <c r="AY35" i="38" s="1"/>
  <c r="AW32" i="37"/>
  <c r="AX32" i="37" s="1"/>
  <c r="AY32" i="37" s="1"/>
  <c r="AW33" i="37"/>
  <c r="AX33" i="37" s="1"/>
  <c r="AY33" i="37" s="1"/>
  <c r="AT25" i="37"/>
  <c r="AU25" i="37" s="1"/>
  <c r="AV25" i="37" s="1"/>
  <c r="AT34" i="37"/>
  <c r="AU34" i="37" s="1"/>
  <c r="AV34" i="37" s="1"/>
  <c r="AT7" i="37"/>
  <c r="AU7" i="37" s="1"/>
  <c r="AV7" i="37" s="1"/>
  <c r="AT12" i="37"/>
  <c r="AU12" i="37" s="1"/>
  <c r="AV12" i="37" s="1"/>
  <c r="AW25" i="37"/>
  <c r="AX25" i="37" s="1"/>
  <c r="AY25" i="37" s="1"/>
  <c r="AW12" i="37"/>
  <c r="AX12" i="37" s="1"/>
  <c r="AY12" i="37" s="1"/>
  <c r="AT13" i="37"/>
  <c r="AU13" i="37" s="1"/>
  <c r="AV13" i="37" s="1"/>
  <c r="AT8" i="37"/>
  <c r="AW13" i="37"/>
  <c r="AX13" i="37" s="1"/>
  <c r="AY13" i="37" s="1"/>
  <c r="AW8" i="37"/>
  <c r="AX8" i="37" s="1"/>
  <c r="AY8" i="37" s="1"/>
  <c r="AW21" i="38"/>
  <c r="AX21" i="38" s="1"/>
  <c r="AY21" i="38" s="1"/>
  <c r="AT16" i="38"/>
  <c r="AU16" i="38" s="1"/>
  <c r="AV16" i="38" s="1"/>
  <c r="AW16" i="38"/>
  <c r="AX16" i="38" s="1"/>
  <c r="AY16" i="38" s="1"/>
  <c r="AT36" i="38"/>
  <c r="AU36" i="38" s="1"/>
  <c r="AV36" i="38" s="1"/>
  <c r="AT7" i="38"/>
  <c r="AU7" i="38" s="1"/>
  <c r="AT19" i="38"/>
  <c r="AU19" i="38" s="1"/>
  <c r="AV19" i="38" s="1"/>
  <c r="AW25" i="38"/>
  <c r="AX25" i="38" s="1"/>
  <c r="AY25" i="38" s="1"/>
  <c r="AT29" i="38"/>
  <c r="AU29" i="38" s="1"/>
  <c r="AV29" i="38" s="1"/>
  <c r="AW36" i="38"/>
  <c r="AX36" i="38" s="1"/>
  <c r="AY36" i="38" s="1"/>
  <c r="AW7" i="38"/>
  <c r="AT14" i="38"/>
  <c r="AU14" i="38" s="1"/>
  <c r="AV14" i="38" s="1"/>
  <c r="AW19" i="38"/>
  <c r="AX19" i="38" s="1"/>
  <c r="AY19" i="38" s="1"/>
  <c r="AW29" i="38"/>
  <c r="AX29" i="38" s="1"/>
  <c r="AY29" i="38" s="1"/>
  <c r="AW14" i="38"/>
  <c r="AX14" i="38" s="1"/>
  <c r="AY14" i="38" s="1"/>
  <c r="AT26" i="38"/>
  <c r="AU26" i="38" s="1"/>
  <c r="AV26" i="38" s="1"/>
  <c r="AT11" i="38"/>
  <c r="AU11" i="38" s="1"/>
  <c r="AV11" i="38" s="1"/>
  <c r="AW26" i="38"/>
  <c r="AX26" i="38" s="1"/>
  <c r="AY26" i="38" s="1"/>
  <c r="AW20" i="38"/>
  <c r="AW30" i="38"/>
  <c r="AX30" i="38" s="1"/>
  <c r="AY30" i="38" s="1"/>
  <c r="AT9" i="38"/>
  <c r="AU9" i="38" s="1"/>
  <c r="AV9" i="38" s="1"/>
  <c r="AZ15" i="38"/>
  <c r="AW24" i="38"/>
  <c r="AX24" i="38" s="1"/>
  <c r="AY24" i="38" s="1"/>
  <c r="AW11" i="38"/>
  <c r="AX11" i="38" s="1"/>
  <c r="AY11" i="38" s="1"/>
  <c r="AT20" i="38"/>
  <c r="AU20" i="38" s="1"/>
  <c r="AV20" i="38" s="1"/>
  <c r="AT15" i="38"/>
  <c r="AU15" i="38" s="1"/>
  <c r="AV15" i="38" s="1"/>
  <c r="AZ8" i="38"/>
  <c r="AT34" i="38"/>
  <c r="AU34" i="38" s="1"/>
  <c r="AV34" i="38" s="1"/>
  <c r="AT24" i="38"/>
  <c r="AU24" i="38" s="1"/>
  <c r="AV24" i="38" s="1"/>
  <c r="AT31" i="38"/>
  <c r="AU31" i="38" s="1"/>
  <c r="AV31" i="38" s="1"/>
  <c r="AW31" i="38"/>
  <c r="AX31" i="38" s="1"/>
  <c r="AY31" i="38" s="1"/>
  <c r="AW19" i="41"/>
  <c r="AT8" i="41"/>
  <c r="AU8" i="41" s="1"/>
  <c r="AV8" i="41" s="1"/>
  <c r="AT15" i="41"/>
  <c r="AU15" i="41" s="1"/>
  <c r="AV15" i="41" s="1"/>
  <c r="AT35" i="41"/>
  <c r="AU35" i="41" s="1"/>
  <c r="AV35" i="41" s="1"/>
  <c r="AW13" i="41"/>
  <c r="AX13" i="41" s="1"/>
  <c r="AY13" i="41" s="1"/>
  <c r="AW15" i="41"/>
  <c r="AX15" i="41" s="1"/>
  <c r="AY15" i="41" s="1"/>
  <c r="AW17" i="41"/>
  <c r="AT24" i="41"/>
  <c r="AU24" i="41" s="1"/>
  <c r="AV24" i="41" s="1"/>
  <c r="AT30" i="41"/>
  <c r="AU30" i="41" s="1"/>
  <c r="AV30" i="41" s="1"/>
  <c r="AW8" i="41"/>
  <c r="AX8" i="41" s="1"/>
  <c r="AY8" i="41" s="1"/>
  <c r="AT22" i="41"/>
  <c r="AU22" i="41" s="1"/>
  <c r="AV22" i="41" s="1"/>
  <c r="AW30" i="41"/>
  <c r="AX30" i="41" s="1"/>
  <c r="AY30" i="41" s="1"/>
  <c r="AW35" i="41"/>
  <c r="AX35" i="41" s="1"/>
  <c r="AY35" i="41" s="1"/>
  <c r="AT33" i="41"/>
  <c r="AU33" i="41" s="1"/>
  <c r="AV33" i="41" s="1"/>
  <c r="AT11" i="41"/>
  <c r="AU11" i="41" s="1"/>
  <c r="AV11" i="41" s="1"/>
  <c r="AT36" i="41"/>
  <c r="AU36" i="41" s="1"/>
  <c r="AV36" i="41" s="1"/>
  <c r="AW11" i="41"/>
  <c r="AT28" i="41"/>
  <c r="AU28" i="41" s="1"/>
  <c r="AV28" i="41" s="1"/>
  <c r="AW33" i="41"/>
  <c r="AX33" i="41" s="1"/>
  <c r="AY33" i="41" s="1"/>
  <c r="AW28" i="41"/>
  <c r="AW36" i="41"/>
  <c r="AX36" i="41" s="1"/>
  <c r="AY36" i="41" s="1"/>
  <c r="AT20" i="41"/>
  <c r="AU20" i="41" s="1"/>
  <c r="AV20" i="41" s="1"/>
  <c r="AT31" i="41"/>
  <c r="AU31" i="41" s="1"/>
  <c r="AV31" i="41" s="1"/>
  <c r="AW23" i="41"/>
  <c r="AT25" i="41"/>
  <c r="AU25" i="41" s="1"/>
  <c r="AV25" i="41" s="1"/>
  <c r="AT9" i="41"/>
  <c r="AU9" i="41" s="1"/>
  <c r="AV9" i="41" s="1"/>
  <c r="AW9" i="41"/>
  <c r="AX9" i="41" s="1"/>
  <c r="AY9" i="41" s="1"/>
  <c r="AW16" i="41"/>
  <c r="AX16" i="41" s="1"/>
  <c r="AY16" i="41" s="1"/>
  <c r="AW18" i="41"/>
  <c r="AX18" i="41" s="1"/>
  <c r="AY18" i="41" s="1"/>
  <c r="AW14" i="41"/>
  <c r="AT16" i="41"/>
  <c r="AU16" i="41" s="1"/>
  <c r="AV16" i="41" s="1"/>
  <c r="AT18" i="41"/>
  <c r="AU18" i="41" s="1"/>
  <c r="AV18" i="41" s="1"/>
  <c r="AW25" i="41"/>
  <c r="AX25" i="41" s="1"/>
  <c r="AY25" i="41" s="1"/>
  <c r="AT23" i="37"/>
  <c r="AU23" i="37" s="1"/>
  <c r="AV23" i="37" s="1"/>
  <c r="AW11" i="37"/>
  <c r="AX11" i="37" s="1"/>
  <c r="AY11" i="37" s="1"/>
  <c r="AT21" i="37"/>
  <c r="AU21" i="37" s="1"/>
  <c r="AV21" i="37" s="1"/>
  <c r="AW28" i="37"/>
  <c r="AX28" i="37" s="1"/>
  <c r="AY28" i="37" s="1"/>
  <c r="AT31" i="37"/>
  <c r="AU31" i="37" s="1"/>
  <c r="AV31" i="37" s="1"/>
  <c r="AW31" i="37"/>
  <c r="AX31" i="37" s="1"/>
  <c r="AY31" i="37" s="1"/>
  <c r="AW21" i="37"/>
  <c r="AX21" i="37" s="1"/>
  <c r="AY21" i="37" s="1"/>
  <c r="AT14" i="37"/>
  <c r="AU14" i="37" s="1"/>
  <c r="AV14" i="37" s="1"/>
  <c r="AT26" i="37"/>
  <c r="AU26" i="37" s="1"/>
  <c r="AV26" i="37" s="1"/>
  <c r="AT18" i="37"/>
  <c r="AU18" i="37" s="1"/>
  <c r="AV18" i="37" s="1"/>
  <c r="AT11" i="37"/>
  <c r="AU11" i="37" s="1"/>
  <c r="AV11" i="37" s="1"/>
  <c r="AT16" i="37"/>
  <c r="AU16" i="37" s="1"/>
  <c r="AV16" i="37" s="1"/>
  <c r="AT9" i="37"/>
  <c r="AU9" i="37" s="1"/>
  <c r="AV9" i="37" s="1"/>
  <c r="AW26" i="37"/>
  <c r="AX26" i="37" s="1"/>
  <c r="AY26" i="37" s="1"/>
  <c r="AT32" i="37"/>
  <c r="AU32" i="37" s="1"/>
  <c r="AV32" i="37" s="1"/>
  <c r="AT17" i="37"/>
  <c r="AU17" i="37" s="1"/>
  <c r="AV17" i="37" s="1"/>
  <c r="AT22" i="37"/>
  <c r="AU22" i="37" s="1"/>
  <c r="AV22" i="37" s="1"/>
  <c r="AW22" i="37"/>
  <c r="AX22" i="37" s="1"/>
  <c r="AY22" i="37" s="1"/>
  <c r="AT27" i="37"/>
  <c r="AU27" i="37" s="1"/>
  <c r="AV27" i="37" s="1"/>
  <c r="AT15" i="37"/>
  <c r="AU15" i="37" s="1"/>
  <c r="AV15" i="37" s="1"/>
  <c r="AW27" i="37"/>
  <c r="AX27" i="37" s="1"/>
  <c r="AY27" i="37" s="1"/>
  <c r="AT36" i="37"/>
  <c r="AU36" i="37" s="1"/>
  <c r="AV36" i="37" s="1"/>
  <c r="AW15" i="37"/>
  <c r="AX15" i="37" s="1"/>
  <c r="AY15" i="37" s="1"/>
  <c r="AT20" i="37"/>
  <c r="AU20" i="37" s="1"/>
  <c r="AV20" i="37" s="1"/>
  <c r="AZ8" i="23"/>
  <c r="AZ10" i="23"/>
  <c r="AW27" i="23"/>
  <c r="AX27" i="23" s="1"/>
  <c r="AY27" i="23" s="1"/>
  <c r="AW19" i="23"/>
  <c r="AX19" i="23" s="1"/>
  <c r="AY19" i="23" s="1"/>
  <c r="AB66" i="23"/>
  <c r="AW22" i="23"/>
  <c r="AX22" i="23" s="1"/>
  <c r="AY22" i="23" s="1"/>
  <c r="AT8" i="23"/>
  <c r="AU8" i="23" s="1"/>
  <c r="AV8" i="23" s="1"/>
  <c r="AZ33" i="23"/>
  <c r="AW8" i="23"/>
  <c r="AW12" i="23"/>
  <c r="AX12" i="23" s="1"/>
  <c r="AY12" i="23" s="1"/>
  <c r="AW14" i="23"/>
  <c r="AX14" i="23" s="1"/>
  <c r="AY14" i="23" s="1"/>
  <c r="AW35" i="23"/>
  <c r="AX35" i="23" s="1"/>
  <c r="AY35" i="23" s="1"/>
  <c r="AT13" i="23"/>
  <c r="AU13" i="23" s="1"/>
  <c r="AV13" i="23" s="1"/>
  <c r="AT19" i="23"/>
  <c r="AU19" i="23" s="1"/>
  <c r="AV19" i="23" s="1"/>
  <c r="AW15" i="23"/>
  <c r="AX15" i="23" s="1"/>
  <c r="AY15" i="23" s="1"/>
  <c r="AW24" i="23"/>
  <c r="AX24" i="23" s="1"/>
  <c r="AY24" i="23" s="1"/>
  <c r="AZ21" i="23"/>
  <c r="AZ15" i="23"/>
  <c r="AW16" i="23"/>
  <c r="AX16" i="23" s="1"/>
  <c r="AY16" i="23" s="1"/>
  <c r="AZ13" i="23"/>
  <c r="AT25" i="23"/>
  <c r="AU25" i="23" s="1"/>
  <c r="AV25" i="23" s="1"/>
  <c r="AW9" i="23"/>
  <c r="AX9" i="23" s="1"/>
  <c r="AY9" i="23" s="1"/>
  <c r="AT20" i="23"/>
  <c r="AU20" i="23" s="1"/>
  <c r="AV20" i="23" s="1"/>
  <c r="AT36" i="23"/>
  <c r="AU36" i="23" s="1"/>
  <c r="AV36" i="23" s="1"/>
  <c r="AW29" i="23"/>
  <c r="AX29" i="23" s="1"/>
  <c r="AY29" i="23" s="1"/>
  <c r="AT10" i="23"/>
  <c r="AU10" i="23" s="1"/>
  <c r="AV10" i="23" s="1"/>
  <c r="AW30" i="23"/>
  <c r="AX30" i="23" s="1"/>
  <c r="AY30" i="23" s="1"/>
  <c r="AZ9" i="23"/>
  <c r="AT17" i="23"/>
  <c r="AU17" i="23" s="1"/>
  <c r="AV17" i="23" s="1"/>
  <c r="AT30" i="23"/>
  <c r="AU30" i="23" s="1"/>
  <c r="AV30" i="23" s="1"/>
  <c r="AW10" i="23"/>
  <c r="AX10" i="23" s="1"/>
  <c r="AY10" i="23" s="1"/>
  <c r="AT14" i="23"/>
  <c r="AU14" i="23" s="1"/>
  <c r="AV14" i="23" s="1"/>
  <c r="AW17" i="23"/>
  <c r="AX17" i="23" s="1"/>
  <c r="AY17" i="23" s="1"/>
  <c r="AW20" i="23"/>
  <c r="AX20" i="23" s="1"/>
  <c r="AY20" i="23" s="1"/>
  <c r="AW11" i="23"/>
  <c r="AZ14" i="23"/>
  <c r="AT21" i="23"/>
  <c r="AU21" i="23" s="1"/>
  <c r="AV21" i="23" s="1"/>
  <c r="AW31" i="23"/>
  <c r="AX31" i="23" s="1"/>
  <c r="AY31" i="23" s="1"/>
  <c r="AZ11" i="23"/>
  <c r="BA11" i="23" s="1"/>
  <c r="BB11" i="23" s="1"/>
  <c r="AT18" i="23"/>
  <c r="AU18" i="23" s="1"/>
  <c r="AV18" i="23" s="1"/>
  <c r="AZ26" i="23"/>
  <c r="AT32" i="23"/>
  <c r="AU32" i="23" s="1"/>
  <c r="AV32" i="23" s="1"/>
  <c r="AW34" i="23"/>
  <c r="AX34" i="23" s="1"/>
  <c r="AY34" i="23" s="1"/>
  <c r="AW18" i="23"/>
  <c r="AX18" i="23" s="1"/>
  <c r="AY18" i="23" s="1"/>
  <c r="AT27" i="23"/>
  <c r="AU27" i="23" s="1"/>
  <c r="AV27" i="23" s="1"/>
  <c r="AW32" i="23"/>
  <c r="AX32" i="23" s="1"/>
  <c r="AY32" i="23" s="1"/>
  <c r="AT22" i="23"/>
  <c r="AU22" i="23" s="1"/>
  <c r="AV22" i="23" s="1"/>
  <c r="AT7" i="23"/>
  <c r="AU7" i="23" s="1"/>
  <c r="AI5" i="38"/>
  <c r="AH5" i="38"/>
  <c r="AJ5" i="38"/>
  <c r="AL5" i="38"/>
  <c r="AN5" i="41"/>
  <c r="AV7" i="41"/>
  <c r="AY7" i="41"/>
  <c r="AL5" i="41"/>
  <c r="AO5" i="41"/>
  <c r="AC120" i="41"/>
  <c r="AD120" i="41"/>
  <c r="AB120" i="37"/>
  <c r="AL5" i="37"/>
  <c r="AN5" i="37"/>
  <c r="AU8" i="37"/>
  <c r="AJ5" i="37"/>
  <c r="AO5" i="37"/>
  <c r="AC66" i="23"/>
  <c r="AB118" i="23"/>
  <c r="AB114" i="23"/>
  <c r="AB98" i="23"/>
  <c r="AB86" i="23"/>
  <c r="AB120" i="23"/>
  <c r="AB116" i="23"/>
  <c r="AB84" i="23"/>
  <c r="AB68" i="23"/>
  <c r="AB52" i="23"/>
  <c r="AB48" i="23"/>
  <c r="AB87" i="23"/>
  <c r="AB49" i="23"/>
  <c r="AB115" i="23"/>
  <c r="AB73" i="23"/>
  <c r="AB62" i="23"/>
  <c r="AB117" i="23"/>
  <c r="AB61" i="23"/>
  <c r="AB75" i="23"/>
  <c r="AB70" i="23"/>
  <c r="AB119" i="23"/>
  <c r="AB55" i="23"/>
  <c r="AB111" i="23"/>
  <c r="AB45" i="23"/>
  <c r="AB74" i="23"/>
  <c r="AB58" i="23"/>
  <c r="AB59" i="23"/>
  <c r="AC116" i="23"/>
  <c r="AC87" i="23"/>
  <c r="AC49" i="23"/>
  <c r="AC115" i="23"/>
  <c r="AC98" i="23"/>
  <c r="AC75" i="23"/>
  <c r="AC70" i="23"/>
  <c r="AC59" i="23"/>
  <c r="AC73" i="23"/>
  <c r="AC68" i="23"/>
  <c r="AC52" i="23"/>
  <c r="AC84" i="23"/>
  <c r="AC117" i="23"/>
  <c r="AC61" i="23"/>
  <c r="AC120" i="23"/>
  <c r="AC114" i="23"/>
  <c r="AC62" i="23"/>
  <c r="AC119" i="23"/>
  <c r="AC86" i="23"/>
  <c r="AC55" i="23"/>
  <c r="AC118" i="23"/>
  <c r="AC45" i="23"/>
  <c r="AC74" i="23"/>
  <c r="AC58" i="23"/>
  <c r="AC48" i="23"/>
  <c r="AC111" i="23"/>
  <c r="AF41" i="23"/>
  <c r="AL5" i="23"/>
  <c r="AN5" i="23"/>
  <c r="AK5" i="23"/>
  <c r="AE41" i="23"/>
  <c r="AP5" i="23"/>
  <c r="AI5" i="23"/>
  <c r="AD41" i="23"/>
  <c r="AZ18" i="38"/>
  <c r="AZ16" i="37"/>
  <c r="F36" i="37"/>
  <c r="AZ20" i="23"/>
  <c r="R2" i="26"/>
  <c r="F105" i="7"/>
  <c r="E105" i="7"/>
  <c r="C105" i="7"/>
  <c r="B105" i="7"/>
  <c r="D105" i="7" s="1"/>
  <c r="A105" i="7"/>
  <c r="M104" i="7"/>
  <c r="L104" i="7"/>
  <c r="J104" i="7"/>
  <c r="I104" i="7"/>
  <c r="K104" i="7" s="1"/>
  <c r="F104" i="7"/>
  <c r="E104" i="7"/>
  <c r="C104" i="7"/>
  <c r="B104" i="7"/>
  <c r="D104" i="7" s="1"/>
  <c r="A104" i="7"/>
  <c r="M103" i="7"/>
  <c r="L103" i="7"/>
  <c r="J103" i="7"/>
  <c r="I103" i="7"/>
  <c r="K103" i="7" s="1"/>
  <c r="F103" i="7"/>
  <c r="E103" i="7"/>
  <c r="C103" i="7"/>
  <c r="B103" i="7"/>
  <c r="D103" i="7" s="1"/>
  <c r="A103" i="7"/>
  <c r="M102" i="7"/>
  <c r="L102" i="7"/>
  <c r="K102" i="7"/>
  <c r="J102" i="7"/>
  <c r="I102" i="7"/>
  <c r="F102" i="7"/>
  <c r="E102" i="7"/>
  <c r="C102" i="7"/>
  <c r="B102" i="7"/>
  <c r="D102" i="7" s="1"/>
  <c r="A102" i="7"/>
  <c r="M101" i="7"/>
  <c r="L101" i="7"/>
  <c r="J101" i="7"/>
  <c r="I101" i="7"/>
  <c r="K101" i="7" s="1"/>
  <c r="F101" i="7"/>
  <c r="E101" i="7"/>
  <c r="C101" i="7"/>
  <c r="B101" i="7"/>
  <c r="D101" i="7" s="1"/>
  <c r="A101" i="7"/>
  <c r="M100" i="7"/>
  <c r="L100" i="7"/>
  <c r="J100" i="7"/>
  <c r="I100" i="7"/>
  <c r="K100" i="7" s="1"/>
  <c r="F100" i="7"/>
  <c r="E100" i="7"/>
  <c r="C100" i="7"/>
  <c r="B100" i="7"/>
  <c r="D100" i="7" s="1"/>
  <c r="A100" i="7"/>
  <c r="M99" i="7"/>
  <c r="L99" i="7"/>
  <c r="J99" i="7"/>
  <c r="I99" i="7"/>
  <c r="K99" i="7" s="1"/>
  <c r="F99" i="7"/>
  <c r="E99" i="7"/>
  <c r="C99" i="7"/>
  <c r="B99" i="7"/>
  <c r="D99" i="7" s="1"/>
  <c r="A99" i="7"/>
  <c r="M98" i="7"/>
  <c r="L98" i="7"/>
  <c r="J98" i="7"/>
  <c r="I98" i="7"/>
  <c r="K98" i="7" s="1"/>
  <c r="F98" i="7"/>
  <c r="E98" i="7"/>
  <c r="C98" i="7"/>
  <c r="B98" i="7"/>
  <c r="D98" i="7" s="1"/>
  <c r="A98" i="7"/>
  <c r="M97" i="7"/>
  <c r="L97" i="7"/>
  <c r="J97" i="7"/>
  <c r="I97" i="7"/>
  <c r="K97" i="7" s="1"/>
  <c r="F97" i="7"/>
  <c r="E97" i="7"/>
  <c r="C97" i="7"/>
  <c r="B97" i="7"/>
  <c r="D97" i="7" s="1"/>
  <c r="A97" i="7"/>
  <c r="M96" i="7"/>
  <c r="L96" i="7"/>
  <c r="J96" i="7"/>
  <c r="I96" i="7"/>
  <c r="K96" i="7" s="1"/>
  <c r="F96" i="7"/>
  <c r="E96" i="7"/>
  <c r="C96" i="7"/>
  <c r="B96" i="7"/>
  <c r="D96" i="7" s="1"/>
  <c r="A96" i="7"/>
  <c r="M95" i="7"/>
  <c r="L95" i="7"/>
  <c r="J95" i="7"/>
  <c r="I95" i="7"/>
  <c r="K95" i="7" s="1"/>
  <c r="F95" i="7"/>
  <c r="E95" i="7"/>
  <c r="D95" i="7"/>
  <c r="C95" i="7"/>
  <c r="B95" i="7"/>
  <c r="A95" i="7"/>
  <c r="M94" i="7"/>
  <c r="L94" i="7"/>
  <c r="J94" i="7"/>
  <c r="I94" i="7"/>
  <c r="K94" i="7" s="1"/>
  <c r="F94" i="7"/>
  <c r="E94" i="7"/>
  <c r="C94" i="7"/>
  <c r="B94" i="7"/>
  <c r="D94" i="7" s="1"/>
  <c r="A94" i="7"/>
  <c r="M93" i="7"/>
  <c r="L93" i="7"/>
  <c r="J93" i="7"/>
  <c r="I93" i="7"/>
  <c r="K93" i="7" s="1"/>
  <c r="F93" i="7"/>
  <c r="E93" i="7"/>
  <c r="C93" i="7"/>
  <c r="B93" i="7"/>
  <c r="D93" i="7" s="1"/>
  <c r="A93" i="7"/>
  <c r="M92" i="7"/>
  <c r="L92" i="7"/>
  <c r="J92" i="7"/>
  <c r="I92" i="7"/>
  <c r="K92" i="7" s="1"/>
  <c r="F92" i="7"/>
  <c r="E92" i="7"/>
  <c r="C92" i="7"/>
  <c r="B92" i="7"/>
  <c r="D92" i="7" s="1"/>
  <c r="A92" i="7"/>
  <c r="M91" i="7"/>
  <c r="L91" i="7"/>
  <c r="J91" i="7"/>
  <c r="I91" i="7"/>
  <c r="K91" i="7" s="1"/>
  <c r="F91" i="7"/>
  <c r="E91" i="7"/>
  <c r="C91" i="7"/>
  <c r="B91" i="7"/>
  <c r="D91" i="7" s="1"/>
  <c r="A91" i="7"/>
  <c r="M90" i="7"/>
  <c r="L90" i="7"/>
  <c r="K90" i="7"/>
  <c r="J90" i="7"/>
  <c r="I90" i="7"/>
  <c r="F90" i="7"/>
  <c r="E90" i="7"/>
  <c r="C90" i="7"/>
  <c r="B90" i="7"/>
  <c r="D90" i="7" s="1"/>
  <c r="A90" i="7"/>
  <c r="M89" i="7"/>
  <c r="L89" i="7"/>
  <c r="J89" i="7"/>
  <c r="I89" i="7"/>
  <c r="K89" i="7" s="1"/>
  <c r="F89" i="7"/>
  <c r="E89" i="7"/>
  <c r="D89" i="7"/>
  <c r="C89" i="7"/>
  <c r="B89" i="7"/>
  <c r="A89" i="7"/>
  <c r="M88" i="7"/>
  <c r="L88" i="7"/>
  <c r="J88" i="7"/>
  <c r="I88" i="7"/>
  <c r="K88" i="7" s="1"/>
  <c r="F88" i="7"/>
  <c r="E88" i="7"/>
  <c r="C88" i="7"/>
  <c r="B88" i="7"/>
  <c r="D88" i="7" s="1"/>
  <c r="A88" i="7"/>
  <c r="M87" i="7"/>
  <c r="L87" i="7"/>
  <c r="J87" i="7"/>
  <c r="I87" i="7"/>
  <c r="K87" i="7" s="1"/>
  <c r="F87" i="7"/>
  <c r="E87" i="7"/>
  <c r="C87" i="7"/>
  <c r="B87" i="7"/>
  <c r="D87" i="7" s="1"/>
  <c r="A87" i="7"/>
  <c r="M86" i="7"/>
  <c r="L86" i="7"/>
  <c r="J86" i="7"/>
  <c r="I86" i="7"/>
  <c r="K86" i="7" s="1"/>
  <c r="F86" i="7"/>
  <c r="E86" i="7"/>
  <c r="D86" i="7"/>
  <c r="C86" i="7"/>
  <c r="B86" i="7"/>
  <c r="A86" i="7"/>
  <c r="M85" i="7"/>
  <c r="L85" i="7"/>
  <c r="K85" i="7"/>
  <c r="J85" i="7"/>
  <c r="I85" i="7"/>
  <c r="F85" i="7"/>
  <c r="E85" i="7"/>
  <c r="C85" i="7"/>
  <c r="B85" i="7"/>
  <c r="D85" i="7" s="1"/>
  <c r="A85" i="7"/>
  <c r="M84" i="7"/>
  <c r="L84" i="7"/>
  <c r="J84" i="7"/>
  <c r="I84" i="7"/>
  <c r="K84" i="7" s="1"/>
  <c r="F84" i="7"/>
  <c r="E84" i="7"/>
  <c r="C84" i="7"/>
  <c r="B84" i="7"/>
  <c r="D84" i="7" s="1"/>
  <c r="A84" i="7"/>
  <c r="M83" i="7"/>
  <c r="L83" i="7"/>
  <c r="J83" i="7"/>
  <c r="I83" i="7"/>
  <c r="K83" i="7" s="1"/>
  <c r="F83" i="7"/>
  <c r="E83" i="7"/>
  <c r="D83" i="7"/>
  <c r="C83" i="7"/>
  <c r="B83" i="7"/>
  <c r="A83" i="7"/>
  <c r="M82" i="7"/>
  <c r="L82" i="7"/>
  <c r="K82" i="7"/>
  <c r="J82" i="7"/>
  <c r="I82" i="7"/>
  <c r="F82" i="7"/>
  <c r="E82" i="7"/>
  <c r="C82" i="7"/>
  <c r="B82" i="7"/>
  <c r="D82" i="7" s="1"/>
  <c r="A82" i="7"/>
  <c r="M81" i="7"/>
  <c r="L81" i="7"/>
  <c r="J81" i="7"/>
  <c r="I81" i="7"/>
  <c r="K81" i="7" s="1"/>
  <c r="F81" i="7"/>
  <c r="E81" i="7"/>
  <c r="D81" i="7"/>
  <c r="C81" i="7"/>
  <c r="B81" i="7"/>
  <c r="A81" i="7"/>
  <c r="M80" i="7"/>
  <c r="L80" i="7"/>
  <c r="J80" i="7"/>
  <c r="I80" i="7"/>
  <c r="K80" i="7" s="1"/>
  <c r="F80" i="7"/>
  <c r="E80" i="7"/>
  <c r="C80" i="7"/>
  <c r="B80" i="7"/>
  <c r="D80" i="7" s="1"/>
  <c r="A80" i="7"/>
  <c r="M79" i="7"/>
  <c r="L79" i="7"/>
  <c r="J79" i="7"/>
  <c r="I79" i="7"/>
  <c r="K79" i="7" s="1"/>
  <c r="F79" i="7"/>
  <c r="E79" i="7"/>
  <c r="C79" i="7"/>
  <c r="B79" i="7"/>
  <c r="D79" i="7" s="1"/>
  <c r="A79" i="7"/>
  <c r="M78" i="7"/>
  <c r="L78" i="7"/>
  <c r="K78" i="7"/>
  <c r="J78" i="7"/>
  <c r="I78" i="7"/>
  <c r="F78" i="7"/>
  <c r="E78" i="7"/>
  <c r="C78" i="7"/>
  <c r="B78" i="7"/>
  <c r="D78" i="7" s="1"/>
  <c r="A78" i="7"/>
  <c r="M77" i="7"/>
  <c r="L77" i="7"/>
  <c r="J77" i="7"/>
  <c r="I77" i="7"/>
  <c r="K77" i="7" s="1"/>
  <c r="F77" i="7"/>
  <c r="E77" i="7"/>
  <c r="D77" i="7"/>
  <c r="C77" i="7"/>
  <c r="B77" i="7"/>
  <c r="A77" i="7"/>
  <c r="M76" i="7"/>
  <c r="L76" i="7"/>
  <c r="J76" i="7"/>
  <c r="I76" i="7"/>
  <c r="K76" i="7" s="1"/>
  <c r="F76" i="7"/>
  <c r="E76" i="7"/>
  <c r="C76" i="7"/>
  <c r="B76" i="7"/>
  <c r="D76" i="7" s="1"/>
  <c r="A76" i="7"/>
  <c r="M75" i="7"/>
  <c r="L75" i="7"/>
  <c r="J75" i="7"/>
  <c r="I75" i="7"/>
  <c r="K75" i="7" s="1"/>
  <c r="F75" i="7"/>
  <c r="E75" i="7"/>
  <c r="C75" i="7"/>
  <c r="B75" i="7"/>
  <c r="D75" i="7" s="1"/>
  <c r="A75" i="7"/>
  <c r="M74" i="7"/>
  <c r="L74" i="7"/>
  <c r="J74" i="7"/>
  <c r="I74" i="7"/>
  <c r="K74" i="7" s="1"/>
  <c r="F74" i="7"/>
  <c r="E74" i="7"/>
  <c r="C74" i="7"/>
  <c r="B74" i="7"/>
  <c r="D74" i="7" s="1"/>
  <c r="A74" i="7"/>
  <c r="M73" i="7"/>
  <c r="L73" i="7"/>
  <c r="K73" i="7"/>
  <c r="J73" i="7"/>
  <c r="I73" i="7"/>
  <c r="F73" i="7"/>
  <c r="E73" i="7"/>
  <c r="C73" i="7"/>
  <c r="B73" i="7"/>
  <c r="D73" i="7" s="1"/>
  <c r="A73" i="7"/>
  <c r="M72" i="7"/>
  <c r="L72" i="7"/>
  <c r="J72" i="7"/>
  <c r="I72" i="7"/>
  <c r="K72" i="7" s="1"/>
  <c r="F72" i="7"/>
  <c r="E72" i="7"/>
  <c r="C72" i="7"/>
  <c r="B72" i="7"/>
  <c r="D72" i="7" s="1"/>
  <c r="A72" i="7"/>
  <c r="M71" i="7"/>
  <c r="L71" i="7"/>
  <c r="J71" i="7"/>
  <c r="J35" i="7" s="1"/>
  <c r="I71" i="7"/>
  <c r="F71" i="7"/>
  <c r="E71" i="7"/>
  <c r="E35" i="7" s="1"/>
  <c r="C71" i="7"/>
  <c r="C35" i="7" s="1"/>
  <c r="B71" i="7"/>
  <c r="A71" i="7"/>
  <c r="M70" i="7"/>
  <c r="L70" i="7"/>
  <c r="L34" i="7" s="1"/>
  <c r="K70" i="7"/>
  <c r="J70" i="7"/>
  <c r="J34" i="7" s="1"/>
  <c r="AZ35" i="7" s="1"/>
  <c r="I70" i="7"/>
  <c r="F70" i="7"/>
  <c r="E70" i="7"/>
  <c r="E34" i="7" s="1"/>
  <c r="C70" i="7"/>
  <c r="C34" i="7" s="1"/>
  <c r="B70" i="7"/>
  <c r="D70" i="7" s="1"/>
  <c r="D34" i="7" s="1"/>
  <c r="AF34" i="7" s="1"/>
  <c r="A70" i="7"/>
  <c r="M69" i="7"/>
  <c r="L69" i="7"/>
  <c r="J69" i="7"/>
  <c r="J33" i="7" s="1"/>
  <c r="I69" i="7"/>
  <c r="K69" i="7" s="1"/>
  <c r="F69" i="7"/>
  <c r="E69" i="7"/>
  <c r="C69" i="7"/>
  <c r="C33" i="7" s="1"/>
  <c r="B69" i="7"/>
  <c r="D69" i="7" s="1"/>
  <c r="D33" i="7" s="1"/>
  <c r="AF33" i="7" s="1"/>
  <c r="A69" i="7"/>
  <c r="M68" i="7"/>
  <c r="L68" i="7"/>
  <c r="L32" i="7" s="1"/>
  <c r="AW33" i="7" s="1"/>
  <c r="AX33" i="7" s="1"/>
  <c r="AY33" i="7" s="1"/>
  <c r="J68" i="7"/>
  <c r="I68" i="7"/>
  <c r="K68" i="7" s="1"/>
  <c r="F68" i="7"/>
  <c r="E68" i="7"/>
  <c r="E32" i="7" s="1"/>
  <c r="C68" i="7"/>
  <c r="C32" i="7" s="1"/>
  <c r="B68" i="7"/>
  <c r="B32" i="7" s="1"/>
  <c r="A68" i="7"/>
  <c r="M67" i="7"/>
  <c r="L67" i="7"/>
  <c r="L31" i="7" s="1"/>
  <c r="J67" i="7"/>
  <c r="J31" i="7" s="1"/>
  <c r="AW32" i="7" s="1"/>
  <c r="AX32" i="7" s="1"/>
  <c r="AY32" i="7" s="1"/>
  <c r="I67" i="7"/>
  <c r="F67" i="7"/>
  <c r="E67" i="7"/>
  <c r="C67" i="7"/>
  <c r="B67" i="7"/>
  <c r="D67" i="7" s="1"/>
  <c r="D31" i="7" s="1"/>
  <c r="AF31" i="7" s="1"/>
  <c r="A67" i="7"/>
  <c r="M66" i="7"/>
  <c r="L66" i="7"/>
  <c r="J66" i="7"/>
  <c r="I66" i="7"/>
  <c r="K66" i="7" s="1"/>
  <c r="F66" i="7"/>
  <c r="E66" i="7"/>
  <c r="E30" i="7" s="1"/>
  <c r="D66" i="7"/>
  <c r="D30" i="7" s="1"/>
  <c r="C66" i="7"/>
  <c r="C30" i="7" s="1"/>
  <c r="B66" i="7"/>
  <c r="A66" i="7"/>
  <c r="M65" i="7"/>
  <c r="L65" i="7"/>
  <c r="L29" i="7" s="1"/>
  <c r="J65" i="7"/>
  <c r="I65" i="7"/>
  <c r="K65" i="7" s="1"/>
  <c r="F65" i="7"/>
  <c r="E65" i="7"/>
  <c r="E29" i="7" s="1"/>
  <c r="C65" i="7"/>
  <c r="C29" i="7" s="1"/>
  <c r="B65" i="7"/>
  <c r="B29" i="7" s="1"/>
  <c r="A65" i="7"/>
  <c r="M64" i="7"/>
  <c r="L64" i="7"/>
  <c r="J64" i="7"/>
  <c r="I64" i="7"/>
  <c r="I28" i="7" s="1"/>
  <c r="F64" i="7"/>
  <c r="E64" i="7"/>
  <c r="E28" i="7" s="1"/>
  <c r="C64" i="7"/>
  <c r="C28" i="7" s="1"/>
  <c r="B64" i="7"/>
  <c r="D64" i="7" s="1"/>
  <c r="D28" i="7" s="1"/>
  <c r="AF28" i="7" s="1"/>
  <c r="A64" i="7"/>
  <c r="M63" i="7"/>
  <c r="L63" i="7"/>
  <c r="J63" i="7"/>
  <c r="J27" i="7" s="1"/>
  <c r="I63" i="7"/>
  <c r="I27" i="7" s="1"/>
  <c r="F63" i="7"/>
  <c r="E63" i="7"/>
  <c r="E27" i="7" s="1"/>
  <c r="C63" i="7"/>
  <c r="C27" i="7" s="1"/>
  <c r="B63" i="7"/>
  <c r="D63" i="7" s="1"/>
  <c r="D27" i="7" s="1"/>
  <c r="AB27" i="7" s="1"/>
  <c r="A63" i="7"/>
  <c r="M62" i="7"/>
  <c r="L62" i="7"/>
  <c r="L26" i="7" s="1"/>
  <c r="AW27" i="7" s="1"/>
  <c r="AX27" i="7" s="1"/>
  <c r="AY27" i="7" s="1"/>
  <c r="J62" i="7"/>
  <c r="J26" i="7" s="1"/>
  <c r="I62" i="7"/>
  <c r="I26" i="7" s="1"/>
  <c r="F62" i="7"/>
  <c r="E62" i="7"/>
  <c r="E26" i="7" s="1"/>
  <c r="C62" i="7"/>
  <c r="B62" i="7"/>
  <c r="B26" i="7" s="1"/>
  <c r="A62" i="7"/>
  <c r="M61" i="7"/>
  <c r="L61" i="7"/>
  <c r="L25" i="7" s="1"/>
  <c r="AT26" i="7" s="1"/>
  <c r="AU26" i="7" s="1"/>
  <c r="AV26" i="7" s="1"/>
  <c r="K61" i="7"/>
  <c r="K25" i="7" s="1"/>
  <c r="J61" i="7"/>
  <c r="I61" i="7"/>
  <c r="F61" i="7"/>
  <c r="E61" i="7"/>
  <c r="E25" i="7" s="1"/>
  <c r="D61" i="7"/>
  <c r="D25" i="7" s="1"/>
  <c r="AE25" i="7" s="1"/>
  <c r="C61" i="7"/>
  <c r="C25" i="7" s="1"/>
  <c r="B61" i="7"/>
  <c r="A61" i="7"/>
  <c r="M60" i="7"/>
  <c r="L60" i="7"/>
  <c r="L24" i="7" s="1"/>
  <c r="J60" i="7"/>
  <c r="I60" i="7"/>
  <c r="K60" i="7" s="1"/>
  <c r="F60" i="7"/>
  <c r="E60" i="7"/>
  <c r="C60" i="7"/>
  <c r="B60" i="7"/>
  <c r="D60" i="7" s="1"/>
  <c r="D24" i="7" s="1"/>
  <c r="A60" i="7"/>
  <c r="M59" i="7"/>
  <c r="L59" i="7"/>
  <c r="J59" i="7"/>
  <c r="J23" i="7" s="1"/>
  <c r="I59" i="7"/>
  <c r="K59" i="7" s="1"/>
  <c r="K23" i="7" s="1"/>
  <c r="F59" i="7"/>
  <c r="E59" i="7"/>
  <c r="E23" i="7" s="1"/>
  <c r="C59" i="7"/>
  <c r="C23" i="7" s="1"/>
  <c r="B59" i="7"/>
  <c r="D59" i="7" s="1"/>
  <c r="D23" i="7" s="1"/>
  <c r="A59" i="7"/>
  <c r="M58" i="7"/>
  <c r="L58" i="7"/>
  <c r="L22" i="7" s="1"/>
  <c r="AT23" i="7" s="1"/>
  <c r="AU23" i="7" s="1"/>
  <c r="AV23" i="7" s="1"/>
  <c r="J58" i="7"/>
  <c r="J22" i="7" s="1"/>
  <c r="I58" i="7"/>
  <c r="K58" i="7" s="1"/>
  <c r="F58" i="7"/>
  <c r="E58" i="7"/>
  <c r="C58" i="7"/>
  <c r="C22" i="7" s="1"/>
  <c r="B58" i="7"/>
  <c r="B22" i="7" s="1"/>
  <c r="A58" i="7"/>
  <c r="M57" i="7"/>
  <c r="L57" i="7"/>
  <c r="L21" i="7" s="1"/>
  <c r="J57" i="7"/>
  <c r="J21" i="7" s="1"/>
  <c r="AW22" i="7" s="1"/>
  <c r="AX22" i="7" s="1"/>
  <c r="AY22" i="7" s="1"/>
  <c r="I57" i="7"/>
  <c r="I21" i="7" s="1"/>
  <c r="F57" i="7"/>
  <c r="E57" i="7"/>
  <c r="E21" i="7" s="1"/>
  <c r="D57" i="7"/>
  <c r="D21" i="7" s="1"/>
  <c r="AE21" i="7" s="1"/>
  <c r="C57" i="7"/>
  <c r="C21" i="7" s="1"/>
  <c r="B57" i="7"/>
  <c r="A57" i="7"/>
  <c r="M56" i="7"/>
  <c r="L56" i="7"/>
  <c r="J56" i="7"/>
  <c r="I56" i="7"/>
  <c r="F56" i="7"/>
  <c r="E56" i="7"/>
  <c r="E20" i="7" s="1"/>
  <c r="C56" i="7"/>
  <c r="C20" i="7" s="1"/>
  <c r="B56" i="7"/>
  <c r="B20" i="7" s="1"/>
  <c r="A56" i="7"/>
  <c r="M55" i="7"/>
  <c r="L55" i="7"/>
  <c r="L19" i="7" s="1"/>
  <c r="J55" i="7"/>
  <c r="J19" i="7" s="1"/>
  <c r="I55" i="7"/>
  <c r="K55" i="7" s="1"/>
  <c r="K19" i="7" s="1"/>
  <c r="F55" i="7"/>
  <c r="E55" i="7"/>
  <c r="E19" i="7" s="1"/>
  <c r="C55" i="7"/>
  <c r="B55" i="7"/>
  <c r="D55" i="7" s="1"/>
  <c r="D19" i="7" s="1"/>
  <c r="AF19" i="7" s="1"/>
  <c r="A55" i="7"/>
  <c r="M54" i="7"/>
  <c r="L54" i="7"/>
  <c r="L18" i="7" s="1"/>
  <c r="J54" i="7"/>
  <c r="I54" i="7"/>
  <c r="K54" i="7" s="1"/>
  <c r="K18" i="7" s="1"/>
  <c r="F54" i="7"/>
  <c r="E54" i="7"/>
  <c r="E18" i="7" s="1"/>
  <c r="C54" i="7"/>
  <c r="C18" i="7" s="1"/>
  <c r="B54" i="7"/>
  <c r="D54" i="7" s="1"/>
  <c r="D18" i="7" s="1"/>
  <c r="A54" i="7"/>
  <c r="M53" i="7"/>
  <c r="L53" i="7"/>
  <c r="L17" i="7" s="1"/>
  <c r="J53" i="7"/>
  <c r="I53" i="7"/>
  <c r="K53" i="7" s="1"/>
  <c r="F53" i="7"/>
  <c r="E53" i="7"/>
  <c r="E17" i="7" s="1"/>
  <c r="C53" i="7"/>
  <c r="C17" i="7" s="1"/>
  <c r="B53" i="7"/>
  <c r="D53" i="7" s="1"/>
  <c r="D17" i="7" s="1"/>
  <c r="AB17" i="7" s="1"/>
  <c r="A53" i="7"/>
  <c r="M52" i="7"/>
  <c r="L52" i="7"/>
  <c r="J52" i="7"/>
  <c r="I52" i="7"/>
  <c r="K52" i="7" s="1"/>
  <c r="K16" i="7" s="1"/>
  <c r="F52" i="7"/>
  <c r="E52" i="7"/>
  <c r="E16" i="7" s="1"/>
  <c r="C52" i="7"/>
  <c r="C16" i="7" s="1"/>
  <c r="B52" i="7"/>
  <c r="D52" i="7" s="1"/>
  <c r="D16" i="7" s="1"/>
  <c r="A52" i="7"/>
  <c r="M51" i="7"/>
  <c r="L51" i="7"/>
  <c r="J51" i="7"/>
  <c r="I51" i="7"/>
  <c r="K51" i="7" s="1"/>
  <c r="F51" i="7"/>
  <c r="E51" i="7"/>
  <c r="E15" i="7" s="1"/>
  <c r="C51" i="7"/>
  <c r="B51" i="7"/>
  <c r="D51" i="7" s="1"/>
  <c r="D15" i="7" s="1"/>
  <c r="A51" i="7"/>
  <c r="M50" i="7"/>
  <c r="L50" i="7"/>
  <c r="L14" i="7" s="1"/>
  <c r="K50" i="7"/>
  <c r="J50" i="7"/>
  <c r="J14" i="7" s="1"/>
  <c r="I50" i="7"/>
  <c r="F50" i="7"/>
  <c r="E50" i="7"/>
  <c r="E14" i="7" s="1"/>
  <c r="C50" i="7"/>
  <c r="B50" i="7"/>
  <c r="B14" i="7" s="1"/>
  <c r="A50" i="7"/>
  <c r="M49" i="7"/>
  <c r="L49" i="7"/>
  <c r="L13" i="7" s="1"/>
  <c r="AT14" i="7" s="1"/>
  <c r="AU14" i="7" s="1"/>
  <c r="AV14" i="7" s="1"/>
  <c r="J49" i="7"/>
  <c r="J13" i="7" s="1"/>
  <c r="I49" i="7"/>
  <c r="F49" i="7"/>
  <c r="E49" i="7"/>
  <c r="E13" i="7" s="1"/>
  <c r="C49" i="7"/>
  <c r="C13" i="7" s="1"/>
  <c r="B49" i="7"/>
  <c r="D49" i="7" s="1"/>
  <c r="D13" i="7" s="1"/>
  <c r="AB13" i="7" s="1"/>
  <c r="A49" i="7"/>
  <c r="M48" i="7"/>
  <c r="L48" i="7"/>
  <c r="L12" i="7" s="1"/>
  <c r="J48" i="7"/>
  <c r="J12" i="7" s="1"/>
  <c r="AZ13" i="7" s="1"/>
  <c r="I48" i="7"/>
  <c r="I12" i="7" s="1"/>
  <c r="F48" i="7"/>
  <c r="E48" i="7"/>
  <c r="E12" i="7" s="1"/>
  <c r="C48" i="7"/>
  <c r="C12" i="7" s="1"/>
  <c r="B48" i="7"/>
  <c r="D48" i="7" s="1"/>
  <c r="D12" i="7" s="1"/>
  <c r="A48" i="7"/>
  <c r="M47" i="7"/>
  <c r="L47" i="7"/>
  <c r="L11" i="7" s="1"/>
  <c r="J47" i="7"/>
  <c r="I47" i="7"/>
  <c r="K47" i="7" s="1"/>
  <c r="F47" i="7"/>
  <c r="E47" i="7"/>
  <c r="C47" i="7"/>
  <c r="B47" i="7"/>
  <c r="B11" i="7" s="1"/>
  <c r="A47" i="7"/>
  <c r="M46" i="7"/>
  <c r="L46" i="7"/>
  <c r="J46" i="7"/>
  <c r="J10" i="7" s="1"/>
  <c r="I46" i="7"/>
  <c r="F46" i="7"/>
  <c r="E46" i="7"/>
  <c r="E10" i="7" s="1"/>
  <c r="C46" i="7"/>
  <c r="B46" i="7"/>
  <c r="B10" i="7" s="1"/>
  <c r="A46" i="7"/>
  <c r="M45" i="7"/>
  <c r="L45" i="7"/>
  <c r="L9" i="7" s="1"/>
  <c r="AT10" i="7" s="1"/>
  <c r="AU10" i="7" s="1"/>
  <c r="AV10" i="7" s="1"/>
  <c r="K45" i="7"/>
  <c r="K9" i="7" s="1"/>
  <c r="J45" i="7"/>
  <c r="I45" i="7"/>
  <c r="F45" i="7"/>
  <c r="E45" i="7"/>
  <c r="C45" i="7"/>
  <c r="C9" i="7" s="1"/>
  <c r="B45" i="7"/>
  <c r="D45" i="7" s="1"/>
  <c r="D9" i="7" s="1"/>
  <c r="AF9" i="7" s="1"/>
  <c r="A45" i="7"/>
  <c r="M44" i="7"/>
  <c r="L44" i="7"/>
  <c r="L8" i="7" s="1"/>
  <c r="J44" i="7"/>
  <c r="I44" i="7"/>
  <c r="I8" i="7" s="1"/>
  <c r="F44" i="7"/>
  <c r="E44" i="7"/>
  <c r="E8" i="7" s="1"/>
  <c r="C44" i="7"/>
  <c r="B44" i="7"/>
  <c r="D44" i="7" s="1"/>
  <c r="D8" i="7" s="1"/>
  <c r="A44" i="7"/>
  <c r="M43" i="7"/>
  <c r="L43" i="7"/>
  <c r="J43" i="7"/>
  <c r="J7" i="7" s="1"/>
  <c r="I43" i="7"/>
  <c r="F43" i="7"/>
  <c r="E43" i="7"/>
  <c r="E7" i="7" s="1"/>
  <c r="C43" i="7"/>
  <c r="C7" i="7" s="1"/>
  <c r="B43" i="7"/>
  <c r="D43" i="7" s="1"/>
  <c r="D7" i="7" s="1"/>
  <c r="A43" i="7"/>
  <c r="U42" i="7"/>
  <c r="M42" i="7"/>
  <c r="L42" i="7"/>
  <c r="L6" i="7" s="1"/>
  <c r="AT7" i="7" s="1"/>
  <c r="AU7" i="7" s="1"/>
  <c r="J42" i="7"/>
  <c r="I42" i="7"/>
  <c r="I6" i="7" s="1"/>
  <c r="F42" i="7"/>
  <c r="E42" i="7"/>
  <c r="E6" i="7" s="1"/>
  <c r="C42" i="7"/>
  <c r="C6" i="7" s="1"/>
  <c r="B42" i="7"/>
  <c r="D42" i="7" s="1"/>
  <c r="D6" i="7" s="1"/>
  <c r="AB6" i="7" s="1"/>
  <c r="A42" i="7"/>
  <c r="F36" i="7"/>
  <c r="L35" i="7"/>
  <c r="AW34" i="7"/>
  <c r="AX34" i="7" s="1"/>
  <c r="AY34" i="7" s="1"/>
  <c r="AT34" i="7"/>
  <c r="AU34" i="7" s="1"/>
  <c r="AV34" i="7" s="1"/>
  <c r="I34" i="7"/>
  <c r="B34" i="7"/>
  <c r="L33" i="7"/>
  <c r="AZ34" i="7" s="1"/>
  <c r="E33" i="7"/>
  <c r="AV32" i="7"/>
  <c r="J32" i="7"/>
  <c r="I32" i="7"/>
  <c r="AT31" i="7"/>
  <c r="AU31" i="7" s="1"/>
  <c r="AV31" i="7" s="1"/>
  <c r="E31" i="7"/>
  <c r="C31" i="7"/>
  <c r="B31" i="7"/>
  <c r="L30" i="7"/>
  <c r="J30" i="7"/>
  <c r="AW31" i="7" s="1"/>
  <c r="AX31" i="7" s="1"/>
  <c r="AY31" i="7" s="1"/>
  <c r="I30" i="7"/>
  <c r="B30" i="7"/>
  <c r="AZ29" i="7"/>
  <c r="J29" i="7"/>
  <c r="L28" i="7"/>
  <c r="J28" i="7"/>
  <c r="L27" i="7"/>
  <c r="B27" i="7"/>
  <c r="C26" i="7"/>
  <c r="AT25" i="7"/>
  <c r="AU25" i="7" s="1"/>
  <c r="AV25" i="7" s="1"/>
  <c r="J25" i="7"/>
  <c r="I25" i="7"/>
  <c r="B25" i="7"/>
  <c r="J24" i="7"/>
  <c r="AZ25" i="7" s="1"/>
  <c r="E24" i="7"/>
  <c r="C24" i="7"/>
  <c r="B24" i="7"/>
  <c r="L23" i="7"/>
  <c r="AT22" i="7"/>
  <c r="AU22" i="7" s="1"/>
  <c r="AV22" i="7" s="1"/>
  <c r="I22" i="7"/>
  <c r="E22" i="7"/>
  <c r="B21" i="7"/>
  <c r="W20" i="7"/>
  <c r="L20" i="7"/>
  <c r="AZ21" i="7" s="1"/>
  <c r="J20" i="7"/>
  <c r="W19" i="7"/>
  <c r="I19" i="7"/>
  <c r="C19" i="7"/>
  <c r="W18" i="7"/>
  <c r="J18" i="7"/>
  <c r="I18" i="7"/>
  <c r="B18" i="7"/>
  <c r="W17" i="7"/>
  <c r="J17" i="7"/>
  <c r="L16" i="7"/>
  <c r="AW17" i="7" s="1"/>
  <c r="AX17" i="7" s="1"/>
  <c r="AY17" i="7" s="1"/>
  <c r="J16" i="7"/>
  <c r="I16" i="7"/>
  <c r="W15" i="7"/>
  <c r="L15" i="7"/>
  <c r="J15" i="7"/>
  <c r="I15" i="7"/>
  <c r="C15" i="7"/>
  <c r="B15" i="7"/>
  <c r="I14" i="7"/>
  <c r="C14" i="7"/>
  <c r="B13" i="7"/>
  <c r="AT12" i="7"/>
  <c r="AU12" i="7" s="1"/>
  <c r="AV12" i="7" s="1"/>
  <c r="B12" i="7"/>
  <c r="J11" i="7"/>
  <c r="AZ12" i="7" s="1"/>
  <c r="E11" i="7"/>
  <c r="C11" i="7"/>
  <c r="L10" i="7"/>
  <c r="C10" i="7"/>
  <c r="J9" i="7"/>
  <c r="I9" i="7"/>
  <c r="E9" i="7"/>
  <c r="J8" i="7"/>
  <c r="C8" i="7"/>
  <c r="W7" i="7"/>
  <c r="AC5" i="7" s="1"/>
  <c r="AC41" i="7" s="1"/>
  <c r="L7" i="7"/>
  <c r="AZ8" i="7" s="1"/>
  <c r="J6" i="7"/>
  <c r="AH5" i="7"/>
  <c r="AN5" i="7" s="1"/>
  <c r="AF5" i="7"/>
  <c r="AE5" i="7"/>
  <c r="AD5" i="7"/>
  <c r="AB5" i="7"/>
  <c r="AB41" i="7" s="1"/>
  <c r="AB112" i="7" s="1"/>
  <c r="K5" i="7"/>
  <c r="R6" i="7" s="1"/>
  <c r="I5" i="7"/>
  <c r="P6" i="7" s="1"/>
  <c r="J35" i="39"/>
  <c r="D35" i="39"/>
  <c r="L34" i="39"/>
  <c r="AU35" i="39" s="1"/>
  <c r="AV35" i="39" s="1"/>
  <c r="K34" i="39"/>
  <c r="E34" i="39"/>
  <c r="D34" i="39"/>
  <c r="C34" i="39"/>
  <c r="L33" i="39"/>
  <c r="AU34" i="39" s="1"/>
  <c r="AV34" i="39" s="1"/>
  <c r="J33" i="39"/>
  <c r="C33" i="39"/>
  <c r="L32" i="39"/>
  <c r="L31" i="39"/>
  <c r="J31" i="39"/>
  <c r="I31" i="39"/>
  <c r="E31" i="39"/>
  <c r="J30" i="39"/>
  <c r="E30" i="39"/>
  <c r="B30" i="39"/>
  <c r="L29" i="39"/>
  <c r="AU30" i="39" s="1"/>
  <c r="AV30" i="39" s="1"/>
  <c r="J29" i="39"/>
  <c r="E29" i="39"/>
  <c r="C29" i="39"/>
  <c r="B29" i="39"/>
  <c r="L28" i="39"/>
  <c r="AU29" i="39" s="1"/>
  <c r="AV29" i="39" s="1"/>
  <c r="E28" i="39"/>
  <c r="D28" i="39"/>
  <c r="L27" i="39"/>
  <c r="AU28" i="39" s="1"/>
  <c r="AV28" i="39" s="1"/>
  <c r="J27" i="39"/>
  <c r="C27" i="39"/>
  <c r="E26" i="39"/>
  <c r="C26" i="39"/>
  <c r="B26" i="39"/>
  <c r="L25" i="39"/>
  <c r="AU26" i="39" s="1"/>
  <c r="AV26" i="39" s="1"/>
  <c r="E25" i="39"/>
  <c r="C25" i="39"/>
  <c r="K24" i="39"/>
  <c r="D24" i="39"/>
  <c r="L23" i="39"/>
  <c r="L22" i="39"/>
  <c r="C22" i="39"/>
  <c r="J21" i="39"/>
  <c r="I21" i="39"/>
  <c r="E21" i="39"/>
  <c r="K20" i="39"/>
  <c r="J20" i="39"/>
  <c r="E20" i="39"/>
  <c r="C20" i="39"/>
  <c r="E19" i="39"/>
  <c r="D19" i="39"/>
  <c r="L18" i="39"/>
  <c r="AU19" i="39" s="1"/>
  <c r="AV19" i="39" s="1"/>
  <c r="K18" i="39"/>
  <c r="E18" i="39"/>
  <c r="B18" i="39"/>
  <c r="J17" i="39"/>
  <c r="E17" i="39"/>
  <c r="B17" i="39"/>
  <c r="E16" i="39"/>
  <c r="C16" i="39"/>
  <c r="L15" i="39"/>
  <c r="AU16" i="39" s="1"/>
  <c r="AV16" i="39" s="1"/>
  <c r="C15" i="39"/>
  <c r="E14" i="39"/>
  <c r="C14" i="39"/>
  <c r="J13" i="39"/>
  <c r="I13" i="39"/>
  <c r="E13" i="39"/>
  <c r="L12" i="39"/>
  <c r="AU13" i="39" s="1"/>
  <c r="AV13" i="39" s="1"/>
  <c r="J12" i="39"/>
  <c r="I12" i="39"/>
  <c r="C12" i="39"/>
  <c r="L11" i="39"/>
  <c r="K11" i="39"/>
  <c r="I11" i="39"/>
  <c r="E11" i="39"/>
  <c r="B11" i="39"/>
  <c r="J10" i="39"/>
  <c r="E10" i="39"/>
  <c r="K9" i="39"/>
  <c r="J9" i="39"/>
  <c r="C9" i="39"/>
  <c r="D9" i="39"/>
  <c r="J8" i="39"/>
  <c r="E8" i="39"/>
  <c r="D8" i="39"/>
  <c r="L7" i="39"/>
  <c r="I7" i="39"/>
  <c r="E7" i="39"/>
  <c r="D7" i="39"/>
  <c r="E6" i="39"/>
  <c r="D6" i="39"/>
  <c r="F36" i="39"/>
  <c r="L35" i="39"/>
  <c r="I35" i="39"/>
  <c r="E35" i="39"/>
  <c r="C35" i="39"/>
  <c r="B35" i="39"/>
  <c r="J34" i="39"/>
  <c r="I34" i="39"/>
  <c r="B34" i="39"/>
  <c r="E33" i="39"/>
  <c r="B33" i="39"/>
  <c r="AV32" i="39"/>
  <c r="J32" i="39"/>
  <c r="I32" i="39"/>
  <c r="E32" i="39"/>
  <c r="C32" i="39"/>
  <c r="C31" i="39"/>
  <c r="B31" i="39"/>
  <c r="L30" i="39"/>
  <c r="C30" i="39"/>
  <c r="I29" i="39"/>
  <c r="J28" i="39"/>
  <c r="I28" i="39"/>
  <c r="C28" i="39"/>
  <c r="E27" i="39"/>
  <c r="B27" i="39"/>
  <c r="L26" i="39"/>
  <c r="J26" i="39"/>
  <c r="J25" i="39"/>
  <c r="L24" i="39"/>
  <c r="J24" i="39"/>
  <c r="I24" i="39"/>
  <c r="E24" i="39"/>
  <c r="C24" i="39"/>
  <c r="B24" i="39"/>
  <c r="J23" i="39"/>
  <c r="I23" i="39"/>
  <c r="E23" i="39"/>
  <c r="C23" i="39"/>
  <c r="B23" i="39"/>
  <c r="J22" i="39"/>
  <c r="I22" i="39"/>
  <c r="E22" i="39"/>
  <c r="B22" i="39"/>
  <c r="L21" i="39"/>
  <c r="C21" i="39"/>
  <c r="B21" i="39"/>
  <c r="W20" i="39"/>
  <c r="L20" i="39"/>
  <c r="AU21" i="39" s="1"/>
  <c r="AV21" i="39" s="1"/>
  <c r="I20" i="39"/>
  <c r="W19" i="39"/>
  <c r="L19" i="39"/>
  <c r="J19" i="39"/>
  <c r="I19" i="39"/>
  <c r="C19" i="39"/>
  <c r="B19" i="39"/>
  <c r="W18" i="39"/>
  <c r="J18" i="39"/>
  <c r="I18" i="39"/>
  <c r="C18" i="39"/>
  <c r="W17" i="39"/>
  <c r="L17" i="39"/>
  <c r="AU18" i="39" s="1"/>
  <c r="AV18" i="39" s="1"/>
  <c r="I17" i="39"/>
  <c r="C17" i="39"/>
  <c r="L16" i="39"/>
  <c r="J16" i="39"/>
  <c r="I16" i="39"/>
  <c r="W15" i="39"/>
  <c r="J15" i="39"/>
  <c r="I15" i="39"/>
  <c r="E15" i="39"/>
  <c r="L14" i="39"/>
  <c r="J14" i="39"/>
  <c r="I14" i="39"/>
  <c r="B14" i="39"/>
  <c r="L13" i="39"/>
  <c r="C13" i="39"/>
  <c r="B13" i="39"/>
  <c r="E12" i="39"/>
  <c r="B12" i="39"/>
  <c r="J11" i="39"/>
  <c r="C11" i="39"/>
  <c r="L10" i="39"/>
  <c r="C10" i="39"/>
  <c r="B10" i="39"/>
  <c r="L9" i="39"/>
  <c r="AU10" i="39" s="1"/>
  <c r="AV10" i="39" s="1"/>
  <c r="I9" i="39"/>
  <c r="E9" i="39"/>
  <c r="B9" i="39"/>
  <c r="AU8" i="39"/>
  <c r="AV8" i="39" s="1"/>
  <c r="L8" i="39"/>
  <c r="AU9" i="39" s="1"/>
  <c r="AV9" i="39" s="1"/>
  <c r="C8" i="39"/>
  <c r="W7" i="39"/>
  <c r="AC5" i="39" s="1"/>
  <c r="AC41" i="39" s="1"/>
  <c r="J7" i="39"/>
  <c r="C7" i="39"/>
  <c r="B7" i="39"/>
  <c r="L6" i="39"/>
  <c r="J6" i="39"/>
  <c r="C6" i="39"/>
  <c r="AF5" i="39"/>
  <c r="AF41" i="39" s="1"/>
  <c r="AE5" i="39"/>
  <c r="AE41" i="39" s="1"/>
  <c r="AD5" i="39"/>
  <c r="AD41" i="39" s="1"/>
  <c r="AB5" i="39"/>
  <c r="AB41" i="39" s="1"/>
  <c r="K5" i="39"/>
  <c r="R6" i="39" s="1"/>
  <c r="I5" i="39"/>
  <c r="P6" i="39" s="1"/>
  <c r="L35" i="36"/>
  <c r="AU36" i="36" s="1"/>
  <c r="AV36" i="36" s="1"/>
  <c r="I35" i="36"/>
  <c r="L34" i="36"/>
  <c r="AU35" i="36" s="1"/>
  <c r="AV35" i="36" s="1"/>
  <c r="J34" i="36"/>
  <c r="AW35" i="36" s="1"/>
  <c r="AX35" i="36" s="1"/>
  <c r="AY35" i="36" s="1"/>
  <c r="I34" i="36"/>
  <c r="E34" i="36"/>
  <c r="D34" i="36"/>
  <c r="E33" i="36"/>
  <c r="C33" i="36"/>
  <c r="B33" i="36"/>
  <c r="L32" i="36"/>
  <c r="J32" i="36"/>
  <c r="C32" i="36"/>
  <c r="L31" i="36"/>
  <c r="C31" i="36"/>
  <c r="B31" i="36"/>
  <c r="J30" i="36"/>
  <c r="K30" i="36"/>
  <c r="L29" i="36"/>
  <c r="E29" i="36"/>
  <c r="C29" i="36"/>
  <c r="L28" i="36"/>
  <c r="E28" i="36"/>
  <c r="J27" i="36"/>
  <c r="C27" i="36"/>
  <c r="J26" i="36"/>
  <c r="I25" i="36"/>
  <c r="E25" i="36"/>
  <c r="J24" i="36"/>
  <c r="C24" i="36"/>
  <c r="L22" i="36"/>
  <c r="J22" i="36"/>
  <c r="I22" i="36"/>
  <c r="C22" i="36"/>
  <c r="L20" i="36"/>
  <c r="AU21" i="36" s="1"/>
  <c r="AV21" i="36" s="1"/>
  <c r="E20" i="36"/>
  <c r="C20" i="36"/>
  <c r="J19" i="36"/>
  <c r="E19" i="36"/>
  <c r="E18" i="36"/>
  <c r="C18" i="36"/>
  <c r="E17" i="36"/>
  <c r="D17" i="36"/>
  <c r="AE17" i="36" s="1"/>
  <c r="C17" i="36"/>
  <c r="E16" i="36"/>
  <c r="D16" i="36"/>
  <c r="L15" i="36"/>
  <c r="C15" i="36"/>
  <c r="L14" i="36"/>
  <c r="J14" i="36"/>
  <c r="E14" i="36"/>
  <c r="C14" i="36"/>
  <c r="L13" i="36"/>
  <c r="C13" i="36"/>
  <c r="L12" i="36"/>
  <c r="L11" i="36"/>
  <c r="AU12" i="36" s="1"/>
  <c r="AV12" i="36" s="1"/>
  <c r="J11" i="36"/>
  <c r="AZ12" i="36" s="1"/>
  <c r="J10" i="36"/>
  <c r="D10" i="36"/>
  <c r="C10" i="36"/>
  <c r="C9" i="36"/>
  <c r="B9" i="36"/>
  <c r="L7" i="36"/>
  <c r="J7" i="36"/>
  <c r="E7" i="36"/>
  <c r="B7" i="36"/>
  <c r="L6" i="36"/>
  <c r="I6" i="36"/>
  <c r="E6" i="36"/>
  <c r="C6" i="36"/>
  <c r="B6" i="36"/>
  <c r="F36" i="36"/>
  <c r="J35" i="36"/>
  <c r="E35" i="36"/>
  <c r="C35" i="36"/>
  <c r="C34" i="36"/>
  <c r="B34" i="36"/>
  <c r="L33" i="36"/>
  <c r="J33" i="36"/>
  <c r="AV32" i="36"/>
  <c r="I32" i="36"/>
  <c r="E32" i="36"/>
  <c r="B32" i="36"/>
  <c r="J31" i="36"/>
  <c r="I31" i="36"/>
  <c r="E31" i="36"/>
  <c r="L30" i="36"/>
  <c r="I30" i="36"/>
  <c r="E30" i="36"/>
  <c r="C30" i="36"/>
  <c r="B30" i="36"/>
  <c r="J29" i="36"/>
  <c r="I29" i="36"/>
  <c r="J28" i="36"/>
  <c r="I28" i="36"/>
  <c r="C28" i="36"/>
  <c r="B28" i="36"/>
  <c r="L27" i="36"/>
  <c r="AU28" i="36" s="1"/>
  <c r="AV28" i="36" s="1"/>
  <c r="I27" i="36"/>
  <c r="E27" i="36"/>
  <c r="L26" i="36"/>
  <c r="I26" i="36"/>
  <c r="E26" i="36"/>
  <c r="C26" i="36"/>
  <c r="B26" i="36"/>
  <c r="L25" i="36"/>
  <c r="J25" i="36"/>
  <c r="C25" i="36"/>
  <c r="B25" i="36"/>
  <c r="L24" i="36"/>
  <c r="I24" i="36"/>
  <c r="E24" i="36"/>
  <c r="B24" i="36"/>
  <c r="L23" i="36"/>
  <c r="J23" i="36"/>
  <c r="I23" i="36"/>
  <c r="E23" i="36"/>
  <c r="C23" i="36"/>
  <c r="E22" i="36"/>
  <c r="B22" i="36"/>
  <c r="L21" i="36"/>
  <c r="J21" i="36"/>
  <c r="I21" i="36"/>
  <c r="E21" i="36"/>
  <c r="C21" i="36"/>
  <c r="B21" i="36"/>
  <c r="W20" i="36"/>
  <c r="J20" i="36"/>
  <c r="I20" i="36"/>
  <c r="B20" i="36"/>
  <c r="W19" i="36"/>
  <c r="L19" i="36"/>
  <c r="AU20" i="36" s="1"/>
  <c r="AV20" i="36" s="1"/>
  <c r="I19" i="36"/>
  <c r="C19" i="36"/>
  <c r="B19" i="36"/>
  <c r="W18" i="36"/>
  <c r="L18" i="36"/>
  <c r="AU19" i="36" s="1"/>
  <c r="AV19" i="36" s="1"/>
  <c r="J18" i="36"/>
  <c r="W17" i="36"/>
  <c r="L17" i="36"/>
  <c r="AU18" i="36" s="1"/>
  <c r="AV18" i="36" s="1"/>
  <c r="J17" i="36"/>
  <c r="B17" i="36"/>
  <c r="L16" i="36"/>
  <c r="J16" i="36"/>
  <c r="I16" i="36"/>
  <c r="C16" i="36"/>
  <c r="B16" i="36"/>
  <c r="W15" i="36"/>
  <c r="J15" i="36"/>
  <c r="E15" i="36"/>
  <c r="B14" i="36"/>
  <c r="J13" i="36"/>
  <c r="I13" i="36"/>
  <c r="E13" i="36"/>
  <c r="B13" i="36"/>
  <c r="J12" i="36"/>
  <c r="I12" i="36"/>
  <c r="E12" i="36"/>
  <c r="C12" i="36"/>
  <c r="I11" i="36"/>
  <c r="E11" i="36"/>
  <c r="C11" i="36"/>
  <c r="L10" i="36"/>
  <c r="AU11" i="36" s="1"/>
  <c r="AV11" i="36" s="1"/>
  <c r="E10" i="36"/>
  <c r="B10" i="36"/>
  <c r="L9" i="36"/>
  <c r="AU10" i="36" s="1"/>
  <c r="AV10" i="36" s="1"/>
  <c r="J9" i="36"/>
  <c r="I9" i="36"/>
  <c r="E9" i="36"/>
  <c r="L8" i="36"/>
  <c r="J8" i="36"/>
  <c r="I8" i="36"/>
  <c r="E8" i="36"/>
  <c r="C8" i="36"/>
  <c r="B8" i="36"/>
  <c r="W7" i="36"/>
  <c r="AC5" i="36" s="1"/>
  <c r="AC41" i="36" s="1"/>
  <c r="C7" i="36"/>
  <c r="J6" i="36"/>
  <c r="AF5" i="36"/>
  <c r="AF41" i="36" s="1"/>
  <c r="AE5" i="36"/>
  <c r="AE41" i="36" s="1"/>
  <c r="AD5" i="36"/>
  <c r="AD41" i="36" s="1"/>
  <c r="AB5" i="36"/>
  <c r="AB41" i="36" s="1"/>
  <c r="K5" i="36"/>
  <c r="R6" i="36" s="1"/>
  <c r="I5" i="36"/>
  <c r="P6" i="36" s="1"/>
  <c r="AB120" i="25"/>
  <c r="L35" i="25"/>
  <c r="J35" i="25"/>
  <c r="I35" i="25"/>
  <c r="L34" i="25"/>
  <c r="J34" i="25"/>
  <c r="I34" i="25"/>
  <c r="E34" i="25"/>
  <c r="L33" i="25"/>
  <c r="D33" i="25"/>
  <c r="C33" i="25"/>
  <c r="B33" i="25"/>
  <c r="L32" i="25"/>
  <c r="AU33" i="25" s="1"/>
  <c r="AV33" i="25" s="1"/>
  <c r="J32" i="25"/>
  <c r="I32" i="25"/>
  <c r="C32" i="25"/>
  <c r="L31" i="25"/>
  <c r="C31" i="25"/>
  <c r="J30" i="25"/>
  <c r="L29" i="25"/>
  <c r="E29" i="25"/>
  <c r="D29" i="25"/>
  <c r="C29" i="25"/>
  <c r="B29" i="25"/>
  <c r="D28" i="25"/>
  <c r="L27" i="25"/>
  <c r="J27" i="25"/>
  <c r="C27" i="25"/>
  <c r="B27" i="25"/>
  <c r="E26" i="25"/>
  <c r="L25" i="25"/>
  <c r="I25" i="25"/>
  <c r="E25" i="25"/>
  <c r="C25" i="25"/>
  <c r="D25" i="25"/>
  <c r="L24" i="25"/>
  <c r="J24" i="25"/>
  <c r="I24" i="25"/>
  <c r="E24" i="25"/>
  <c r="D24" i="25"/>
  <c r="L23" i="25"/>
  <c r="C23" i="25"/>
  <c r="C22" i="25"/>
  <c r="B22" i="25"/>
  <c r="L20" i="25"/>
  <c r="AU21" i="25" s="1"/>
  <c r="AV21" i="25" s="1"/>
  <c r="J20" i="25"/>
  <c r="J19" i="25"/>
  <c r="I19" i="25"/>
  <c r="E19" i="25"/>
  <c r="D19" i="25"/>
  <c r="AB19" i="25" s="1"/>
  <c r="J18" i="25"/>
  <c r="E18" i="25"/>
  <c r="B18" i="25"/>
  <c r="J17" i="25"/>
  <c r="E17" i="25"/>
  <c r="E16" i="25"/>
  <c r="C15" i="25"/>
  <c r="J14" i="25"/>
  <c r="I14" i="25"/>
  <c r="E14" i="25"/>
  <c r="L13" i="25"/>
  <c r="E13" i="25"/>
  <c r="C13" i="25"/>
  <c r="E12" i="25"/>
  <c r="L11" i="25"/>
  <c r="J11" i="25"/>
  <c r="C10" i="25"/>
  <c r="B10" i="25"/>
  <c r="E9" i="25"/>
  <c r="C9" i="25"/>
  <c r="L8" i="25"/>
  <c r="J8" i="25"/>
  <c r="I8" i="25"/>
  <c r="E8" i="25"/>
  <c r="L7" i="25"/>
  <c r="J6" i="25"/>
  <c r="E6" i="25"/>
  <c r="B6" i="25"/>
  <c r="F36" i="25"/>
  <c r="E35" i="25"/>
  <c r="C35" i="25"/>
  <c r="B35" i="25"/>
  <c r="C34" i="25"/>
  <c r="B34" i="25"/>
  <c r="J33" i="25"/>
  <c r="I33" i="25"/>
  <c r="E33" i="25"/>
  <c r="AV32" i="25"/>
  <c r="E32" i="25"/>
  <c r="J31" i="25"/>
  <c r="I31" i="25"/>
  <c r="E31" i="25"/>
  <c r="L30" i="25"/>
  <c r="E30" i="25"/>
  <c r="C30" i="25"/>
  <c r="B30" i="25"/>
  <c r="J29" i="25"/>
  <c r="I29" i="25"/>
  <c r="L28" i="25"/>
  <c r="J28" i="25"/>
  <c r="I28" i="25"/>
  <c r="E28" i="25"/>
  <c r="C28" i="25"/>
  <c r="I27" i="25"/>
  <c r="E27" i="25"/>
  <c r="L26" i="25"/>
  <c r="J26" i="25"/>
  <c r="I26" i="25"/>
  <c r="C26" i="25"/>
  <c r="B26" i="25"/>
  <c r="J25" i="25"/>
  <c r="C24" i="25"/>
  <c r="B24" i="25"/>
  <c r="J23" i="25"/>
  <c r="E23" i="25"/>
  <c r="L22" i="25"/>
  <c r="AU23" i="25" s="1"/>
  <c r="AV23" i="25" s="1"/>
  <c r="J22" i="25"/>
  <c r="I22" i="25"/>
  <c r="E22" i="25"/>
  <c r="L21" i="25"/>
  <c r="AU22" i="25" s="1"/>
  <c r="AV22" i="25" s="1"/>
  <c r="J21" i="25"/>
  <c r="E21" i="25"/>
  <c r="C21" i="25"/>
  <c r="B21" i="25"/>
  <c r="W20" i="25"/>
  <c r="I20" i="25"/>
  <c r="E20" i="25"/>
  <c r="C20" i="25"/>
  <c r="B20" i="25"/>
  <c r="W19" i="25"/>
  <c r="L19" i="25"/>
  <c r="C19" i="25"/>
  <c r="B19" i="25"/>
  <c r="W18" i="25"/>
  <c r="L18" i="25"/>
  <c r="C18" i="25"/>
  <c r="W17" i="25"/>
  <c r="L17" i="25"/>
  <c r="AU18" i="25" s="1"/>
  <c r="AV18" i="25" s="1"/>
  <c r="C17" i="25"/>
  <c r="L16" i="25"/>
  <c r="AU17" i="25" s="1"/>
  <c r="AV17" i="25" s="1"/>
  <c r="J16" i="25"/>
  <c r="I16" i="25"/>
  <c r="C16" i="25"/>
  <c r="B16" i="25"/>
  <c r="W15" i="25"/>
  <c r="L15" i="25"/>
  <c r="J15" i="25"/>
  <c r="I15" i="25"/>
  <c r="E15" i="25"/>
  <c r="B15" i="25"/>
  <c r="L14" i="25"/>
  <c r="C14" i="25"/>
  <c r="B14" i="25"/>
  <c r="J13" i="25"/>
  <c r="B13" i="25"/>
  <c r="L12" i="25"/>
  <c r="J12" i="25"/>
  <c r="I12" i="25"/>
  <c r="C12" i="25"/>
  <c r="B12" i="25"/>
  <c r="E11" i="25"/>
  <c r="C11" i="25"/>
  <c r="B11" i="25"/>
  <c r="L10" i="25"/>
  <c r="J10" i="25"/>
  <c r="AW11" i="25" s="1"/>
  <c r="AX11" i="25" s="1"/>
  <c r="AY11" i="25" s="1"/>
  <c r="E10" i="25"/>
  <c r="L9" i="25"/>
  <c r="AU10" i="25" s="1"/>
  <c r="AV10" i="25" s="1"/>
  <c r="J9" i="25"/>
  <c r="I9" i="25"/>
  <c r="B9" i="25"/>
  <c r="C8" i="25"/>
  <c r="B8" i="25"/>
  <c r="W7" i="25"/>
  <c r="W16" i="25" s="1"/>
  <c r="J7" i="25"/>
  <c r="I7" i="25"/>
  <c r="E7" i="25"/>
  <c r="C7" i="25"/>
  <c r="L6" i="25"/>
  <c r="AU7" i="25" s="1"/>
  <c r="C6" i="25"/>
  <c r="AN5" i="25"/>
  <c r="AH5" i="25"/>
  <c r="AF5" i="25"/>
  <c r="AF41" i="25" s="1"/>
  <c r="AE5" i="25"/>
  <c r="AE41" i="25" s="1"/>
  <c r="AD5" i="25"/>
  <c r="AD41" i="25" s="1"/>
  <c r="AB5" i="25"/>
  <c r="AB41" i="25" s="1"/>
  <c r="K5" i="25"/>
  <c r="R6" i="25" s="1"/>
  <c r="I5" i="25"/>
  <c r="P6" i="25" s="1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W7" i="5"/>
  <c r="AX19" i="41" l="1"/>
  <c r="AY19" i="41" s="1"/>
  <c r="AC33" i="37"/>
  <c r="AF33" i="37"/>
  <c r="AE33" i="37"/>
  <c r="AB33" i="37"/>
  <c r="AD33" i="37"/>
  <c r="AF30" i="37"/>
  <c r="AE30" i="37"/>
  <c r="AD30" i="37"/>
  <c r="AC30" i="37"/>
  <c r="AB30" i="37"/>
  <c r="AK33" i="37"/>
  <c r="AJ33" i="37"/>
  <c r="AI33" i="37"/>
  <c r="AH33" i="37"/>
  <c r="AL33" i="37"/>
  <c r="AC27" i="38"/>
  <c r="AB27" i="38"/>
  <c r="AF27" i="38"/>
  <c r="AE27" i="38"/>
  <c r="AD27" i="38"/>
  <c r="AL34" i="37"/>
  <c r="AK34" i="37"/>
  <c r="AH34" i="37"/>
  <c r="AI34" i="37"/>
  <c r="AJ34" i="37"/>
  <c r="AL13" i="41"/>
  <c r="AK13" i="41"/>
  <c r="AJ13" i="41"/>
  <c r="AI13" i="41"/>
  <c r="AH13" i="41"/>
  <c r="AF17" i="41"/>
  <c r="AE17" i="41"/>
  <c r="AD17" i="41"/>
  <c r="AB17" i="41"/>
  <c r="AC17" i="41"/>
  <c r="AE49" i="41"/>
  <c r="K31" i="38"/>
  <c r="AD49" i="41"/>
  <c r="AC49" i="41"/>
  <c r="K34" i="38"/>
  <c r="AF49" i="41"/>
  <c r="K30" i="38"/>
  <c r="D26" i="38"/>
  <c r="AB49" i="41"/>
  <c r="AX18" i="38"/>
  <c r="AY18" i="38" s="1"/>
  <c r="AX32" i="41"/>
  <c r="AY32" i="41" s="1"/>
  <c r="F24" i="26"/>
  <c r="AC23" i="26"/>
  <c r="AX14" i="41"/>
  <c r="AY14" i="41" s="1"/>
  <c r="AZ11" i="39"/>
  <c r="AW10" i="39"/>
  <c r="AZ12" i="39"/>
  <c r="AX23" i="41"/>
  <c r="AY23" i="41" s="1"/>
  <c r="AX17" i="41"/>
  <c r="AY17" i="41" s="1"/>
  <c r="AF66" i="38"/>
  <c r="AC66" i="38"/>
  <c r="AB66" i="38"/>
  <c r="AD66" i="38"/>
  <c r="AE66" i="38"/>
  <c r="AX11" i="41"/>
  <c r="AY11" i="41" s="1"/>
  <c r="AX20" i="41"/>
  <c r="AY20" i="41" s="1"/>
  <c r="AU34" i="41"/>
  <c r="AV34" i="41" s="1"/>
  <c r="AX28" i="41"/>
  <c r="AY28" i="41" s="1"/>
  <c r="AX22" i="41"/>
  <c r="AY22" i="41" s="1"/>
  <c r="AU32" i="41"/>
  <c r="AV32" i="41" s="1"/>
  <c r="AX13" i="38"/>
  <c r="AY13" i="38" s="1"/>
  <c r="AB98" i="38"/>
  <c r="AE98" i="38"/>
  <c r="AF98" i="38"/>
  <c r="AB70" i="38"/>
  <c r="AC67" i="38"/>
  <c r="AB67" i="38"/>
  <c r="AC98" i="38"/>
  <c r="AE85" i="38"/>
  <c r="AD85" i="38"/>
  <c r="AD67" i="38"/>
  <c r="AE70" i="38"/>
  <c r="AD70" i="38"/>
  <c r="AB85" i="38"/>
  <c r="AF67" i="38"/>
  <c r="AE67" i="38"/>
  <c r="AC70" i="38"/>
  <c r="AC85" i="38"/>
  <c r="AF70" i="38"/>
  <c r="AX20" i="38"/>
  <c r="AY20" i="38" s="1"/>
  <c r="AU18" i="38"/>
  <c r="AV18" i="38" s="1"/>
  <c r="AV7" i="7"/>
  <c r="AZ20" i="7"/>
  <c r="AZ18" i="7"/>
  <c r="AT18" i="7"/>
  <c r="AU18" i="7" s="1"/>
  <c r="AV18" i="7" s="1"/>
  <c r="AE110" i="25"/>
  <c r="AE102" i="25"/>
  <c r="AE111" i="25"/>
  <c r="AE85" i="25"/>
  <c r="AE101" i="25"/>
  <c r="AE92" i="25"/>
  <c r="AE115" i="25"/>
  <c r="AE100" i="25"/>
  <c r="AE91" i="25"/>
  <c r="AE113" i="25"/>
  <c r="AE90" i="25"/>
  <c r="AE93" i="25"/>
  <c r="AE87" i="25"/>
  <c r="AE107" i="25"/>
  <c r="AE95" i="25"/>
  <c r="AE112" i="25"/>
  <c r="AE103" i="25"/>
  <c r="AE117" i="25"/>
  <c r="AE106" i="25"/>
  <c r="AE104" i="25"/>
  <c r="AE96" i="25"/>
  <c r="AE94" i="25"/>
  <c r="AE71" i="25"/>
  <c r="AE86" i="25"/>
  <c r="AE63" i="25"/>
  <c r="AE119" i="25"/>
  <c r="AE81" i="25"/>
  <c r="AE109" i="25"/>
  <c r="AE88" i="25"/>
  <c r="AE105" i="25"/>
  <c r="AE80" i="25"/>
  <c r="AE75" i="25"/>
  <c r="AE97" i="25"/>
  <c r="AE116" i="25"/>
  <c r="AE99" i="25"/>
  <c r="AE83" i="25"/>
  <c r="AE89" i="25"/>
  <c r="AE118" i="25"/>
  <c r="AE108" i="25"/>
  <c r="AE44" i="25"/>
  <c r="AE98" i="25"/>
  <c r="AE79" i="25"/>
  <c r="AE114" i="25"/>
  <c r="AE48" i="25"/>
  <c r="AE78" i="25"/>
  <c r="AE84" i="25"/>
  <c r="AE76" i="25"/>
  <c r="AE82" i="25"/>
  <c r="AE77" i="25"/>
  <c r="B17" i="7"/>
  <c r="G93" i="17"/>
  <c r="AZ16" i="23"/>
  <c r="AJ5" i="39"/>
  <c r="AJ20" i="39" s="1"/>
  <c r="AW20" i="7"/>
  <c r="AX20" i="7" s="1"/>
  <c r="AY20" i="7" s="1"/>
  <c r="B33" i="7"/>
  <c r="AW18" i="7"/>
  <c r="AX18" i="7" s="1"/>
  <c r="AY18" i="7" s="1"/>
  <c r="D62" i="7"/>
  <c r="D26" i="7" s="1"/>
  <c r="AE26" i="7" s="1"/>
  <c r="AD108" i="36"/>
  <c r="AD102" i="36"/>
  <c r="AD94" i="36"/>
  <c r="AD88" i="36"/>
  <c r="AD117" i="36"/>
  <c r="AD110" i="36"/>
  <c r="AD93" i="36"/>
  <c r="AD92" i="36"/>
  <c r="AD115" i="36"/>
  <c r="AD107" i="36"/>
  <c r="AD98" i="36"/>
  <c r="AD89" i="36"/>
  <c r="AD97" i="36"/>
  <c r="AD87" i="36"/>
  <c r="AD113" i="36"/>
  <c r="AD112" i="36"/>
  <c r="AD103" i="36"/>
  <c r="AD118" i="36"/>
  <c r="AD85" i="36"/>
  <c r="AD99" i="36"/>
  <c r="AD116" i="36"/>
  <c r="AD106" i="36"/>
  <c r="AD96" i="36"/>
  <c r="AD105" i="36"/>
  <c r="AD66" i="36"/>
  <c r="AD104" i="36"/>
  <c r="AD95" i="36"/>
  <c r="AD72" i="36"/>
  <c r="AD74" i="36"/>
  <c r="AD83" i="36"/>
  <c r="AD119" i="36"/>
  <c r="AD100" i="36"/>
  <c r="AD86" i="36"/>
  <c r="AD114" i="36"/>
  <c r="AD51" i="36"/>
  <c r="AD81" i="36"/>
  <c r="AD109" i="36"/>
  <c r="AD84" i="36"/>
  <c r="AD44" i="36"/>
  <c r="AD90" i="36"/>
  <c r="AD111" i="36"/>
  <c r="AD101" i="36"/>
  <c r="AD91" i="36"/>
  <c r="AD67" i="36"/>
  <c r="AD75" i="36"/>
  <c r="AT33" i="7"/>
  <c r="AU33" i="7" s="1"/>
  <c r="AV33" i="7" s="1"/>
  <c r="AB101" i="39"/>
  <c r="AB107" i="39"/>
  <c r="AB106" i="39"/>
  <c r="AB114" i="39"/>
  <c r="AB112" i="39"/>
  <c r="AB97" i="39"/>
  <c r="AB119" i="39"/>
  <c r="AB110" i="39"/>
  <c r="AB102" i="39"/>
  <c r="AB115" i="39"/>
  <c r="AB96" i="39"/>
  <c r="AB109" i="39"/>
  <c r="AB72" i="39"/>
  <c r="AB113" i="39"/>
  <c r="AB45" i="39"/>
  <c r="AB57" i="39"/>
  <c r="AB103" i="39"/>
  <c r="AB56" i="39"/>
  <c r="AB70" i="39"/>
  <c r="AB118" i="39"/>
  <c r="AB54" i="39"/>
  <c r="AB55" i="39"/>
  <c r="AB108" i="39"/>
  <c r="AB74" i="39"/>
  <c r="AB98" i="39"/>
  <c r="AB105" i="39"/>
  <c r="AB117" i="39"/>
  <c r="AB116" i="39"/>
  <c r="AB111" i="39"/>
  <c r="AB104" i="39"/>
  <c r="AB86" i="39"/>
  <c r="AB66" i="39"/>
  <c r="AB95" i="39"/>
  <c r="AB52" i="39"/>
  <c r="AB99" i="39"/>
  <c r="AB60" i="39"/>
  <c r="AB94" i="39"/>
  <c r="AB100" i="39"/>
  <c r="AB47" i="39"/>
  <c r="AB81" i="39"/>
  <c r="I23" i="7"/>
  <c r="D46" i="7"/>
  <c r="D10" i="7" s="1"/>
  <c r="AF10" i="7" s="1"/>
  <c r="AT21" i="7"/>
  <c r="AU21" i="7" s="1"/>
  <c r="AV21" i="7" s="1"/>
  <c r="D50" i="7"/>
  <c r="D14" i="7" s="1"/>
  <c r="AC14" i="7" s="1"/>
  <c r="AE113" i="36"/>
  <c r="AE102" i="36"/>
  <c r="AE108" i="36"/>
  <c r="AE92" i="36"/>
  <c r="AE115" i="36"/>
  <c r="AE107" i="36"/>
  <c r="AE98" i="36"/>
  <c r="AE97" i="36"/>
  <c r="AE112" i="36"/>
  <c r="AE105" i="36"/>
  <c r="AE117" i="36"/>
  <c r="AE110" i="36"/>
  <c r="AE88" i="36"/>
  <c r="AE87" i="36"/>
  <c r="AE93" i="36"/>
  <c r="AE103" i="36"/>
  <c r="AE118" i="36"/>
  <c r="AE83" i="36"/>
  <c r="AE101" i="36"/>
  <c r="AE91" i="36"/>
  <c r="AE114" i="36"/>
  <c r="AE116" i="36"/>
  <c r="AE104" i="36"/>
  <c r="AE44" i="36"/>
  <c r="AE106" i="36"/>
  <c r="AE94" i="36"/>
  <c r="AE100" i="36"/>
  <c r="AE96" i="36"/>
  <c r="AE95" i="36"/>
  <c r="AE74" i="36"/>
  <c r="AE89" i="36"/>
  <c r="AE86" i="36"/>
  <c r="AE119" i="36"/>
  <c r="AE72" i="36"/>
  <c r="AE109" i="36"/>
  <c r="AE99" i="36"/>
  <c r="AE84" i="36"/>
  <c r="AE111" i="36"/>
  <c r="AE51" i="36"/>
  <c r="AE90" i="36"/>
  <c r="AE66" i="36"/>
  <c r="AE85" i="36"/>
  <c r="AE81" i="36"/>
  <c r="AE75" i="36"/>
  <c r="AE67" i="36"/>
  <c r="AZ23" i="39"/>
  <c r="AW21" i="7"/>
  <c r="AX21" i="7" s="1"/>
  <c r="AY21" i="7" s="1"/>
  <c r="I29" i="7"/>
  <c r="K57" i="7"/>
  <c r="P16" i="23"/>
  <c r="S16" i="23" s="1"/>
  <c r="AZ18" i="23"/>
  <c r="G26" i="17"/>
  <c r="AF119" i="25"/>
  <c r="AF102" i="25"/>
  <c r="AF88" i="25"/>
  <c r="AF93" i="25"/>
  <c r="AF101" i="25"/>
  <c r="AF92" i="25"/>
  <c r="AF116" i="25"/>
  <c r="AF110" i="25"/>
  <c r="AF115" i="25"/>
  <c r="AF100" i="25"/>
  <c r="AF91" i="25"/>
  <c r="AF108" i="25"/>
  <c r="AF98" i="25"/>
  <c r="AF90" i="25"/>
  <c r="AF96" i="25"/>
  <c r="AF112" i="25"/>
  <c r="AF106" i="25"/>
  <c r="AF95" i="25"/>
  <c r="AF111" i="25"/>
  <c r="AF105" i="25"/>
  <c r="AF86" i="25"/>
  <c r="AF85" i="25"/>
  <c r="AF113" i="25"/>
  <c r="AF118" i="25"/>
  <c r="AF103" i="25"/>
  <c r="AF78" i="25"/>
  <c r="AF75" i="25"/>
  <c r="AF71" i="25"/>
  <c r="AF117" i="25"/>
  <c r="AF63" i="25"/>
  <c r="AF80" i="25"/>
  <c r="AF79" i="25"/>
  <c r="AF94" i="25"/>
  <c r="AF81" i="25"/>
  <c r="AF104" i="25"/>
  <c r="AF48" i="25"/>
  <c r="AF83" i="25"/>
  <c r="AF114" i="25"/>
  <c r="AF97" i="25"/>
  <c r="AF87" i="25"/>
  <c r="AF107" i="25"/>
  <c r="AF89" i="25"/>
  <c r="AF99" i="25"/>
  <c r="AF44" i="25"/>
  <c r="AF109" i="25"/>
  <c r="AF84" i="25"/>
  <c r="AF77" i="25"/>
  <c r="AF76" i="25"/>
  <c r="AF82" i="25"/>
  <c r="AD107" i="39"/>
  <c r="AD118" i="39"/>
  <c r="AD113" i="39"/>
  <c r="AD95" i="39"/>
  <c r="AD114" i="39"/>
  <c r="AD104" i="39"/>
  <c r="AD97" i="39"/>
  <c r="AD119" i="39"/>
  <c r="AD103" i="39"/>
  <c r="AD110" i="39"/>
  <c r="AD102" i="39"/>
  <c r="AD115" i="39"/>
  <c r="AD98" i="39"/>
  <c r="AD109" i="39"/>
  <c r="AD47" i="39"/>
  <c r="AD57" i="39"/>
  <c r="AD52" i="39"/>
  <c r="AD116" i="39"/>
  <c r="AD94" i="39"/>
  <c r="AD106" i="39"/>
  <c r="AD45" i="39"/>
  <c r="AD70" i="39"/>
  <c r="AD72" i="39"/>
  <c r="AD96" i="39"/>
  <c r="AD56" i="39"/>
  <c r="AD86" i="39"/>
  <c r="AD74" i="39"/>
  <c r="AD111" i="39"/>
  <c r="AD101" i="39"/>
  <c r="AD60" i="39"/>
  <c r="AD112" i="39"/>
  <c r="AD117" i="39"/>
  <c r="AD99" i="39"/>
  <c r="AD108" i="39"/>
  <c r="AD66" i="39"/>
  <c r="AD54" i="39"/>
  <c r="AD105" i="39"/>
  <c r="AD100" i="39"/>
  <c r="AD55" i="39"/>
  <c r="AD81" i="39"/>
  <c r="AF118" i="39"/>
  <c r="AF113" i="39"/>
  <c r="AF100" i="39"/>
  <c r="AF97" i="39"/>
  <c r="AF86" i="39"/>
  <c r="AF111" i="39"/>
  <c r="AF110" i="39"/>
  <c r="AF102" i="39"/>
  <c r="AF96" i="39"/>
  <c r="AF95" i="39"/>
  <c r="AF115" i="39"/>
  <c r="AF101" i="39"/>
  <c r="AF117" i="39"/>
  <c r="AF98" i="39"/>
  <c r="AF106" i="39"/>
  <c r="AF108" i="39"/>
  <c r="AF72" i="39"/>
  <c r="AF109" i="39"/>
  <c r="AF55" i="39"/>
  <c r="AF99" i="39"/>
  <c r="AF52" i="39"/>
  <c r="AF74" i="39"/>
  <c r="AF114" i="39"/>
  <c r="AF45" i="39"/>
  <c r="AF56" i="39"/>
  <c r="AF104" i="39"/>
  <c r="AF94" i="39"/>
  <c r="AF54" i="39"/>
  <c r="AF57" i="39"/>
  <c r="AF107" i="39"/>
  <c r="AF103" i="39"/>
  <c r="AF47" i="39"/>
  <c r="AF66" i="39"/>
  <c r="AF70" i="39"/>
  <c r="AF119" i="39"/>
  <c r="AF112" i="39"/>
  <c r="AF105" i="39"/>
  <c r="AF60" i="39"/>
  <c r="AF116" i="39"/>
  <c r="AF81" i="39"/>
  <c r="AT20" i="7"/>
  <c r="AU20" i="7" s="1"/>
  <c r="AV20" i="7" s="1"/>
  <c r="D58" i="7"/>
  <c r="D22" i="7" s="1"/>
  <c r="AC22" i="7" s="1"/>
  <c r="D56" i="7"/>
  <c r="D20" i="7" s="1"/>
  <c r="AF20" i="7" s="1"/>
  <c r="AB96" i="36"/>
  <c r="AB115" i="36"/>
  <c r="AB90" i="36"/>
  <c r="AB44" i="36"/>
  <c r="AB86" i="36"/>
  <c r="AB51" i="36"/>
  <c r="AB94" i="36"/>
  <c r="AB89" i="36"/>
  <c r="AB119" i="36"/>
  <c r="AB72" i="36"/>
  <c r="AB92" i="36"/>
  <c r="AB116" i="36"/>
  <c r="AB105" i="36"/>
  <c r="AB114" i="36"/>
  <c r="AB101" i="36"/>
  <c r="AB111" i="36"/>
  <c r="AB106" i="36"/>
  <c r="AB113" i="36"/>
  <c r="AB104" i="36"/>
  <c r="AB91" i="36"/>
  <c r="AB74" i="36"/>
  <c r="AB112" i="36"/>
  <c r="AB98" i="36"/>
  <c r="AB109" i="36"/>
  <c r="AB117" i="36"/>
  <c r="AB83" i="36"/>
  <c r="AB99" i="36"/>
  <c r="AB84" i="36"/>
  <c r="AB85" i="36"/>
  <c r="AB110" i="36"/>
  <c r="AB100" i="36"/>
  <c r="AB95" i="36"/>
  <c r="AB87" i="36"/>
  <c r="AB102" i="36"/>
  <c r="AB103" i="36"/>
  <c r="AB66" i="36"/>
  <c r="AB93" i="36"/>
  <c r="AB108" i="36"/>
  <c r="AB97" i="36"/>
  <c r="AB118" i="36"/>
  <c r="AB88" i="36"/>
  <c r="AB107" i="36"/>
  <c r="AB67" i="36"/>
  <c r="AB75" i="36"/>
  <c r="AB81" i="36"/>
  <c r="K64" i="7"/>
  <c r="K28" i="7" s="1"/>
  <c r="AJ28" i="7" s="1"/>
  <c r="AZ17" i="23"/>
  <c r="AT37" i="37"/>
  <c r="AB95" i="25"/>
  <c r="AB115" i="25"/>
  <c r="AB117" i="25"/>
  <c r="AB110" i="25"/>
  <c r="AB85" i="25"/>
  <c r="AB109" i="25"/>
  <c r="AB114" i="25"/>
  <c r="AB90" i="25"/>
  <c r="AB112" i="25"/>
  <c r="AB104" i="25"/>
  <c r="AB44" i="25"/>
  <c r="AB118" i="25"/>
  <c r="AB119" i="25"/>
  <c r="AB108" i="25"/>
  <c r="AB63" i="25"/>
  <c r="AB98" i="25"/>
  <c r="AB97" i="25"/>
  <c r="AB75" i="25"/>
  <c r="AB88" i="25"/>
  <c r="AB111" i="25"/>
  <c r="AB78" i="25"/>
  <c r="AB92" i="25"/>
  <c r="AB81" i="25"/>
  <c r="AB84" i="25"/>
  <c r="AB96" i="25"/>
  <c r="AB99" i="25"/>
  <c r="AB105" i="25"/>
  <c r="AB113" i="25"/>
  <c r="AB100" i="25"/>
  <c r="AB103" i="25"/>
  <c r="AB83" i="25"/>
  <c r="AB93" i="25"/>
  <c r="AB102" i="25"/>
  <c r="AB116" i="25"/>
  <c r="AB80" i="25"/>
  <c r="AB106" i="25"/>
  <c r="AB71" i="25"/>
  <c r="AB79" i="25"/>
  <c r="AB86" i="25"/>
  <c r="AB107" i="25"/>
  <c r="AB101" i="25"/>
  <c r="AB94" i="25"/>
  <c r="AB91" i="25"/>
  <c r="AB89" i="25"/>
  <c r="AB87" i="25"/>
  <c r="AB82" i="25"/>
  <c r="AB48" i="25"/>
  <c r="AB76" i="25"/>
  <c r="AB77" i="25"/>
  <c r="AW28" i="36"/>
  <c r="AX28" i="36" s="1"/>
  <c r="AY28" i="36" s="1"/>
  <c r="K63" i="7"/>
  <c r="K27" i="7" s="1"/>
  <c r="AH27" i="7" s="1"/>
  <c r="AZ19" i="23"/>
  <c r="AZ15" i="37"/>
  <c r="G15" i="17"/>
  <c r="AL5" i="25"/>
  <c r="AW24" i="7"/>
  <c r="AX24" i="7" s="1"/>
  <c r="AY24" i="7" s="1"/>
  <c r="G59" i="17"/>
  <c r="AF29" i="25"/>
  <c r="G50" i="17"/>
  <c r="H161" i="17"/>
  <c r="H105" i="17"/>
  <c r="H60" i="17"/>
  <c r="H61" i="17"/>
  <c r="H27" i="17"/>
  <c r="H21" i="17"/>
  <c r="H184" i="17"/>
  <c r="H103" i="17"/>
  <c r="H177" i="17"/>
  <c r="H87" i="17"/>
  <c r="H15" i="17"/>
  <c r="AF119" i="36"/>
  <c r="AF113" i="36"/>
  <c r="AF107" i="36"/>
  <c r="AF101" i="36"/>
  <c r="AF93" i="36"/>
  <c r="AF87" i="36"/>
  <c r="AF85" i="36"/>
  <c r="AF116" i="36"/>
  <c r="AF108" i="36"/>
  <c r="AF100" i="36"/>
  <c r="AF92" i="36"/>
  <c r="AF115" i="36"/>
  <c r="AF98" i="36"/>
  <c r="AF91" i="36"/>
  <c r="AF112" i="36"/>
  <c r="AF105" i="36"/>
  <c r="AF118" i="36"/>
  <c r="AF88" i="36"/>
  <c r="AF110" i="36"/>
  <c r="AF90" i="36"/>
  <c r="AF106" i="36"/>
  <c r="AF111" i="36"/>
  <c r="AF103" i="36"/>
  <c r="AF97" i="36"/>
  <c r="AF95" i="36"/>
  <c r="AF86" i="36"/>
  <c r="AF96" i="36"/>
  <c r="AF117" i="36"/>
  <c r="AF102" i="36"/>
  <c r="AF72" i="36"/>
  <c r="AF104" i="36"/>
  <c r="AF89" i="36"/>
  <c r="AF99" i="36"/>
  <c r="AF109" i="36"/>
  <c r="AF83" i="36"/>
  <c r="AF84" i="36"/>
  <c r="AF66" i="36"/>
  <c r="AF94" i="36"/>
  <c r="AF114" i="36"/>
  <c r="AF44" i="36"/>
  <c r="AF74" i="36"/>
  <c r="AF51" i="36"/>
  <c r="AF75" i="36"/>
  <c r="AF81" i="36"/>
  <c r="AF67" i="36"/>
  <c r="J106" i="17"/>
  <c r="J154" i="17"/>
  <c r="J170" i="17"/>
  <c r="J31" i="17"/>
  <c r="J13" i="17"/>
  <c r="J29" i="17"/>
  <c r="J177" i="17"/>
  <c r="J39" i="17"/>
  <c r="J94" i="17"/>
  <c r="J10" i="17"/>
  <c r="B16" i="7"/>
  <c r="AD115" i="25"/>
  <c r="AD110" i="25"/>
  <c r="AD88" i="25"/>
  <c r="AD85" i="25"/>
  <c r="AD81" i="25"/>
  <c r="AD79" i="25"/>
  <c r="AD107" i="25"/>
  <c r="AD90" i="25"/>
  <c r="AD87" i="25"/>
  <c r="AD93" i="25"/>
  <c r="AD98" i="25"/>
  <c r="AD95" i="25"/>
  <c r="AD117" i="25"/>
  <c r="AD112" i="25"/>
  <c r="AD118" i="25"/>
  <c r="AD106" i="25"/>
  <c r="AD94" i="25"/>
  <c r="AD96" i="25"/>
  <c r="AD86" i="25"/>
  <c r="AD78" i="25"/>
  <c r="AD119" i="25"/>
  <c r="AD75" i="25"/>
  <c r="AD102" i="25"/>
  <c r="AD63" i="25"/>
  <c r="AD109" i="25"/>
  <c r="AD80" i="25"/>
  <c r="AD48" i="25"/>
  <c r="AD44" i="25"/>
  <c r="AD114" i="25"/>
  <c r="AD97" i="25"/>
  <c r="AD99" i="25"/>
  <c r="AD89" i="25"/>
  <c r="AD100" i="25"/>
  <c r="AD103" i="25"/>
  <c r="AD111" i="25"/>
  <c r="AD101" i="25"/>
  <c r="AD83" i="25"/>
  <c r="AD91" i="25"/>
  <c r="AD104" i="25"/>
  <c r="AD84" i="25"/>
  <c r="AD92" i="25"/>
  <c r="AD105" i="25"/>
  <c r="AD113" i="25"/>
  <c r="AD108" i="25"/>
  <c r="AD116" i="25"/>
  <c r="AD71" i="25"/>
  <c r="AD82" i="25"/>
  <c r="AD77" i="25"/>
  <c r="AD76" i="25"/>
  <c r="B8" i="7"/>
  <c r="I24" i="7"/>
  <c r="AZ33" i="7"/>
  <c r="AF12" i="7"/>
  <c r="AH19" i="7"/>
  <c r="AE23" i="7"/>
  <c r="K62" i="7"/>
  <c r="G27" i="17"/>
  <c r="AE107" i="39"/>
  <c r="AE118" i="39"/>
  <c r="AE113" i="39"/>
  <c r="AE95" i="39"/>
  <c r="AE104" i="39"/>
  <c r="AE97" i="39"/>
  <c r="AE117" i="39"/>
  <c r="AE98" i="39"/>
  <c r="AE114" i="39"/>
  <c r="AE110" i="39"/>
  <c r="AE102" i="39"/>
  <c r="AE115" i="39"/>
  <c r="AE86" i="39"/>
  <c r="AE103" i="39"/>
  <c r="AE70" i="39"/>
  <c r="AE72" i="39"/>
  <c r="AE119" i="39"/>
  <c r="AE109" i="39"/>
  <c r="AE45" i="39"/>
  <c r="AE99" i="39"/>
  <c r="AE74" i="39"/>
  <c r="AE60" i="39"/>
  <c r="AE111" i="39"/>
  <c r="AE106" i="39"/>
  <c r="AE54" i="39"/>
  <c r="AE108" i="39"/>
  <c r="AE57" i="39"/>
  <c r="AE112" i="39"/>
  <c r="AE47" i="39"/>
  <c r="AE94" i="39"/>
  <c r="AE55" i="39"/>
  <c r="AE66" i="39"/>
  <c r="AE100" i="39"/>
  <c r="AE52" i="39"/>
  <c r="AE56" i="39"/>
  <c r="AE116" i="39"/>
  <c r="AE101" i="39"/>
  <c r="AE96" i="39"/>
  <c r="AE105" i="39"/>
  <c r="AE81" i="39"/>
  <c r="AZ16" i="39"/>
  <c r="AE9" i="39"/>
  <c r="B6" i="7"/>
  <c r="I11" i="7"/>
  <c r="AZ24" i="7"/>
  <c r="K44" i="7"/>
  <c r="K8" i="7" s="1"/>
  <c r="AZ32" i="7"/>
  <c r="AH25" i="7"/>
  <c r="AL5" i="39"/>
  <c r="AL20" i="39" s="1"/>
  <c r="AZ29" i="39"/>
  <c r="AD120" i="39"/>
  <c r="I17" i="7"/>
  <c r="B19" i="7"/>
  <c r="B28" i="7"/>
  <c r="N138" i="19"/>
  <c r="AW18" i="36"/>
  <c r="AX18" i="36" s="1"/>
  <c r="AY18" i="36" s="1"/>
  <c r="AZ18" i="36"/>
  <c r="AZ7" i="36"/>
  <c r="AZ15" i="36"/>
  <c r="AZ8" i="36"/>
  <c r="AW36" i="36"/>
  <c r="AX36" i="36" s="1"/>
  <c r="AY36" i="36" s="1"/>
  <c r="AZ36" i="36"/>
  <c r="AW11" i="36"/>
  <c r="AX11" i="36" s="1"/>
  <c r="AY11" i="36" s="1"/>
  <c r="AZ11" i="36"/>
  <c r="AW8" i="36"/>
  <c r="AW14" i="36"/>
  <c r="AX14" i="36" s="1"/>
  <c r="AY14" i="36" s="1"/>
  <c r="AW32" i="25"/>
  <c r="AX32" i="25" s="1"/>
  <c r="AY32" i="25" s="1"/>
  <c r="AW26" i="25"/>
  <c r="AX26" i="25" s="1"/>
  <c r="AY26" i="25" s="1"/>
  <c r="AW35" i="25"/>
  <c r="AX35" i="25" s="1"/>
  <c r="AY35" i="25" s="1"/>
  <c r="AU26" i="25"/>
  <c r="AV26" i="25" s="1"/>
  <c r="AW22" i="25"/>
  <c r="AX22" i="25" s="1"/>
  <c r="AY22" i="25" s="1"/>
  <c r="AW21" i="25"/>
  <c r="AX21" i="25" s="1"/>
  <c r="AY21" i="25" s="1"/>
  <c r="AW34" i="25"/>
  <c r="AX34" i="25" s="1"/>
  <c r="AY34" i="25" s="1"/>
  <c r="AZ33" i="25"/>
  <c r="AW33" i="25"/>
  <c r="AX33" i="25" s="1"/>
  <c r="AY33" i="25" s="1"/>
  <c r="AV7" i="25"/>
  <c r="AC102" i="23"/>
  <c r="AB70" i="37"/>
  <c r="AE70" i="37"/>
  <c r="AC70" i="37"/>
  <c r="AF70" i="37"/>
  <c r="AD70" i="37"/>
  <c r="AC103" i="23"/>
  <c r="AB43" i="25"/>
  <c r="AF43" i="25"/>
  <c r="AE43" i="25"/>
  <c r="AD43" i="25"/>
  <c r="AB78" i="23"/>
  <c r="AB69" i="37"/>
  <c r="AC69" i="37"/>
  <c r="AF69" i="37"/>
  <c r="AE69" i="37"/>
  <c r="AD69" i="37"/>
  <c r="AC115" i="36"/>
  <c r="AC87" i="36"/>
  <c r="AG87" i="36" s="1"/>
  <c r="AC112" i="36"/>
  <c r="AC94" i="36"/>
  <c r="AG94" i="36" s="1"/>
  <c r="AC102" i="36"/>
  <c r="AG102" i="36" s="1"/>
  <c r="AC92" i="36"/>
  <c r="AC89" i="36"/>
  <c r="AG89" i="36" s="1"/>
  <c r="AC117" i="36"/>
  <c r="AC107" i="36"/>
  <c r="AC97" i="36"/>
  <c r="AC101" i="36"/>
  <c r="AC103" i="36"/>
  <c r="AC84" i="36"/>
  <c r="AC91" i="36"/>
  <c r="AC113" i="36"/>
  <c r="AC93" i="36"/>
  <c r="AC105" i="36"/>
  <c r="AC81" i="36"/>
  <c r="AC83" i="36"/>
  <c r="AC110" i="36"/>
  <c r="AC114" i="36"/>
  <c r="AC72" i="36"/>
  <c r="AC74" i="36"/>
  <c r="AC116" i="36"/>
  <c r="AC85" i="36"/>
  <c r="AC44" i="36"/>
  <c r="AC108" i="36"/>
  <c r="AC95" i="36"/>
  <c r="AG95" i="36" s="1"/>
  <c r="AC88" i="36"/>
  <c r="AC100" i="36"/>
  <c r="AC109" i="36"/>
  <c r="AC106" i="36"/>
  <c r="AC119" i="36"/>
  <c r="AC96" i="36"/>
  <c r="AC86" i="36"/>
  <c r="AC99" i="36"/>
  <c r="AC51" i="36"/>
  <c r="AC118" i="36"/>
  <c r="AG118" i="36" s="1"/>
  <c r="AC90" i="36"/>
  <c r="AC66" i="36"/>
  <c r="AC98" i="36"/>
  <c r="AG98" i="36" s="1"/>
  <c r="AC104" i="36"/>
  <c r="AC111" i="36"/>
  <c r="AC75" i="36"/>
  <c r="AC67" i="36"/>
  <c r="AC102" i="39"/>
  <c r="AC109" i="39"/>
  <c r="AC115" i="39"/>
  <c r="AC107" i="39"/>
  <c r="AC114" i="39"/>
  <c r="AC110" i="39"/>
  <c r="AC101" i="39"/>
  <c r="AC97" i="39"/>
  <c r="AC104" i="39"/>
  <c r="AC119" i="39"/>
  <c r="AC111" i="39"/>
  <c r="AC56" i="39"/>
  <c r="AC118" i="39"/>
  <c r="AG118" i="39" s="1"/>
  <c r="AC94" i="39"/>
  <c r="AC66" i="39"/>
  <c r="AC45" i="39"/>
  <c r="AC108" i="39"/>
  <c r="AC55" i="39"/>
  <c r="AC112" i="39"/>
  <c r="AC98" i="39"/>
  <c r="AG98" i="39" s="1"/>
  <c r="AC95" i="39"/>
  <c r="AC117" i="39"/>
  <c r="AC99" i="39"/>
  <c r="AC57" i="39"/>
  <c r="AC72" i="39"/>
  <c r="AC113" i="39"/>
  <c r="AC70" i="39"/>
  <c r="AC103" i="39"/>
  <c r="AG103" i="39" s="1"/>
  <c r="AC52" i="39"/>
  <c r="AC116" i="39"/>
  <c r="AC105" i="39"/>
  <c r="AC96" i="39"/>
  <c r="AC100" i="39"/>
  <c r="AG100" i="39" s="1"/>
  <c r="AC47" i="39"/>
  <c r="AC81" i="39"/>
  <c r="AC74" i="39"/>
  <c r="AC86" i="39"/>
  <c r="AC54" i="39"/>
  <c r="AC60" i="39"/>
  <c r="AC106" i="39"/>
  <c r="AG106" i="39" s="1"/>
  <c r="AW14" i="39"/>
  <c r="AX14" i="39" s="1"/>
  <c r="AY14" i="39" s="1"/>
  <c r="AW31" i="39"/>
  <c r="AX31" i="39" s="1"/>
  <c r="AY31" i="39" s="1"/>
  <c r="AW37" i="38"/>
  <c r="AW20" i="39"/>
  <c r="AX20" i="39" s="1"/>
  <c r="AY20" i="39" s="1"/>
  <c r="AZ24" i="39"/>
  <c r="AW33" i="39"/>
  <c r="AX33" i="39" s="1"/>
  <c r="AY33" i="39" s="1"/>
  <c r="AW15" i="39"/>
  <c r="AX15" i="39" s="1"/>
  <c r="AY15" i="39" s="1"/>
  <c r="AU14" i="39"/>
  <c r="AV14" i="39" s="1"/>
  <c r="AZ14" i="39"/>
  <c r="AZ35" i="39"/>
  <c r="AZ7" i="39"/>
  <c r="AZ21" i="39"/>
  <c r="AW19" i="39"/>
  <c r="AX19" i="39" s="1"/>
  <c r="AY19" i="39" s="1"/>
  <c r="AZ33" i="39"/>
  <c r="AW17" i="39"/>
  <c r="AX17" i="39" s="1"/>
  <c r="AY17" i="39" s="1"/>
  <c r="AW22" i="39"/>
  <c r="AX22" i="39" s="1"/>
  <c r="AY22" i="39" s="1"/>
  <c r="AU31" i="39"/>
  <c r="AV31" i="39" s="1"/>
  <c r="AZ20" i="39"/>
  <c r="AW12" i="39"/>
  <c r="AZ26" i="39"/>
  <c r="AW18" i="39"/>
  <c r="AX18" i="39" s="1"/>
  <c r="AY18" i="39" s="1"/>
  <c r="AU8" i="36"/>
  <c r="AV8" i="36" s="1"/>
  <c r="AW20" i="36"/>
  <c r="AX20" i="36" s="1"/>
  <c r="AY20" i="36" s="1"/>
  <c r="AZ19" i="36"/>
  <c r="AZ21" i="36"/>
  <c r="AZ10" i="25"/>
  <c r="AW15" i="25"/>
  <c r="AX15" i="25" s="1"/>
  <c r="AY15" i="25" s="1"/>
  <c r="AZ15" i="25"/>
  <c r="AZ8" i="25"/>
  <c r="AZ31" i="25"/>
  <c r="AW7" i="25"/>
  <c r="AW10" i="25"/>
  <c r="AX10" i="25" s="1"/>
  <c r="AY10" i="25" s="1"/>
  <c r="AZ7" i="25"/>
  <c r="BA30" i="37"/>
  <c r="BB30" i="37" s="1"/>
  <c r="P15" i="38"/>
  <c r="Q15" i="38" s="1"/>
  <c r="P17" i="38"/>
  <c r="S17" i="38" s="1"/>
  <c r="AX7" i="38"/>
  <c r="AT37" i="38"/>
  <c r="AV7" i="38"/>
  <c r="P12" i="38"/>
  <c r="Q12" i="38" s="1"/>
  <c r="P7" i="38"/>
  <c r="P8" i="38"/>
  <c r="P14" i="41"/>
  <c r="Q14" i="41" s="1"/>
  <c r="P8" i="41"/>
  <c r="R8" i="41" s="1"/>
  <c r="AW37" i="41"/>
  <c r="M37" i="41" s="1"/>
  <c r="P17" i="41"/>
  <c r="S17" i="41" s="1"/>
  <c r="P18" i="41"/>
  <c r="R18" i="41" s="1"/>
  <c r="AT37" i="41"/>
  <c r="AV7" i="23"/>
  <c r="P11" i="23"/>
  <c r="S11" i="23" s="1"/>
  <c r="P15" i="23"/>
  <c r="Q15" i="23" s="1"/>
  <c r="P7" i="23"/>
  <c r="P17" i="23"/>
  <c r="Q17" i="23" s="1"/>
  <c r="P10" i="23"/>
  <c r="Q10" i="23" s="1"/>
  <c r="BA28" i="23"/>
  <c r="BB28" i="23" s="1"/>
  <c r="BA21" i="23"/>
  <c r="BB21" i="23" s="1"/>
  <c r="BA8" i="23"/>
  <c r="BB8" i="23" s="1"/>
  <c r="P9" i="23"/>
  <c r="S9" i="23" s="1"/>
  <c r="P18" i="23"/>
  <c r="S18" i="23" s="1"/>
  <c r="P8" i="23"/>
  <c r="Q8" i="23" s="1"/>
  <c r="AT37" i="23"/>
  <c r="P14" i="23"/>
  <c r="R14" i="23" s="1"/>
  <c r="P12" i="23"/>
  <c r="S12" i="23" s="1"/>
  <c r="P13" i="23"/>
  <c r="Q13" i="23" s="1"/>
  <c r="AD120" i="38"/>
  <c r="AP5" i="38"/>
  <c r="AC120" i="38"/>
  <c r="AR5" i="38"/>
  <c r="AO5" i="38"/>
  <c r="AF120" i="38"/>
  <c r="AB120" i="38"/>
  <c r="AN5" i="38"/>
  <c r="AR5" i="41"/>
  <c r="AB120" i="41"/>
  <c r="AF120" i="41"/>
  <c r="AP5" i="37"/>
  <c r="P18" i="37"/>
  <c r="P15" i="37"/>
  <c r="AV8" i="37"/>
  <c r="P13" i="37"/>
  <c r="P9" i="37"/>
  <c r="P17" i="37"/>
  <c r="P7" i="37"/>
  <c r="P11" i="37"/>
  <c r="AD120" i="37"/>
  <c r="P10" i="37"/>
  <c r="P12" i="37"/>
  <c r="P16" i="37"/>
  <c r="AF120" i="37"/>
  <c r="P14" i="37"/>
  <c r="AR5" i="37"/>
  <c r="P8" i="37"/>
  <c r="AO5" i="23"/>
  <c r="R9" i="23"/>
  <c r="Q9" i="23"/>
  <c r="AR5" i="23"/>
  <c r="AD49" i="23"/>
  <c r="AD115" i="23"/>
  <c r="AD98" i="23"/>
  <c r="AD75" i="23"/>
  <c r="AD70" i="23"/>
  <c r="AD59" i="23"/>
  <c r="AD103" i="23"/>
  <c r="AD84" i="23"/>
  <c r="AD118" i="23"/>
  <c r="AD78" i="23"/>
  <c r="AD62" i="23"/>
  <c r="AD117" i="23"/>
  <c r="AD61" i="23"/>
  <c r="AD45" i="23"/>
  <c r="AD68" i="23"/>
  <c r="AD120" i="23"/>
  <c r="AD73" i="23"/>
  <c r="AD52" i="23"/>
  <c r="AD114" i="23"/>
  <c r="AD119" i="23"/>
  <c r="AD87" i="23"/>
  <c r="AD86" i="23"/>
  <c r="AD55" i="23"/>
  <c r="AD102" i="23"/>
  <c r="AD116" i="23"/>
  <c r="AD66" i="23"/>
  <c r="AD48" i="23"/>
  <c r="AD74" i="23"/>
  <c r="AD58" i="23"/>
  <c r="AD111" i="23"/>
  <c r="AF117" i="23"/>
  <c r="AF73" i="23"/>
  <c r="AF61" i="23"/>
  <c r="AF49" i="23"/>
  <c r="AF45" i="23"/>
  <c r="AF119" i="23"/>
  <c r="AF115" i="23"/>
  <c r="AF111" i="23"/>
  <c r="AF103" i="23"/>
  <c r="AF87" i="23"/>
  <c r="AF75" i="23"/>
  <c r="AF59" i="23"/>
  <c r="AF55" i="23"/>
  <c r="AF98" i="23"/>
  <c r="AF70" i="23"/>
  <c r="AF86" i="23"/>
  <c r="AF120" i="23"/>
  <c r="AF48" i="23"/>
  <c r="AF84" i="23"/>
  <c r="AF68" i="23"/>
  <c r="AF116" i="23"/>
  <c r="AF52" i="23"/>
  <c r="AF66" i="23"/>
  <c r="AF114" i="23"/>
  <c r="AF62" i="23"/>
  <c r="AF102" i="23"/>
  <c r="AF118" i="23"/>
  <c r="AF74" i="23"/>
  <c r="AF58" i="23"/>
  <c r="AF78" i="23"/>
  <c r="AQ5" i="23"/>
  <c r="AE117" i="23"/>
  <c r="AE73" i="23"/>
  <c r="AE61" i="23"/>
  <c r="AE49" i="23"/>
  <c r="AE45" i="23"/>
  <c r="AE119" i="23"/>
  <c r="AE115" i="23"/>
  <c r="AE111" i="23"/>
  <c r="AE103" i="23"/>
  <c r="AE87" i="23"/>
  <c r="AE75" i="23"/>
  <c r="AE59" i="23"/>
  <c r="AE55" i="23"/>
  <c r="AE98" i="23"/>
  <c r="AE70" i="23"/>
  <c r="AE86" i="23"/>
  <c r="AE118" i="23"/>
  <c r="AE78" i="23"/>
  <c r="AE62" i="23"/>
  <c r="AE120" i="23"/>
  <c r="AE84" i="23"/>
  <c r="AE68" i="23"/>
  <c r="AE116" i="23"/>
  <c r="AE66" i="23"/>
  <c r="AE52" i="23"/>
  <c r="AE114" i="23"/>
  <c r="AE102" i="23"/>
  <c r="AE48" i="23"/>
  <c r="AE74" i="23"/>
  <c r="AE58" i="23"/>
  <c r="AZ19" i="38"/>
  <c r="AZ13" i="41"/>
  <c r="AW17" i="37"/>
  <c r="F37" i="23"/>
  <c r="F36" i="23" s="1"/>
  <c r="AW21" i="23"/>
  <c r="AC10" i="36"/>
  <c r="AC53" i="7"/>
  <c r="AI5" i="36"/>
  <c r="AO5" i="36" s="1"/>
  <c r="AC66" i="7"/>
  <c r="AC101" i="7"/>
  <c r="AB101" i="7"/>
  <c r="AF13" i="7"/>
  <c r="AD19" i="25"/>
  <c r="AF17" i="36"/>
  <c r="AC9" i="39"/>
  <c r="AC13" i="7"/>
  <c r="AD9" i="39"/>
  <c r="AB33" i="7"/>
  <c r="AF17" i="7"/>
  <c r="AB28" i="25"/>
  <c r="AD28" i="25"/>
  <c r="AF34" i="36"/>
  <c r="AE34" i="36"/>
  <c r="AD34" i="36"/>
  <c r="AF28" i="39"/>
  <c r="AB28" i="39"/>
  <c r="AE28" i="25"/>
  <c r="AF28" i="25"/>
  <c r="AE12" i="7"/>
  <c r="AB12" i="7"/>
  <c r="AB29" i="25"/>
  <c r="AB31" i="7"/>
  <c r="AC31" i="7"/>
  <c r="AB19" i="7"/>
  <c r="AB28" i="7"/>
  <c r="AE34" i="7"/>
  <c r="AE19" i="25"/>
  <c r="AB34" i="7"/>
  <c r="AE34" i="39"/>
  <c r="AF34" i="39"/>
  <c r="AB93" i="7"/>
  <c r="AC93" i="7"/>
  <c r="AB60" i="7"/>
  <c r="AC60" i="7"/>
  <c r="K24" i="7"/>
  <c r="AZ9" i="7"/>
  <c r="AT9" i="7"/>
  <c r="AU9" i="7" s="1"/>
  <c r="AV9" i="7" s="1"/>
  <c r="AW9" i="7"/>
  <c r="AX9" i="7" s="1"/>
  <c r="AY9" i="7" s="1"/>
  <c r="AE7" i="7"/>
  <c r="AD7" i="7"/>
  <c r="AB7" i="7"/>
  <c r="AF7" i="7"/>
  <c r="AC7" i="7"/>
  <c r="AD8" i="7"/>
  <c r="AW28" i="7"/>
  <c r="AX28" i="7" s="1"/>
  <c r="AY28" i="7" s="1"/>
  <c r="AZ28" i="7"/>
  <c r="I31" i="7"/>
  <c r="K67" i="7"/>
  <c r="AT11" i="7"/>
  <c r="AU11" i="7" s="1"/>
  <c r="AV11" i="7" s="1"/>
  <c r="AW11" i="7"/>
  <c r="AX11" i="7" s="1"/>
  <c r="AY11" i="7" s="1"/>
  <c r="AZ11" i="7"/>
  <c r="AF16" i="7"/>
  <c r="AE16" i="7"/>
  <c r="AC118" i="7"/>
  <c r="AC108" i="7"/>
  <c r="AC120" i="7"/>
  <c r="AC117" i="7"/>
  <c r="AC119" i="7"/>
  <c r="AC115" i="7"/>
  <c r="AC105" i="7"/>
  <c r="AC75" i="7"/>
  <c r="AC113" i="7"/>
  <c r="AC107" i="7"/>
  <c r="AC99" i="7"/>
  <c r="AC106" i="7"/>
  <c r="AC110" i="7"/>
  <c r="AC59" i="7"/>
  <c r="AC92" i="7"/>
  <c r="AC116" i="7"/>
  <c r="AE24" i="7"/>
  <c r="AD24" i="7"/>
  <c r="AF24" i="7"/>
  <c r="AB24" i="7"/>
  <c r="AC24" i="7"/>
  <c r="K71" i="7"/>
  <c r="I35" i="7"/>
  <c r="AC85" i="7"/>
  <c r="AB50" i="7"/>
  <c r="K14" i="7"/>
  <c r="AC78" i="7"/>
  <c r="AB78" i="7"/>
  <c r="AD103" i="7"/>
  <c r="W16" i="7"/>
  <c r="AC30" i="7"/>
  <c r="AB30" i="7"/>
  <c r="AD30" i="7"/>
  <c r="AW15" i="7"/>
  <c r="AX15" i="7" s="1"/>
  <c r="AY15" i="7" s="1"/>
  <c r="AZ15" i="7"/>
  <c r="AC96" i="7"/>
  <c r="AB109" i="7"/>
  <c r="D68" i="7"/>
  <c r="D32" i="7" s="1"/>
  <c r="AC109" i="7"/>
  <c r="AZ16" i="7"/>
  <c r="AW16" i="7"/>
  <c r="AX16" i="7" s="1"/>
  <c r="AY16" i="7" s="1"/>
  <c r="AT16" i="7"/>
  <c r="AU16" i="7" s="1"/>
  <c r="AV16" i="7" s="1"/>
  <c r="AE30" i="7"/>
  <c r="AE9" i="7"/>
  <c r="K32" i="7"/>
  <c r="AD68" i="7"/>
  <c r="AC68" i="7"/>
  <c r="AB68" i="7"/>
  <c r="AD21" i="7"/>
  <c r="K49" i="7"/>
  <c r="I13" i="7"/>
  <c r="AC79" i="7"/>
  <c r="AB79" i="7"/>
  <c r="AE97" i="7"/>
  <c r="AC114" i="7"/>
  <c r="AC83" i="7"/>
  <c r="AD83" i="7"/>
  <c r="AB83" i="7"/>
  <c r="B7" i="7"/>
  <c r="AB76" i="7"/>
  <c r="AC76" i="7"/>
  <c r="AE41" i="7"/>
  <c r="AE28" i="7"/>
  <c r="AK5" i="7"/>
  <c r="AK18" i="7" s="1"/>
  <c r="AE17" i="7"/>
  <c r="AE19" i="7"/>
  <c r="AE8" i="7"/>
  <c r="AB115" i="7"/>
  <c r="AB105" i="7"/>
  <c r="AB108" i="7"/>
  <c r="AB117" i="7"/>
  <c r="AB107" i="7"/>
  <c r="AB116" i="7"/>
  <c r="AB110" i="7"/>
  <c r="AB118" i="7"/>
  <c r="AB114" i="7"/>
  <c r="AB92" i="7"/>
  <c r="AB106" i="7"/>
  <c r="AB99" i="7"/>
  <c r="AB120" i="7"/>
  <c r="AB113" i="7"/>
  <c r="AB119" i="7"/>
  <c r="AB111" i="7"/>
  <c r="AB75" i="7"/>
  <c r="AB72" i="7"/>
  <c r="AB59" i="7"/>
  <c r="AE18" i="7"/>
  <c r="AB18" i="7"/>
  <c r="AD18" i="7"/>
  <c r="AC18" i="7"/>
  <c r="AF18" i="7"/>
  <c r="AE31" i="7"/>
  <c r="AB55" i="7"/>
  <c r="AC94" i="7"/>
  <c r="AB94" i="7"/>
  <c r="AB103" i="7"/>
  <c r="AC28" i="7"/>
  <c r="AC15" i="7"/>
  <c r="AI5" i="7"/>
  <c r="AI16" i="7" s="1"/>
  <c r="AC34" i="7"/>
  <c r="AC27" i="7"/>
  <c r="AC19" i="7"/>
  <c r="AC17" i="7"/>
  <c r="AC12" i="7"/>
  <c r="AZ36" i="7"/>
  <c r="AT36" i="7"/>
  <c r="AU36" i="7" s="1"/>
  <c r="AV36" i="7" s="1"/>
  <c r="AB100" i="7"/>
  <c r="AD100" i="7"/>
  <c r="AC100" i="7"/>
  <c r="AD12" i="7"/>
  <c r="AB45" i="7"/>
  <c r="AC45" i="7"/>
  <c r="AC50" i="7"/>
  <c r="AF91" i="7"/>
  <c r="AC91" i="7"/>
  <c r="AB91" i="7"/>
  <c r="AB98" i="7"/>
  <c r="AC111" i="7"/>
  <c r="AB66" i="7"/>
  <c r="K30" i="7"/>
  <c r="AB73" i="7"/>
  <c r="AC98" i="7"/>
  <c r="AC16" i="7"/>
  <c r="AZ22" i="7"/>
  <c r="AT27" i="7"/>
  <c r="AU27" i="7" s="1"/>
  <c r="AV27" i="7" s="1"/>
  <c r="AZ27" i="7"/>
  <c r="AE13" i="7"/>
  <c r="AD13" i="7"/>
  <c r="AC73" i="7"/>
  <c r="AB82" i="7"/>
  <c r="AD16" i="7"/>
  <c r="AB54" i="7"/>
  <c r="AB61" i="7"/>
  <c r="AC112" i="7"/>
  <c r="B23" i="7"/>
  <c r="AF30" i="7"/>
  <c r="AC61" i="7"/>
  <c r="AC77" i="7"/>
  <c r="AB77" i="7"/>
  <c r="AH9" i="7"/>
  <c r="AJ18" i="7"/>
  <c r="AH18" i="7"/>
  <c r="D65" i="7"/>
  <c r="D29" i="7" s="1"/>
  <c r="AD66" i="7"/>
  <c r="AZ14" i="7"/>
  <c r="AW14" i="7"/>
  <c r="AX14" i="7" s="1"/>
  <c r="AY14" i="7" s="1"/>
  <c r="K34" i="7"/>
  <c r="AC70" i="7"/>
  <c r="AB70" i="7"/>
  <c r="AD6" i="7"/>
  <c r="AD31" i="7"/>
  <c r="K17" i="7"/>
  <c r="AB53" i="7"/>
  <c r="AW35" i="7"/>
  <c r="AX35" i="7" s="1"/>
  <c r="AY35" i="7" s="1"/>
  <c r="AT35" i="7"/>
  <c r="AU35" i="7" s="1"/>
  <c r="AV35" i="7" s="1"/>
  <c r="AE6" i="7"/>
  <c r="AT15" i="7"/>
  <c r="AU15" i="7" s="1"/>
  <c r="AV15" i="7" s="1"/>
  <c r="AW25" i="7"/>
  <c r="AX25" i="7" s="1"/>
  <c r="AY25" i="7" s="1"/>
  <c r="AC72" i="7"/>
  <c r="AB97" i="7"/>
  <c r="AF21" i="7"/>
  <c r="AB21" i="7"/>
  <c r="AD41" i="7"/>
  <c r="AD93" i="7" s="1"/>
  <c r="AD15" i="7"/>
  <c r="AJ5" i="7"/>
  <c r="AP5" i="7" s="1"/>
  <c r="AD17" i="7"/>
  <c r="AC69" i="7"/>
  <c r="K33" i="7"/>
  <c r="AB90" i="7"/>
  <c r="AF90" i="7"/>
  <c r="AC90" i="7"/>
  <c r="AC23" i="7"/>
  <c r="AD23" i="7"/>
  <c r="AB23" i="7"/>
  <c r="AC103" i="7"/>
  <c r="AC9" i="7"/>
  <c r="AD9" i="7"/>
  <c r="AB9" i="7"/>
  <c r="AF25" i="7"/>
  <c r="AB25" i="7"/>
  <c r="AD25" i="7"/>
  <c r="AC25" i="7"/>
  <c r="K48" i="7"/>
  <c r="AB69" i="7"/>
  <c r="AC82" i="7"/>
  <c r="AZ10" i="7"/>
  <c r="AW10" i="7"/>
  <c r="AX10" i="7" s="1"/>
  <c r="AY10" i="7" s="1"/>
  <c r="AB16" i="7"/>
  <c r="AZ7" i="7"/>
  <c r="AW7" i="7"/>
  <c r="AW29" i="7"/>
  <c r="AX29" i="7" s="1"/>
  <c r="AY29" i="7" s="1"/>
  <c r="AT29" i="7"/>
  <c r="AU29" i="7" s="1"/>
  <c r="AV29" i="7" s="1"/>
  <c r="AD84" i="7"/>
  <c r="AC84" i="7"/>
  <c r="AB84" i="7"/>
  <c r="AB102" i="7"/>
  <c r="AC102" i="7"/>
  <c r="AD102" i="7"/>
  <c r="AC21" i="7"/>
  <c r="K56" i="7"/>
  <c r="I20" i="7"/>
  <c r="N166" i="19" s="1"/>
  <c r="AB88" i="7"/>
  <c r="AT19" i="7"/>
  <c r="AU19" i="7" s="1"/>
  <c r="AV19" i="7" s="1"/>
  <c r="AW19" i="7"/>
  <c r="AX19" i="7" s="1"/>
  <c r="AY19" i="7" s="1"/>
  <c r="AZ19" i="7"/>
  <c r="AT28" i="7"/>
  <c r="AU28" i="7" s="1"/>
  <c r="AV28" i="7" s="1"/>
  <c r="AW36" i="7"/>
  <c r="AX36" i="7" s="1"/>
  <c r="AY36" i="7" s="1"/>
  <c r="AF23" i="7"/>
  <c r="AD34" i="7"/>
  <c r="AB58" i="7"/>
  <c r="AC88" i="7"/>
  <c r="AC97" i="7"/>
  <c r="AC51" i="7"/>
  <c r="AB51" i="7"/>
  <c r="AT24" i="7"/>
  <c r="AU24" i="7" s="1"/>
  <c r="AV24" i="7" s="1"/>
  <c r="I33" i="7"/>
  <c r="I7" i="7"/>
  <c r="K43" i="7"/>
  <c r="AC81" i="7"/>
  <c r="AB81" i="7"/>
  <c r="AF6" i="7"/>
  <c r="AC6" i="7"/>
  <c r="K29" i="7"/>
  <c r="AC65" i="7"/>
  <c r="AB65" i="7"/>
  <c r="AB104" i="7"/>
  <c r="D47" i="7"/>
  <c r="D11" i="7" s="1"/>
  <c r="AB96" i="7"/>
  <c r="AD96" i="7"/>
  <c r="AD27" i="7"/>
  <c r="AF27" i="7"/>
  <c r="AE27" i="7"/>
  <c r="AB85" i="7"/>
  <c r="AC104" i="7"/>
  <c r="AZ30" i="7"/>
  <c r="AT30" i="7"/>
  <c r="AU30" i="7" s="1"/>
  <c r="AV30" i="7" s="1"/>
  <c r="AW30" i="7"/>
  <c r="AX30" i="7" s="1"/>
  <c r="AY30" i="7" s="1"/>
  <c r="AT13" i="7"/>
  <c r="AU13" i="7" s="1"/>
  <c r="AV13" i="7" s="1"/>
  <c r="AW13" i="7"/>
  <c r="AX13" i="7" s="1"/>
  <c r="AY13" i="7" s="1"/>
  <c r="K15" i="7"/>
  <c r="AD28" i="7"/>
  <c r="AD58" i="7"/>
  <c r="AC58" i="7"/>
  <c r="K22" i="7"/>
  <c r="AW8" i="7"/>
  <c r="AX8" i="7" s="1"/>
  <c r="AY8" i="7" s="1"/>
  <c r="AH16" i="7"/>
  <c r="AW23" i="7"/>
  <c r="AX23" i="7" s="1"/>
  <c r="AY23" i="7" s="1"/>
  <c r="AZ23" i="7"/>
  <c r="AC74" i="7"/>
  <c r="AZ17" i="7"/>
  <c r="AC52" i="7"/>
  <c r="AB52" i="7"/>
  <c r="AB80" i="7"/>
  <c r="AD80" i="7"/>
  <c r="AC80" i="7"/>
  <c r="AT8" i="7"/>
  <c r="AC55" i="7"/>
  <c r="AC8" i="7"/>
  <c r="AB8" i="7"/>
  <c r="AF8" i="7"/>
  <c r="K42" i="7"/>
  <c r="AB15" i="7"/>
  <c r="AF15" i="7"/>
  <c r="AB89" i="7"/>
  <c r="AD86" i="7"/>
  <c r="AC86" i="7"/>
  <c r="AB86" i="7"/>
  <c r="AE15" i="7"/>
  <c r="AT17" i="7"/>
  <c r="AU17" i="7" s="1"/>
  <c r="AV17" i="7" s="1"/>
  <c r="AB74" i="7"/>
  <c r="AC89" i="7"/>
  <c r="AC95" i="7"/>
  <c r="AB95" i="7"/>
  <c r="AD101" i="7"/>
  <c r="AD19" i="7"/>
  <c r="AH23" i="7"/>
  <c r="AF41" i="7"/>
  <c r="AF45" i="7" s="1"/>
  <c r="AL5" i="7"/>
  <c r="AW26" i="7"/>
  <c r="AX26" i="7" s="1"/>
  <c r="AY26" i="7" s="1"/>
  <c r="AZ26" i="7"/>
  <c r="AE33" i="7"/>
  <c r="AD33" i="7"/>
  <c r="AC33" i="7"/>
  <c r="AZ31" i="7"/>
  <c r="AC47" i="7"/>
  <c r="AB47" i="7"/>
  <c r="K11" i="7"/>
  <c r="D71" i="7"/>
  <c r="D35" i="7" s="1"/>
  <c r="B35" i="7"/>
  <c r="AF72" i="7"/>
  <c r="AC87" i="7"/>
  <c r="AB87" i="7"/>
  <c r="AC54" i="7"/>
  <c r="AW12" i="7"/>
  <c r="AX12" i="7" s="1"/>
  <c r="AY12" i="7" s="1"/>
  <c r="AD61" i="7"/>
  <c r="AF75" i="7"/>
  <c r="B9" i="7"/>
  <c r="K46" i="7"/>
  <c r="I10" i="7"/>
  <c r="AF6" i="39"/>
  <c r="AE6" i="39"/>
  <c r="AD6" i="39"/>
  <c r="AC6" i="39"/>
  <c r="AB6" i="39"/>
  <c r="AE8" i="39"/>
  <c r="AD8" i="39"/>
  <c r="AF8" i="39"/>
  <c r="AC8" i="39"/>
  <c r="AB8" i="39"/>
  <c r="B32" i="39"/>
  <c r="B16" i="39"/>
  <c r="AC120" i="39"/>
  <c r="AW25" i="39"/>
  <c r="AX25" i="39" s="1"/>
  <c r="AY25" i="39" s="1"/>
  <c r="AZ25" i="39"/>
  <c r="AU25" i="39"/>
  <c r="AV25" i="39" s="1"/>
  <c r="AZ31" i="39"/>
  <c r="AZ36" i="39"/>
  <c r="AU36" i="39"/>
  <c r="AV36" i="39" s="1"/>
  <c r="AW36" i="39"/>
  <c r="AX36" i="39" s="1"/>
  <c r="AY36" i="39" s="1"/>
  <c r="AU15" i="39"/>
  <c r="AV15" i="39" s="1"/>
  <c r="AZ15" i="39"/>
  <c r="B8" i="39"/>
  <c r="AU11" i="39"/>
  <c r="AV11" i="39" s="1"/>
  <c r="AW11" i="39"/>
  <c r="B15" i="39"/>
  <c r="AE24" i="39"/>
  <c r="AD24" i="39"/>
  <c r="AF24" i="39"/>
  <c r="AC24" i="39"/>
  <c r="AB24" i="39"/>
  <c r="AW7" i="39"/>
  <c r="AK9" i="39"/>
  <c r="I6" i="39"/>
  <c r="AE7" i="39"/>
  <c r="AD7" i="39"/>
  <c r="AC7" i="39"/>
  <c r="AF7" i="39"/>
  <c r="AB7" i="39"/>
  <c r="AZ32" i="39"/>
  <c r="I8" i="39"/>
  <c r="AD19" i="39"/>
  <c r="AF19" i="39"/>
  <c r="AE19" i="39"/>
  <c r="AB19" i="39"/>
  <c r="AC19" i="39"/>
  <c r="AU20" i="39"/>
  <c r="AV20" i="39" s="1"/>
  <c r="D30" i="39"/>
  <c r="B6" i="39"/>
  <c r="AW29" i="39"/>
  <c r="AX29" i="39" s="1"/>
  <c r="AY29" i="39" s="1"/>
  <c r="AB9" i="39"/>
  <c r="AU12" i="39"/>
  <c r="AV12" i="39" s="1"/>
  <c r="I27" i="39"/>
  <c r="AW32" i="39"/>
  <c r="AX32" i="39" s="1"/>
  <c r="AY32" i="39" s="1"/>
  <c r="K16" i="39"/>
  <c r="AW28" i="39"/>
  <c r="AZ28" i="39"/>
  <c r="I30" i="39"/>
  <c r="I33" i="39"/>
  <c r="AZ10" i="39"/>
  <c r="K21" i="39"/>
  <c r="AU27" i="39"/>
  <c r="AV27" i="39" s="1"/>
  <c r="AZ27" i="39"/>
  <c r="AW27" i="39"/>
  <c r="I26" i="39"/>
  <c r="B20" i="39"/>
  <c r="AZ22" i="39"/>
  <c r="AU22" i="39"/>
  <c r="AV22" i="39" s="1"/>
  <c r="AF120" i="39"/>
  <c r="AH5" i="39"/>
  <c r="AU7" i="39"/>
  <c r="AC35" i="39"/>
  <c r="AB35" i="39"/>
  <c r="AE35" i="39"/>
  <c r="AD35" i="39"/>
  <c r="AF35" i="39"/>
  <c r="AE28" i="39"/>
  <c r="AD28" i="39"/>
  <c r="AC28" i="39"/>
  <c r="AW8" i="39"/>
  <c r="AZ8" i="39"/>
  <c r="AU33" i="39"/>
  <c r="AV33" i="39" s="1"/>
  <c r="AZ18" i="39"/>
  <c r="AU24" i="39"/>
  <c r="AV24" i="39" s="1"/>
  <c r="AW24" i="39"/>
  <c r="AX24" i="39" s="1"/>
  <c r="AY24" i="39" s="1"/>
  <c r="AW13" i="39"/>
  <c r="AX13" i="39" s="1"/>
  <c r="AY13" i="39" s="1"/>
  <c r="B25" i="39"/>
  <c r="AZ34" i="39"/>
  <c r="AW34" i="39"/>
  <c r="AX34" i="39" s="1"/>
  <c r="AY34" i="39" s="1"/>
  <c r="AZ13" i="39"/>
  <c r="I25" i="39"/>
  <c r="AI5" i="39"/>
  <c r="W16" i="39"/>
  <c r="AW16" i="39"/>
  <c r="AX16" i="39" s="1"/>
  <c r="AY16" i="39" s="1"/>
  <c r="AW23" i="39"/>
  <c r="AX23" i="39" s="1"/>
  <c r="AY23" i="39" s="1"/>
  <c r="AU23" i="39"/>
  <c r="AV23" i="39" s="1"/>
  <c r="AW21" i="39"/>
  <c r="AX21" i="39" s="1"/>
  <c r="AY21" i="39" s="1"/>
  <c r="AZ17" i="39"/>
  <c r="AK5" i="39"/>
  <c r="AK18" i="39" s="1"/>
  <c r="AU17" i="39"/>
  <c r="AV17" i="39" s="1"/>
  <c r="K19" i="39"/>
  <c r="AW9" i="39"/>
  <c r="B28" i="39"/>
  <c r="AZ30" i="39"/>
  <c r="AW30" i="39"/>
  <c r="AX30" i="39" s="1"/>
  <c r="AY30" i="39" s="1"/>
  <c r="AZ9" i="39"/>
  <c r="AW26" i="39"/>
  <c r="AX26" i="39" s="1"/>
  <c r="AY26" i="39" s="1"/>
  <c r="AD34" i="39"/>
  <c r="AC34" i="39"/>
  <c r="AB34" i="39"/>
  <c r="AZ19" i="39"/>
  <c r="AW35" i="39"/>
  <c r="AX35" i="39" s="1"/>
  <c r="AY35" i="39" s="1"/>
  <c r="AF9" i="39"/>
  <c r="I10" i="39"/>
  <c r="AZ30" i="36"/>
  <c r="AU30" i="36"/>
  <c r="AV30" i="36" s="1"/>
  <c r="AW30" i="36"/>
  <c r="AX30" i="36" s="1"/>
  <c r="AY30" i="36" s="1"/>
  <c r="AF120" i="36"/>
  <c r="AH5" i="36"/>
  <c r="AN5" i="36" s="1"/>
  <c r="D6" i="36"/>
  <c r="I17" i="36"/>
  <c r="J102" i="19" s="1"/>
  <c r="AD10" i="36"/>
  <c r="AJ5" i="36"/>
  <c r="AK5" i="36"/>
  <c r="AE10" i="36"/>
  <c r="AU27" i="36"/>
  <c r="AV27" i="36" s="1"/>
  <c r="AZ27" i="36"/>
  <c r="AW27" i="36"/>
  <c r="AX27" i="36" s="1"/>
  <c r="AY27" i="36" s="1"/>
  <c r="AL5" i="36"/>
  <c r="AF10" i="36"/>
  <c r="B27" i="36"/>
  <c r="K8" i="36"/>
  <c r="AZ9" i="36"/>
  <c r="AW9" i="36"/>
  <c r="AU9" i="36"/>
  <c r="AV9" i="36" s="1"/>
  <c r="AZ35" i="36"/>
  <c r="AE25" i="36"/>
  <c r="AB25" i="36"/>
  <c r="AF25" i="36"/>
  <c r="AC25" i="36"/>
  <c r="AD25" i="36"/>
  <c r="D7" i="36"/>
  <c r="B11" i="36"/>
  <c r="J155" i="17" s="1"/>
  <c r="AZ16" i="36"/>
  <c r="AZ26" i="36"/>
  <c r="AW26" i="36"/>
  <c r="AX26" i="36" s="1"/>
  <c r="AY26" i="36" s="1"/>
  <c r="AU26" i="36"/>
  <c r="AV26" i="36" s="1"/>
  <c r="AC120" i="36"/>
  <c r="I7" i="36"/>
  <c r="AU22" i="36"/>
  <c r="AV22" i="36" s="1"/>
  <c r="AZ22" i="36"/>
  <c r="AW22" i="36"/>
  <c r="AX22" i="36" s="1"/>
  <c r="AY22" i="36" s="1"/>
  <c r="AW23" i="36"/>
  <c r="AX23" i="36" s="1"/>
  <c r="AY23" i="36" s="1"/>
  <c r="AU23" i="36"/>
  <c r="AV23" i="36" s="1"/>
  <c r="AZ23" i="36"/>
  <c r="AB34" i="36"/>
  <c r="AC34" i="36"/>
  <c r="AE16" i="36"/>
  <c r="AD16" i="36"/>
  <c r="AC16" i="36"/>
  <c r="AF16" i="36"/>
  <c r="AB16" i="36"/>
  <c r="AZ13" i="36"/>
  <c r="AW13" i="36"/>
  <c r="AX13" i="36" s="1"/>
  <c r="AY13" i="36" s="1"/>
  <c r="AU13" i="36"/>
  <c r="AV13" i="36" s="1"/>
  <c r="AW33" i="36"/>
  <c r="AX33" i="36" s="1"/>
  <c r="AY33" i="36" s="1"/>
  <c r="AZ33" i="36"/>
  <c r="AU33" i="36"/>
  <c r="AV33" i="36" s="1"/>
  <c r="AW16" i="36"/>
  <c r="AX16" i="36" s="1"/>
  <c r="AY16" i="36" s="1"/>
  <c r="AW15" i="36"/>
  <c r="AX15" i="36" s="1"/>
  <c r="AY15" i="36" s="1"/>
  <c r="AU15" i="36"/>
  <c r="AV15" i="36" s="1"/>
  <c r="AB10" i="36"/>
  <c r="AZ24" i="36"/>
  <c r="AW24" i="36"/>
  <c r="AU24" i="36"/>
  <c r="AV24" i="36" s="1"/>
  <c r="AZ34" i="36"/>
  <c r="AL30" i="36"/>
  <c r="AK30" i="36"/>
  <c r="AU34" i="36"/>
  <c r="AV34" i="36" s="1"/>
  <c r="K31" i="36"/>
  <c r="D35" i="36"/>
  <c r="B35" i="36"/>
  <c r="AU31" i="36"/>
  <c r="AV31" i="36" s="1"/>
  <c r="AZ31" i="36"/>
  <c r="AW31" i="36"/>
  <c r="AX31" i="36" s="1"/>
  <c r="AY31" i="36" s="1"/>
  <c r="AZ32" i="36"/>
  <c r="AW32" i="36"/>
  <c r="AZ20" i="36"/>
  <c r="AZ17" i="36"/>
  <c r="AW17" i="36"/>
  <c r="AX17" i="36" s="1"/>
  <c r="AY17" i="36" s="1"/>
  <c r="AU17" i="36"/>
  <c r="AV17" i="36" s="1"/>
  <c r="AZ25" i="36"/>
  <c r="AW25" i="36"/>
  <c r="AX25" i="36" s="1"/>
  <c r="AY25" i="36" s="1"/>
  <c r="AU25" i="36"/>
  <c r="AV25" i="36" s="1"/>
  <c r="AW34" i="36"/>
  <c r="AX34" i="36" s="1"/>
  <c r="AY34" i="36" s="1"/>
  <c r="I33" i="36"/>
  <c r="AC17" i="36"/>
  <c r="AW19" i="36"/>
  <c r="AX19" i="36" s="1"/>
  <c r="AY19" i="36" s="1"/>
  <c r="K15" i="36"/>
  <c r="AB17" i="36"/>
  <c r="AW29" i="36"/>
  <c r="AX29" i="36" s="1"/>
  <c r="AY29" i="36" s="1"/>
  <c r="AZ29" i="36"/>
  <c r="AU29" i="36"/>
  <c r="AV29" i="36" s="1"/>
  <c r="W16" i="36"/>
  <c r="AD17" i="36"/>
  <c r="B12" i="36"/>
  <c r="D12" i="36"/>
  <c r="D15" i="36"/>
  <c r="B15" i="36"/>
  <c r="AW10" i="36"/>
  <c r="AX10" i="36" s="1"/>
  <c r="AY10" i="36" s="1"/>
  <c r="AZ14" i="36"/>
  <c r="AZ10" i="36"/>
  <c r="B29" i="36"/>
  <c r="B18" i="36"/>
  <c r="AU16" i="36"/>
  <c r="AV16" i="36" s="1"/>
  <c r="AW7" i="36"/>
  <c r="I15" i="36"/>
  <c r="I18" i="36"/>
  <c r="B23" i="36"/>
  <c r="AZ28" i="36"/>
  <c r="I10" i="36"/>
  <c r="AW12" i="36"/>
  <c r="I14" i="36"/>
  <c r="AW21" i="36"/>
  <c r="AX21" i="36" s="1"/>
  <c r="AY21" i="36" s="1"/>
  <c r="AU36" i="25"/>
  <c r="AV36" i="25" s="1"/>
  <c r="AZ36" i="25"/>
  <c r="AW36" i="25"/>
  <c r="AX36" i="25" s="1"/>
  <c r="AY36" i="25" s="1"/>
  <c r="AR5" i="25"/>
  <c r="B17" i="25"/>
  <c r="AW16" i="25"/>
  <c r="AX16" i="25" s="1"/>
  <c r="AY16" i="25" s="1"/>
  <c r="AZ16" i="25"/>
  <c r="AU16" i="25"/>
  <c r="AV16" i="25" s="1"/>
  <c r="K12" i="25"/>
  <c r="AZ24" i="25"/>
  <c r="AW24" i="25"/>
  <c r="AU24" i="25"/>
  <c r="AV24" i="25" s="1"/>
  <c r="AZ30" i="25"/>
  <c r="AU30" i="25"/>
  <c r="AV30" i="25" s="1"/>
  <c r="AW30" i="25"/>
  <c r="AX30" i="25" s="1"/>
  <c r="AY30" i="25" s="1"/>
  <c r="K35" i="25"/>
  <c r="D32" i="25"/>
  <c r="B32" i="25"/>
  <c r="AW25" i="25"/>
  <c r="AX25" i="25" s="1"/>
  <c r="AY25" i="25" s="1"/>
  <c r="AU25" i="25"/>
  <c r="AV25" i="25" s="1"/>
  <c r="AZ25" i="25"/>
  <c r="AZ22" i="25"/>
  <c r="AE25" i="25"/>
  <c r="AF25" i="25"/>
  <c r="AB25" i="25"/>
  <c r="AD25" i="25"/>
  <c r="I6" i="25"/>
  <c r="AF33" i="25"/>
  <c r="AE33" i="25"/>
  <c r="AD33" i="25"/>
  <c r="AB33" i="25"/>
  <c r="AU27" i="25"/>
  <c r="AV27" i="25" s="1"/>
  <c r="AZ27" i="25"/>
  <c r="AW27" i="25"/>
  <c r="AX27" i="25" s="1"/>
  <c r="AY27" i="25" s="1"/>
  <c r="AW29" i="25"/>
  <c r="AX29" i="25" s="1"/>
  <c r="AY29" i="25" s="1"/>
  <c r="AU29" i="25"/>
  <c r="AV29" i="25" s="1"/>
  <c r="AZ29" i="25"/>
  <c r="K27" i="25"/>
  <c r="AZ21" i="25"/>
  <c r="AE24" i="25"/>
  <c r="AD24" i="25"/>
  <c r="AB24" i="25"/>
  <c r="AF24" i="25"/>
  <c r="AW28" i="25"/>
  <c r="AX28" i="25" s="1"/>
  <c r="AY28" i="25" s="1"/>
  <c r="AU28" i="25"/>
  <c r="AV28" i="25" s="1"/>
  <c r="AZ28" i="25"/>
  <c r="AW31" i="25"/>
  <c r="AX31" i="25" s="1"/>
  <c r="AY31" i="25" s="1"/>
  <c r="AU31" i="25"/>
  <c r="AV31" i="25" s="1"/>
  <c r="B31" i="25"/>
  <c r="D31" i="25"/>
  <c r="AZ17" i="25"/>
  <c r="AW17" i="25"/>
  <c r="AX17" i="25" s="1"/>
  <c r="AY17" i="25" s="1"/>
  <c r="AW23" i="25"/>
  <c r="AZ23" i="25"/>
  <c r="AU20" i="25"/>
  <c r="AV20" i="25" s="1"/>
  <c r="AZ20" i="25"/>
  <c r="AW20" i="25"/>
  <c r="B23" i="25"/>
  <c r="AD29" i="25"/>
  <c r="AW14" i="25"/>
  <c r="AX14" i="25" s="1"/>
  <c r="AY14" i="25" s="1"/>
  <c r="AU14" i="25"/>
  <c r="AV14" i="25" s="1"/>
  <c r="AZ14" i="25"/>
  <c r="I18" i="25"/>
  <c r="AE29" i="25"/>
  <c r="AK5" i="25"/>
  <c r="AF19" i="25"/>
  <c r="AU19" i="25"/>
  <c r="AV19" i="25" s="1"/>
  <c r="AW19" i="25"/>
  <c r="AX19" i="25" s="1"/>
  <c r="AY19" i="25" s="1"/>
  <c r="AZ19" i="25"/>
  <c r="AZ9" i="25"/>
  <c r="AW9" i="25"/>
  <c r="I23" i="25"/>
  <c r="AZ34" i="25"/>
  <c r="AU34" i="25"/>
  <c r="AV34" i="25" s="1"/>
  <c r="I21" i="25"/>
  <c r="I30" i="25"/>
  <c r="B7" i="25"/>
  <c r="H154" i="17" s="1"/>
  <c r="AZ18" i="25"/>
  <c r="K7" i="25"/>
  <c r="AC5" i="25"/>
  <c r="AW18" i="25"/>
  <c r="AX18" i="25" s="1"/>
  <c r="AY18" i="25" s="1"/>
  <c r="AW8" i="25"/>
  <c r="AX8" i="25" s="1"/>
  <c r="AY8" i="25" s="1"/>
  <c r="AZ26" i="25"/>
  <c r="I17" i="25"/>
  <c r="AW13" i="25"/>
  <c r="AX13" i="25" s="1"/>
  <c r="AY13" i="25" s="1"/>
  <c r="AU13" i="25"/>
  <c r="AV13" i="25" s="1"/>
  <c r="I13" i="25"/>
  <c r="AZ13" i="25"/>
  <c r="AJ5" i="25"/>
  <c r="AZ11" i="25"/>
  <c r="AZ32" i="25"/>
  <c r="B28" i="25"/>
  <c r="I11" i="25"/>
  <c r="AZ35" i="25"/>
  <c r="AU35" i="25"/>
  <c r="AV35" i="25" s="1"/>
  <c r="B25" i="25"/>
  <c r="AW12" i="25"/>
  <c r="AX12" i="25" s="1"/>
  <c r="AY12" i="25" s="1"/>
  <c r="AZ12" i="25"/>
  <c r="I10" i="25"/>
  <c r="K5" i="38"/>
  <c r="R6" i="38" s="1"/>
  <c r="I5" i="38"/>
  <c r="P6" i="38" s="1"/>
  <c r="K5" i="41"/>
  <c r="R6" i="41" s="1"/>
  <c r="I5" i="41"/>
  <c r="P6" i="41" s="1"/>
  <c r="K5" i="37"/>
  <c r="R6" i="37" s="1"/>
  <c r="I5" i="37"/>
  <c r="P6" i="37" s="1"/>
  <c r="A111" i="23"/>
  <c r="A110" i="23"/>
  <c r="A109" i="23"/>
  <c r="D108" i="23"/>
  <c r="A108" i="23"/>
  <c r="A107" i="23"/>
  <c r="A106" i="23"/>
  <c r="A105" i="23"/>
  <c r="A104" i="23"/>
  <c r="D103" i="23"/>
  <c r="A103" i="23"/>
  <c r="D102" i="23"/>
  <c r="A102" i="23"/>
  <c r="D101" i="23"/>
  <c r="A101" i="23"/>
  <c r="D100" i="23"/>
  <c r="A100" i="23"/>
  <c r="A99" i="23"/>
  <c r="A98" i="23"/>
  <c r="A97" i="23"/>
  <c r="A96" i="23"/>
  <c r="D95" i="23"/>
  <c r="A95" i="23"/>
  <c r="D94" i="23"/>
  <c r="A94" i="23"/>
  <c r="D93" i="23"/>
  <c r="A93" i="23"/>
  <c r="A92" i="23"/>
  <c r="A91" i="23"/>
  <c r="A90" i="23"/>
  <c r="A89" i="23"/>
  <c r="D88" i="23"/>
  <c r="A88" i="23"/>
  <c r="A87" i="23"/>
  <c r="A86" i="23"/>
  <c r="A85" i="23"/>
  <c r="A84" i="23"/>
  <c r="A83" i="23"/>
  <c r="A82" i="23"/>
  <c r="D81" i="23"/>
  <c r="A81" i="23"/>
  <c r="A80" i="23"/>
  <c r="A79" i="23"/>
  <c r="A78" i="23"/>
  <c r="D77" i="23"/>
  <c r="A77" i="23"/>
  <c r="A76" i="23"/>
  <c r="A75" i="23"/>
  <c r="A74" i="23"/>
  <c r="A73" i="23"/>
  <c r="A72" i="23"/>
  <c r="A71" i="23"/>
  <c r="A70" i="23"/>
  <c r="D69" i="23"/>
  <c r="A69" i="23"/>
  <c r="D68" i="23"/>
  <c r="A68" i="23"/>
  <c r="A67" i="23"/>
  <c r="D66" i="23"/>
  <c r="A66" i="23"/>
  <c r="A65" i="23"/>
  <c r="D64" i="23"/>
  <c r="A64" i="23"/>
  <c r="A63" i="23"/>
  <c r="A62" i="23"/>
  <c r="D61" i="23"/>
  <c r="A61" i="23"/>
  <c r="A60" i="23"/>
  <c r="A59" i="23"/>
  <c r="A58" i="23"/>
  <c r="D57" i="23"/>
  <c r="A57" i="23"/>
  <c r="A56" i="23"/>
  <c r="D55" i="23"/>
  <c r="A55" i="23"/>
  <c r="D54" i="23"/>
  <c r="A54" i="23"/>
  <c r="D53" i="23"/>
  <c r="A53" i="23"/>
  <c r="A52" i="23"/>
  <c r="A51" i="23"/>
  <c r="A50" i="23"/>
  <c r="A49" i="23"/>
  <c r="A48" i="23"/>
  <c r="A47" i="23"/>
  <c r="A46" i="23"/>
  <c r="A45" i="23"/>
  <c r="D44" i="23"/>
  <c r="A44" i="23"/>
  <c r="A43" i="23"/>
  <c r="A42" i="23"/>
  <c r="K5" i="23"/>
  <c r="R6" i="23" s="1"/>
  <c r="I5" i="23"/>
  <c r="P6" i="23" s="1"/>
  <c r="AF5" i="5"/>
  <c r="AE5" i="5"/>
  <c r="AD5" i="5"/>
  <c r="AC5" i="5"/>
  <c r="AB5" i="5"/>
  <c r="W20" i="6"/>
  <c r="W19" i="6"/>
  <c r="B7" i="3" s="1"/>
  <c r="W18" i="6"/>
  <c r="B11" i="3" s="1"/>
  <c r="W17" i="6"/>
  <c r="B10" i="3" s="1"/>
  <c r="W16" i="6"/>
  <c r="B9" i="3" s="1"/>
  <c r="W15" i="6"/>
  <c r="B8" i="3" s="1"/>
  <c r="K29" i="6"/>
  <c r="K30" i="6"/>
  <c r="K31" i="6"/>
  <c r="K35" i="6"/>
  <c r="D31" i="6"/>
  <c r="AD31" i="6" s="1"/>
  <c r="D32" i="6"/>
  <c r="AD32" i="6" s="1"/>
  <c r="D33" i="6"/>
  <c r="AD33" i="6" s="1"/>
  <c r="AF5" i="6"/>
  <c r="AF41" i="6" s="1"/>
  <c r="AE5" i="6"/>
  <c r="AE41" i="6" s="1"/>
  <c r="AD5" i="6"/>
  <c r="AC5" i="6"/>
  <c r="AB5" i="6"/>
  <c r="W16" i="5"/>
  <c r="W17" i="5"/>
  <c r="W18" i="5"/>
  <c r="W19" i="5"/>
  <c r="W20" i="5"/>
  <c r="W15" i="5"/>
  <c r="Q8" i="3"/>
  <c r="B35" i="5"/>
  <c r="C35" i="5"/>
  <c r="E35" i="5"/>
  <c r="Q13" i="3"/>
  <c r="D29" i="6"/>
  <c r="AD29" i="6" s="1"/>
  <c r="J34" i="5"/>
  <c r="L34" i="5"/>
  <c r="I35" i="5"/>
  <c r="J35" i="5"/>
  <c r="L35" i="5"/>
  <c r="B113" i="17"/>
  <c r="B114" i="17"/>
  <c r="B115" i="17"/>
  <c r="B116" i="17"/>
  <c r="B23" i="17"/>
  <c r="B117" i="17"/>
  <c r="B118" i="17"/>
  <c r="B119" i="17"/>
  <c r="B28" i="17"/>
  <c r="B73" i="17"/>
  <c r="B120" i="17"/>
  <c r="B121" i="17"/>
  <c r="B122" i="17"/>
  <c r="B123" i="17"/>
  <c r="B41" i="17"/>
  <c r="B124" i="17"/>
  <c r="B125" i="17"/>
  <c r="B126" i="17"/>
  <c r="B95" i="17"/>
  <c r="B127" i="17"/>
  <c r="B128" i="17"/>
  <c r="B19" i="17"/>
  <c r="B129" i="17"/>
  <c r="B110" i="17"/>
  <c r="B130" i="17"/>
  <c r="B131" i="17"/>
  <c r="B47" i="17"/>
  <c r="B22" i="17"/>
  <c r="B17" i="17"/>
  <c r="B92" i="17"/>
  <c r="B76" i="17"/>
  <c r="B62" i="17"/>
  <c r="B45" i="17"/>
  <c r="B16" i="17"/>
  <c r="B132" i="17"/>
  <c r="B133" i="17"/>
  <c r="B57" i="17"/>
  <c r="B134" i="17"/>
  <c r="B33" i="17"/>
  <c r="B82" i="17"/>
  <c r="B135" i="17"/>
  <c r="B38" i="17"/>
  <c r="B55" i="17"/>
  <c r="B56" i="17"/>
  <c r="B83" i="17"/>
  <c r="B136" i="17"/>
  <c r="B137" i="17"/>
  <c r="B37" i="17"/>
  <c r="B86" i="17"/>
  <c r="B138" i="17"/>
  <c r="B69" i="17"/>
  <c r="B34" i="17"/>
  <c r="B11" i="17"/>
  <c r="B139" i="17"/>
  <c r="B91" i="17"/>
  <c r="B140" i="17"/>
  <c r="B14" i="17"/>
  <c r="B81" i="17"/>
  <c r="B141" i="17"/>
  <c r="B66" i="17"/>
  <c r="B142" i="17"/>
  <c r="B98" i="17"/>
  <c r="B74" i="17"/>
  <c r="B143" i="17"/>
  <c r="B84" i="17"/>
  <c r="B89" i="17"/>
  <c r="B144" i="17"/>
  <c r="B145" i="17"/>
  <c r="B146" i="17"/>
  <c r="B20" i="17"/>
  <c r="B147" i="17"/>
  <c r="B148" i="17"/>
  <c r="B40" i="17"/>
  <c r="B149" i="17"/>
  <c r="B150" i="17"/>
  <c r="B151" i="17"/>
  <c r="B25" i="17"/>
  <c r="B64" i="17"/>
  <c r="B63" i="17"/>
  <c r="B152" i="17"/>
  <c r="B97" i="19"/>
  <c r="B73" i="19"/>
  <c r="B96" i="19"/>
  <c r="B83" i="19"/>
  <c r="B99" i="19"/>
  <c r="B39" i="19"/>
  <c r="B27" i="19"/>
  <c r="B14" i="19"/>
  <c r="B21" i="19"/>
  <c r="B33" i="19"/>
  <c r="B36" i="19"/>
  <c r="B34" i="19"/>
  <c r="B79" i="19"/>
  <c r="B59" i="19"/>
  <c r="B98" i="19"/>
  <c r="B48" i="19"/>
  <c r="B29" i="19"/>
  <c r="B19" i="19"/>
  <c r="B22" i="19"/>
  <c r="B40" i="19"/>
  <c r="B20" i="19"/>
  <c r="R2" i="7"/>
  <c r="R2" i="39"/>
  <c r="R2" i="38"/>
  <c r="R2" i="41"/>
  <c r="R2" i="36"/>
  <c r="R2" i="37"/>
  <c r="R2" i="25"/>
  <c r="R2" i="23"/>
  <c r="R2" i="5"/>
  <c r="C27" i="6"/>
  <c r="AV26" i="6"/>
  <c r="AW26" i="6" s="1"/>
  <c r="AX26" i="6" s="1"/>
  <c r="J25" i="6"/>
  <c r="J24" i="6"/>
  <c r="C24" i="6"/>
  <c r="J23" i="6"/>
  <c r="AV21" i="6"/>
  <c r="AW21" i="6" s="1"/>
  <c r="AX21" i="6" s="1"/>
  <c r="C20" i="6"/>
  <c r="C19" i="6"/>
  <c r="C17" i="6"/>
  <c r="AV17" i="6"/>
  <c r="AW17" i="6" s="1"/>
  <c r="AX17" i="6" s="1"/>
  <c r="C16" i="6"/>
  <c r="C15" i="6"/>
  <c r="J14" i="6"/>
  <c r="AV14" i="6"/>
  <c r="AW14" i="6" s="1"/>
  <c r="AX14" i="6" s="1"/>
  <c r="J12" i="6"/>
  <c r="C12" i="6"/>
  <c r="AV10" i="6"/>
  <c r="AW10" i="6" s="1"/>
  <c r="AX10" i="6" s="1"/>
  <c r="J9" i="6"/>
  <c r="C8" i="6"/>
  <c r="AV8" i="6"/>
  <c r="AW8" i="6" s="1"/>
  <c r="AX8" i="6" s="1"/>
  <c r="J7" i="6"/>
  <c r="C7" i="6"/>
  <c r="AV7" i="6"/>
  <c r="AV36" i="6"/>
  <c r="AW36" i="6" s="1"/>
  <c r="AX36" i="6" s="1"/>
  <c r="J35" i="6"/>
  <c r="I35" i="6"/>
  <c r="C35" i="6"/>
  <c r="B35" i="6"/>
  <c r="AV35" i="6"/>
  <c r="AW35" i="6" s="1"/>
  <c r="AX35" i="6" s="1"/>
  <c r="J34" i="6"/>
  <c r="I34" i="6"/>
  <c r="C34" i="6"/>
  <c r="B34" i="6"/>
  <c r="J33" i="6"/>
  <c r="I33" i="6"/>
  <c r="C33" i="6"/>
  <c r="B33" i="6"/>
  <c r="AV33" i="6"/>
  <c r="AW33" i="6" s="1"/>
  <c r="AX33" i="6" s="1"/>
  <c r="J32" i="6"/>
  <c r="I32" i="6"/>
  <c r="C32" i="6"/>
  <c r="B32" i="6"/>
  <c r="AV32" i="6"/>
  <c r="AW32" i="6" s="1"/>
  <c r="AX32" i="6" s="1"/>
  <c r="J31" i="6"/>
  <c r="I31" i="6"/>
  <c r="C31" i="6"/>
  <c r="B31" i="6"/>
  <c r="J30" i="6"/>
  <c r="I30" i="6"/>
  <c r="C30" i="6"/>
  <c r="B30" i="6"/>
  <c r="AV30" i="6"/>
  <c r="AW30" i="6" s="1"/>
  <c r="AX30" i="6" s="1"/>
  <c r="J29" i="6"/>
  <c r="I29" i="6"/>
  <c r="C29" i="6"/>
  <c r="B29" i="6"/>
  <c r="B20" i="6"/>
  <c r="M7" i="6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F7" i="6"/>
  <c r="F8" i="6" s="1"/>
  <c r="F9" i="6" s="1"/>
  <c r="F10" i="6" s="1"/>
  <c r="F11" i="6" s="1"/>
  <c r="Q6" i="6"/>
  <c r="K5" i="6"/>
  <c r="R6" i="6" s="1"/>
  <c r="I5" i="6"/>
  <c r="P6" i="6" s="1"/>
  <c r="R2" i="6"/>
  <c r="AL34" i="38" l="1"/>
  <c r="AK34" i="38"/>
  <c r="AJ34" i="38"/>
  <c r="AI34" i="38"/>
  <c r="AH34" i="38"/>
  <c r="AD26" i="38"/>
  <c r="AE26" i="38"/>
  <c r="AC26" i="38"/>
  <c r="AB26" i="38"/>
  <c r="AF26" i="38"/>
  <c r="AJ30" i="38"/>
  <c r="AI30" i="38"/>
  <c r="AH30" i="38"/>
  <c r="AK30" i="38"/>
  <c r="AL30" i="38"/>
  <c r="AL31" i="38"/>
  <c r="AK31" i="38"/>
  <c r="AJ31" i="38"/>
  <c r="AI31" i="38"/>
  <c r="AH31" i="38"/>
  <c r="D21" i="23"/>
  <c r="D30" i="23"/>
  <c r="D8" i="23"/>
  <c r="D28" i="23"/>
  <c r="D32" i="23"/>
  <c r="D19" i="23"/>
  <c r="D18" i="23"/>
  <c r="D17" i="23"/>
  <c r="D25" i="23"/>
  <c r="D33" i="23"/>
  <c r="P14" i="38"/>
  <c r="R14" i="38" s="1"/>
  <c r="AP13" i="38" s="1"/>
  <c r="P11" i="38"/>
  <c r="S11" i="38" s="1"/>
  <c r="P10" i="38"/>
  <c r="Q10" i="38" s="1"/>
  <c r="R12" i="38"/>
  <c r="AR11" i="38" s="1"/>
  <c r="P13" i="38"/>
  <c r="S13" i="38" s="1"/>
  <c r="P18" i="38"/>
  <c r="S18" i="38" s="1"/>
  <c r="S12" i="38"/>
  <c r="P9" i="38"/>
  <c r="S9" i="38" s="1"/>
  <c r="P13" i="41"/>
  <c r="R17" i="41"/>
  <c r="AN16" i="41" s="1"/>
  <c r="Q17" i="41"/>
  <c r="P15" i="41"/>
  <c r="S15" i="41" s="1"/>
  <c r="P11" i="41"/>
  <c r="R11" i="41" s="1"/>
  <c r="AN10" i="41" s="1"/>
  <c r="P16" i="41"/>
  <c r="R16" i="41" s="1"/>
  <c r="AP15" i="41" s="1"/>
  <c r="I20" i="21"/>
  <c r="I23" i="21"/>
  <c r="I21" i="21"/>
  <c r="R16" i="23"/>
  <c r="AP15" i="23" s="1"/>
  <c r="Q16" i="23"/>
  <c r="R15" i="23"/>
  <c r="AP14" i="23" s="1"/>
  <c r="R18" i="23"/>
  <c r="AO17" i="23" s="1"/>
  <c r="Q14" i="23"/>
  <c r="Q18" i="23"/>
  <c r="S14" i="23"/>
  <c r="R8" i="23"/>
  <c r="AO7" i="23" s="1"/>
  <c r="R11" i="23"/>
  <c r="AQ10" i="23" s="1"/>
  <c r="G21" i="21"/>
  <c r="G20" i="21"/>
  <c r="G23" i="21"/>
  <c r="Q12" i="23"/>
  <c r="R12" i="23"/>
  <c r="AN11" i="23" s="1"/>
  <c r="S15" i="23"/>
  <c r="R13" i="23"/>
  <c r="AP12" i="23" s="1"/>
  <c r="S13" i="23"/>
  <c r="F25" i="26"/>
  <c r="AC24" i="26"/>
  <c r="AG95" i="39"/>
  <c r="AX23" i="25"/>
  <c r="AY23" i="25" s="1"/>
  <c r="AX28" i="39"/>
  <c r="AY28" i="39" s="1"/>
  <c r="AX8" i="39"/>
  <c r="AY8" i="39" s="1"/>
  <c r="AX27" i="39"/>
  <c r="AY27" i="39" s="1"/>
  <c r="AX9" i="39"/>
  <c r="AY9" i="39" s="1"/>
  <c r="AX11" i="39"/>
  <c r="AY11" i="39" s="1"/>
  <c r="AX12" i="39"/>
  <c r="AY12" i="39" s="1"/>
  <c r="AX10" i="39"/>
  <c r="AY10" i="39" s="1"/>
  <c r="M190" i="19"/>
  <c r="M170" i="19"/>
  <c r="M176" i="19"/>
  <c r="M44" i="19"/>
  <c r="M169" i="19"/>
  <c r="M181" i="19"/>
  <c r="M187" i="19"/>
  <c r="M186" i="19"/>
  <c r="M174" i="19"/>
  <c r="M185" i="19"/>
  <c r="M189" i="19"/>
  <c r="M188" i="19"/>
  <c r="M175" i="19"/>
  <c r="M168" i="19"/>
  <c r="M180" i="19"/>
  <c r="M114" i="19"/>
  <c r="M171" i="19"/>
  <c r="M184" i="19"/>
  <c r="M173" i="19"/>
  <c r="M179" i="19"/>
  <c r="M65" i="19"/>
  <c r="M54" i="19"/>
  <c r="M183" i="19"/>
  <c r="M178" i="19"/>
  <c r="M78" i="19"/>
  <c r="M191" i="19"/>
  <c r="M182" i="19"/>
  <c r="M172" i="19"/>
  <c r="M177" i="19"/>
  <c r="M188" i="17"/>
  <c r="M189" i="17"/>
  <c r="M200" i="17"/>
  <c r="M190" i="17"/>
  <c r="M201" i="17"/>
  <c r="M32" i="17"/>
  <c r="M199" i="17"/>
  <c r="M191" i="17"/>
  <c r="M192" i="17"/>
  <c r="M75" i="17"/>
  <c r="M193" i="17"/>
  <c r="M194" i="17"/>
  <c r="M195" i="17"/>
  <c r="M71" i="17"/>
  <c r="M196" i="17"/>
  <c r="M197" i="17"/>
  <c r="M198" i="17"/>
  <c r="M107" i="17"/>
  <c r="M186" i="17"/>
  <c r="M187" i="17"/>
  <c r="P24" i="41"/>
  <c r="Q24" i="41" s="1"/>
  <c r="P23" i="41"/>
  <c r="S23" i="41" s="1"/>
  <c r="P31" i="41"/>
  <c r="R31" i="41" s="1"/>
  <c r="P32" i="41"/>
  <c r="Q32" i="41" s="1"/>
  <c r="P28" i="41"/>
  <c r="Q28" i="41" s="1"/>
  <c r="P26" i="41"/>
  <c r="S26" i="41" s="1"/>
  <c r="P12" i="41"/>
  <c r="R12" i="41" s="1"/>
  <c r="AQ11" i="41" s="1"/>
  <c r="P29" i="41"/>
  <c r="P27" i="41"/>
  <c r="Q27" i="41" s="1"/>
  <c r="R14" i="41"/>
  <c r="AR13" i="41" s="1"/>
  <c r="P34" i="41"/>
  <c r="S34" i="41" s="1"/>
  <c r="P9" i="41"/>
  <c r="S9" i="41" s="1"/>
  <c r="S14" i="41"/>
  <c r="P7" i="41"/>
  <c r="Q7" i="41" s="1"/>
  <c r="P10" i="41"/>
  <c r="P33" i="41"/>
  <c r="Q33" i="41" s="1"/>
  <c r="P25" i="41"/>
  <c r="S25" i="41" s="1"/>
  <c r="P30" i="41"/>
  <c r="S30" i="41" s="1"/>
  <c r="Q12" i="41"/>
  <c r="S12" i="41"/>
  <c r="AE20" i="7"/>
  <c r="AJ27" i="7"/>
  <c r="AB14" i="7"/>
  <c r="AD20" i="7"/>
  <c r="P28" i="38"/>
  <c r="R28" i="38" s="1"/>
  <c r="AB26" i="7"/>
  <c r="AF26" i="7"/>
  <c r="AB44" i="7"/>
  <c r="AC26" i="7"/>
  <c r="AC44" i="7"/>
  <c r="AD26" i="7"/>
  <c r="AC63" i="7"/>
  <c r="AB63" i="7"/>
  <c r="AG66" i="36"/>
  <c r="AG74" i="36"/>
  <c r="AG54" i="39"/>
  <c r="AG51" i="36"/>
  <c r="AC64" i="7"/>
  <c r="AH28" i="7"/>
  <c r="AG83" i="36"/>
  <c r="AG81" i="36"/>
  <c r="AB10" i="7"/>
  <c r="AC10" i="7"/>
  <c r="AG56" i="39"/>
  <c r="AD10" i="7"/>
  <c r="AF22" i="7"/>
  <c r="AE10" i="7"/>
  <c r="Q17" i="38"/>
  <c r="R18" i="38"/>
  <c r="AQ17" i="38" s="1"/>
  <c r="R17" i="38"/>
  <c r="AQ16" i="38" s="1"/>
  <c r="P16" i="38"/>
  <c r="R16" i="38" s="1"/>
  <c r="AP15" i="38" s="1"/>
  <c r="Q13" i="38"/>
  <c r="R15" i="38"/>
  <c r="AP14" i="38" s="1"/>
  <c r="R10" i="38"/>
  <c r="AP9" i="38" s="1"/>
  <c r="S15" i="38"/>
  <c r="S10" i="38"/>
  <c r="Q18" i="38"/>
  <c r="AE57" i="7"/>
  <c r="AD57" i="7"/>
  <c r="AC57" i="7"/>
  <c r="AB57" i="7"/>
  <c r="K21" i="7"/>
  <c r="AL21" i="7" s="1"/>
  <c r="AF57" i="7"/>
  <c r="N151" i="19"/>
  <c r="J44" i="17"/>
  <c r="H50" i="17"/>
  <c r="AE76" i="7"/>
  <c r="AE68" i="7"/>
  <c r="AE90" i="7"/>
  <c r="AE101" i="7"/>
  <c r="AE60" i="7"/>
  <c r="AE83" i="7"/>
  <c r="AE95" i="7"/>
  <c r="AE79" i="7"/>
  <c r="AE84" i="7"/>
  <c r="AE72" i="7"/>
  <c r="AE96" i="7"/>
  <c r="AE100" i="7"/>
  <c r="AE91" i="7"/>
  <c r="AE98" i="7"/>
  <c r="AE61" i="7"/>
  <c r="N132" i="19"/>
  <c r="AR5" i="39"/>
  <c r="J183" i="17"/>
  <c r="AE86" i="7"/>
  <c r="AE81" i="7"/>
  <c r="AG97" i="36"/>
  <c r="N105" i="19"/>
  <c r="J78" i="17"/>
  <c r="J159" i="17"/>
  <c r="H48" i="17"/>
  <c r="AL9" i="39"/>
  <c r="N146" i="19"/>
  <c r="H96" i="17"/>
  <c r="H165" i="17"/>
  <c r="H58" i="17"/>
  <c r="H10" i="17"/>
  <c r="H44" i="17"/>
  <c r="H43" i="17"/>
  <c r="H78" i="17"/>
  <c r="H179" i="17"/>
  <c r="H97" i="17"/>
  <c r="H166" i="17"/>
  <c r="H72" i="17"/>
  <c r="H185" i="17"/>
  <c r="H175" i="17"/>
  <c r="H167" i="17"/>
  <c r="H99" i="17"/>
  <c r="H13" i="17"/>
  <c r="H111" i="17"/>
  <c r="H24" i="17"/>
  <c r="H101" i="17"/>
  <c r="H106" i="17"/>
  <c r="H46" i="17"/>
  <c r="AK28" i="7"/>
  <c r="J97" i="17"/>
  <c r="J21" i="17"/>
  <c r="H31" i="17"/>
  <c r="H174" i="17"/>
  <c r="R10" i="23"/>
  <c r="AR9" i="23" s="1"/>
  <c r="S10" i="23"/>
  <c r="N153" i="19"/>
  <c r="N148" i="19"/>
  <c r="N125" i="19"/>
  <c r="N95" i="19"/>
  <c r="N161" i="19"/>
  <c r="N159" i="19"/>
  <c r="N137" i="19"/>
  <c r="N128" i="19"/>
  <c r="N76" i="19"/>
  <c r="N144" i="19"/>
  <c r="N112" i="19"/>
  <c r="N100" i="19"/>
  <c r="N143" i="19"/>
  <c r="N133" i="19"/>
  <c r="N82" i="19"/>
  <c r="N60" i="19"/>
  <c r="N139" i="19"/>
  <c r="N56" i="19"/>
  <c r="N162" i="19"/>
  <c r="N157" i="19"/>
  <c r="N129" i="19"/>
  <c r="N24" i="19"/>
  <c r="N163" i="19"/>
  <c r="N150" i="19"/>
  <c r="N156" i="19"/>
  <c r="N165" i="19"/>
  <c r="N127" i="19"/>
  <c r="N123" i="19"/>
  <c r="N126" i="19"/>
  <c r="N122" i="19"/>
  <c r="N158" i="19"/>
  <c r="N58" i="19"/>
  <c r="N136" i="19"/>
  <c r="N110" i="19"/>
  <c r="N134" i="19"/>
  <c r="N131" i="19"/>
  <c r="N32" i="19"/>
  <c r="N152" i="19"/>
  <c r="N164" i="19"/>
  <c r="N145" i="19"/>
  <c r="N124" i="19"/>
  <c r="N141" i="19"/>
  <c r="N102" i="19"/>
  <c r="N147" i="19"/>
  <c r="N154" i="19"/>
  <c r="N155" i="19"/>
  <c r="N135" i="19"/>
  <c r="N121" i="19"/>
  <c r="N71" i="19"/>
  <c r="N142" i="19"/>
  <c r="N140" i="19"/>
  <c r="N149" i="19"/>
  <c r="N104" i="19"/>
  <c r="N167" i="19"/>
  <c r="AE70" i="7"/>
  <c r="AG117" i="36"/>
  <c r="N68" i="19"/>
  <c r="H67" i="17"/>
  <c r="AL24" i="39"/>
  <c r="AL34" i="39"/>
  <c r="AL18" i="39"/>
  <c r="AL11" i="39"/>
  <c r="N130" i="19"/>
  <c r="AP5" i="39"/>
  <c r="AJ24" i="39"/>
  <c r="AJ18" i="39"/>
  <c r="AJ34" i="39"/>
  <c r="AJ11" i="39"/>
  <c r="AY8" i="6"/>
  <c r="R9" i="41"/>
  <c r="AR8" i="41" s="1"/>
  <c r="Q9" i="41"/>
  <c r="AG107" i="39"/>
  <c r="AG100" i="36"/>
  <c r="N62" i="19"/>
  <c r="J26" i="17"/>
  <c r="H180" i="17"/>
  <c r="J24" i="19"/>
  <c r="R7" i="38"/>
  <c r="AP6" i="38" s="1"/>
  <c r="Q7" i="38"/>
  <c r="S7" i="38"/>
  <c r="N160" i="19"/>
  <c r="J59" i="17"/>
  <c r="J52" i="17"/>
  <c r="AJ9" i="39"/>
  <c r="AG96" i="39"/>
  <c r="AG115" i="39"/>
  <c r="K26" i="7"/>
  <c r="AK26" i="7" s="1"/>
  <c r="AC62" i="7"/>
  <c r="AB62" i="7"/>
  <c r="H168" i="17"/>
  <c r="AG70" i="39"/>
  <c r="AG88" i="36"/>
  <c r="AG107" i="36"/>
  <c r="J185" i="17"/>
  <c r="J53" i="17"/>
  <c r="J164" i="17"/>
  <c r="J18" i="17"/>
  <c r="J175" i="17"/>
  <c r="J178" i="17"/>
  <c r="J160" i="17"/>
  <c r="J153" i="17"/>
  <c r="AG113" i="39"/>
  <c r="AG90" i="36"/>
  <c r="J60" i="17"/>
  <c r="J67" i="17"/>
  <c r="AF77" i="7"/>
  <c r="S18" i="41"/>
  <c r="AG72" i="39"/>
  <c r="AG55" i="39"/>
  <c r="AG119" i="39"/>
  <c r="AG109" i="39"/>
  <c r="AG85" i="36"/>
  <c r="AG113" i="36"/>
  <c r="J184" i="17"/>
  <c r="J99" i="17"/>
  <c r="J102" i="17"/>
  <c r="J68" i="17"/>
  <c r="J79" i="17"/>
  <c r="H59" i="17"/>
  <c r="H65" i="17"/>
  <c r="H171" i="17"/>
  <c r="H49" i="17"/>
  <c r="H173" i="17"/>
  <c r="H160" i="17"/>
  <c r="J70" i="17"/>
  <c r="BA27" i="7"/>
  <c r="BB27" i="7" s="1"/>
  <c r="J42" i="17"/>
  <c r="J112" i="17"/>
  <c r="AB20" i="7"/>
  <c r="AF44" i="7"/>
  <c r="AD94" i="7"/>
  <c r="AF83" i="7"/>
  <c r="AG86" i="39"/>
  <c r="AG105" i="39"/>
  <c r="AG108" i="39"/>
  <c r="AG104" i="39"/>
  <c r="AG99" i="36"/>
  <c r="AG91" i="36"/>
  <c r="J180" i="17"/>
  <c r="J43" i="17"/>
  <c r="J15" i="17"/>
  <c r="J163" i="17"/>
  <c r="J109" i="17"/>
  <c r="J9" i="17"/>
  <c r="J172" i="17"/>
  <c r="J176" i="17"/>
  <c r="H9" i="17"/>
  <c r="H36" i="17"/>
  <c r="H53" i="17"/>
  <c r="H12" i="17"/>
  <c r="H153" i="17"/>
  <c r="H35" i="17"/>
  <c r="H159" i="17"/>
  <c r="AG44" i="36"/>
  <c r="J46" i="17"/>
  <c r="J174" i="17"/>
  <c r="J157" i="17"/>
  <c r="AE14" i="7"/>
  <c r="AC20" i="7"/>
  <c r="AG74" i="39"/>
  <c r="AG116" i="39"/>
  <c r="AG57" i="39"/>
  <c r="AG102" i="39"/>
  <c r="AG86" i="36"/>
  <c r="AG116" i="36"/>
  <c r="AG84" i="36"/>
  <c r="AG112" i="36"/>
  <c r="J77" i="17"/>
  <c r="J51" i="17"/>
  <c r="J101" i="17"/>
  <c r="J12" i="17"/>
  <c r="J171" i="17"/>
  <c r="J65" i="17"/>
  <c r="J179" i="17"/>
  <c r="J168" i="17"/>
  <c r="J103" i="17"/>
  <c r="H54" i="17"/>
  <c r="H169" i="17"/>
  <c r="H80" i="17"/>
  <c r="H30" i="17"/>
  <c r="H88" i="17"/>
  <c r="H170" i="17"/>
  <c r="H155" i="17"/>
  <c r="H158" i="17"/>
  <c r="AG108" i="36"/>
  <c r="J30" i="17"/>
  <c r="AB22" i="7"/>
  <c r="AD14" i="7"/>
  <c r="Q14" i="38"/>
  <c r="AG52" i="39"/>
  <c r="AG99" i="39"/>
  <c r="AG97" i="39"/>
  <c r="AG67" i="36"/>
  <c r="AG96" i="36"/>
  <c r="J111" i="17"/>
  <c r="J27" i="17"/>
  <c r="J87" i="17"/>
  <c r="J169" i="17"/>
  <c r="J24" i="17"/>
  <c r="J36" i="17"/>
  <c r="J156" i="17"/>
  <c r="J166" i="17"/>
  <c r="H90" i="17"/>
  <c r="H39" i="17"/>
  <c r="H104" i="17"/>
  <c r="H42" i="17"/>
  <c r="H26" i="17"/>
  <c r="H163" i="17"/>
  <c r="H70" i="17"/>
  <c r="H162" i="17"/>
  <c r="AG105" i="36"/>
  <c r="Q7" i="23"/>
  <c r="T8" i="23" s="1"/>
  <c r="T9" i="23" s="1"/>
  <c r="T10" i="23" s="1"/>
  <c r="G13" i="21"/>
  <c r="AG93" i="36"/>
  <c r="H24" i="19"/>
  <c r="AD22" i="7"/>
  <c r="R7" i="23"/>
  <c r="AQ6" i="23" s="1"/>
  <c r="S8" i="23"/>
  <c r="Q15" i="41"/>
  <c r="S14" i="38"/>
  <c r="AG45" i="39"/>
  <c r="AG101" i="39"/>
  <c r="AG75" i="36"/>
  <c r="AG119" i="36"/>
  <c r="AG72" i="36"/>
  <c r="AG103" i="36"/>
  <c r="AG115" i="36"/>
  <c r="J58" i="17"/>
  <c r="J181" i="17"/>
  <c r="J72" i="17"/>
  <c r="J54" i="17"/>
  <c r="J162" i="17"/>
  <c r="J167" i="17"/>
  <c r="J88" i="17"/>
  <c r="H181" i="17"/>
  <c r="H164" i="17"/>
  <c r="H100" i="17"/>
  <c r="H102" i="17"/>
  <c r="H178" i="17"/>
  <c r="H18" i="17"/>
  <c r="H112" i="17"/>
  <c r="H156" i="17"/>
  <c r="H157" i="17"/>
  <c r="M44" i="17"/>
  <c r="M153" i="17"/>
  <c r="M21" i="17"/>
  <c r="M97" i="17"/>
  <c r="M85" i="17"/>
  <c r="M164" i="17"/>
  <c r="M60" i="17"/>
  <c r="M90" i="17"/>
  <c r="M51" i="17"/>
  <c r="M102" i="17"/>
  <c r="M12" i="17"/>
  <c r="M184" i="17"/>
  <c r="M165" i="17"/>
  <c r="M88" i="17"/>
  <c r="M53" i="17"/>
  <c r="M175" i="17"/>
  <c r="M42" i="17"/>
  <c r="M96" i="17"/>
  <c r="M161" i="17"/>
  <c r="M166" i="17"/>
  <c r="M103" i="17"/>
  <c r="M176" i="17"/>
  <c r="M156" i="17"/>
  <c r="M168" i="17"/>
  <c r="M155" i="17"/>
  <c r="M158" i="17"/>
  <c r="M160" i="17"/>
  <c r="M163" i="17"/>
  <c r="M49" i="17"/>
  <c r="M39" i="17"/>
  <c r="M181" i="17"/>
  <c r="M50" i="17"/>
  <c r="M35" i="17"/>
  <c r="M106" i="17"/>
  <c r="M180" i="17"/>
  <c r="M67" i="17"/>
  <c r="M59" i="17"/>
  <c r="M154" i="17"/>
  <c r="M162" i="17"/>
  <c r="M80" i="17"/>
  <c r="M46" i="17"/>
  <c r="M15" i="17"/>
  <c r="M112" i="17"/>
  <c r="M167" i="17"/>
  <c r="M170" i="17"/>
  <c r="M174" i="17"/>
  <c r="M13" i="17"/>
  <c r="M54" i="17"/>
  <c r="M24" i="17"/>
  <c r="M157" i="17"/>
  <c r="M159" i="17"/>
  <c r="M70" i="17"/>
  <c r="M171" i="17"/>
  <c r="M178" i="17"/>
  <c r="M105" i="17"/>
  <c r="M9" i="17"/>
  <c r="M10" i="17"/>
  <c r="M109" i="17"/>
  <c r="M52" i="17"/>
  <c r="M173" i="17"/>
  <c r="M31" i="17"/>
  <c r="M111" i="17"/>
  <c r="M104" i="17"/>
  <c r="M29" i="17"/>
  <c r="M169" i="17"/>
  <c r="M36" i="17"/>
  <c r="M78" i="17"/>
  <c r="M183" i="17"/>
  <c r="M93" i="17"/>
  <c r="M185" i="17"/>
  <c r="M30" i="17"/>
  <c r="M18" i="17"/>
  <c r="M77" i="17"/>
  <c r="M68" i="17"/>
  <c r="M79" i="17"/>
  <c r="M65" i="17"/>
  <c r="M48" i="17"/>
  <c r="M94" i="17"/>
  <c r="M58" i="17"/>
  <c r="M43" i="17"/>
  <c r="M27" i="17"/>
  <c r="M72" i="17"/>
  <c r="M101" i="17"/>
  <c r="M177" i="17"/>
  <c r="M87" i="17"/>
  <c r="M182" i="17"/>
  <c r="M26" i="17"/>
  <c r="M179" i="17"/>
  <c r="M61" i="17"/>
  <c r="M100" i="17"/>
  <c r="M172" i="17"/>
  <c r="M99" i="17"/>
  <c r="J50" i="17"/>
  <c r="J61" i="17"/>
  <c r="AF14" i="7"/>
  <c r="AG111" i="39"/>
  <c r="AG92" i="36"/>
  <c r="J80" i="17"/>
  <c r="P7" i="39"/>
  <c r="P18" i="39"/>
  <c r="P17" i="39"/>
  <c r="P15" i="39"/>
  <c r="P8" i="39"/>
  <c r="P14" i="39"/>
  <c r="P13" i="39"/>
  <c r="P16" i="39"/>
  <c r="P12" i="39"/>
  <c r="P11" i="39"/>
  <c r="P10" i="39"/>
  <c r="P9" i="39"/>
  <c r="AE22" i="7"/>
  <c r="AF53" i="7"/>
  <c r="S7" i="23"/>
  <c r="I13" i="21"/>
  <c r="AG81" i="39"/>
  <c r="AG117" i="39"/>
  <c r="AG66" i="39"/>
  <c r="AG110" i="39"/>
  <c r="AG111" i="36"/>
  <c r="AG106" i="36"/>
  <c r="AG114" i="36"/>
  <c r="J157" i="19"/>
  <c r="N160" i="17"/>
  <c r="N97" i="17"/>
  <c r="N161" i="17"/>
  <c r="N49" i="17"/>
  <c r="N72" i="17"/>
  <c r="N162" i="17"/>
  <c r="N77" i="17"/>
  <c r="N112" i="17"/>
  <c r="N163" i="17"/>
  <c r="N85" i="17"/>
  <c r="N164" i="17"/>
  <c r="N60" i="17"/>
  <c r="N36" i="17"/>
  <c r="N68" i="17"/>
  <c r="N183" i="17"/>
  <c r="N90" i="17"/>
  <c r="N51" i="17"/>
  <c r="N21" i="17"/>
  <c r="N165" i="17"/>
  <c r="N39" i="17"/>
  <c r="N174" i="17"/>
  <c r="N185" i="17"/>
  <c r="N88" i="17"/>
  <c r="N53" i="17"/>
  <c r="N175" i="17"/>
  <c r="N157" i="17"/>
  <c r="N158" i="17"/>
  <c r="N159" i="17"/>
  <c r="N167" i="17"/>
  <c r="N156" i="17"/>
  <c r="N173" i="17"/>
  <c r="N176" i="17"/>
  <c r="N58" i="17"/>
  <c r="N96" i="17"/>
  <c r="N181" i="17"/>
  <c r="N50" i="17"/>
  <c r="N153" i="17"/>
  <c r="N35" i="17"/>
  <c r="N102" i="17"/>
  <c r="N106" i="17"/>
  <c r="N180" i="17"/>
  <c r="N67" i="17"/>
  <c r="N59" i="17"/>
  <c r="N154" i="17"/>
  <c r="N172" i="17"/>
  <c r="N179" i="17"/>
  <c r="N9" i="17"/>
  <c r="N170" i="17"/>
  <c r="N103" i="17"/>
  <c r="N79" i="17"/>
  <c r="N70" i="17"/>
  <c r="N105" i="17"/>
  <c r="N184" i="17"/>
  <c r="N109" i="17"/>
  <c r="N12" i="17"/>
  <c r="N42" i="17"/>
  <c r="N52" i="17"/>
  <c r="N48" i="17"/>
  <c r="N26" i="17"/>
  <c r="N44" i="17"/>
  <c r="N80" i="17"/>
  <c r="N155" i="17"/>
  <c r="N31" i="17"/>
  <c r="N111" i="17"/>
  <c r="N177" i="17"/>
  <c r="N61" i="17"/>
  <c r="N169" i="17"/>
  <c r="N78" i="17"/>
  <c r="N166" i="17"/>
  <c r="N99" i="17"/>
  <c r="N54" i="17"/>
  <c r="N93" i="17"/>
  <c r="N171" i="17"/>
  <c r="N104" i="17"/>
  <c r="N65" i="17"/>
  <c r="N94" i="17"/>
  <c r="N178" i="17"/>
  <c r="N29" i="17"/>
  <c r="N24" i="17"/>
  <c r="N168" i="17"/>
  <c r="N18" i="17"/>
  <c r="N101" i="17"/>
  <c r="N43" i="17"/>
  <c r="N30" i="17"/>
  <c r="N182" i="17"/>
  <c r="N13" i="17"/>
  <c r="N87" i="17"/>
  <c r="N27" i="17"/>
  <c r="N46" i="17"/>
  <c r="N15" i="17"/>
  <c r="N10" i="17"/>
  <c r="N100" i="17"/>
  <c r="J48" i="17"/>
  <c r="J104" i="17"/>
  <c r="J182" i="17"/>
  <c r="J173" i="17"/>
  <c r="J85" i="17"/>
  <c r="J93" i="17"/>
  <c r="J161" i="17"/>
  <c r="J49" i="17"/>
  <c r="H29" i="17"/>
  <c r="H94" i="17"/>
  <c r="H183" i="17"/>
  <c r="H68" i="17"/>
  <c r="H52" i="17"/>
  <c r="H77" i="17"/>
  <c r="H79" i="17"/>
  <c r="H85" i="17"/>
  <c r="J90" i="17"/>
  <c r="J158" i="17"/>
  <c r="AG112" i="39"/>
  <c r="M24" i="19"/>
  <c r="M125" i="19"/>
  <c r="M95" i="19"/>
  <c r="M144" i="19"/>
  <c r="M60" i="19"/>
  <c r="M163" i="19"/>
  <c r="M124" i="19"/>
  <c r="M133" i="19"/>
  <c r="M143" i="19"/>
  <c r="M154" i="19"/>
  <c r="M162" i="19"/>
  <c r="M123" i="19"/>
  <c r="M132" i="19"/>
  <c r="M122" i="19"/>
  <c r="M131" i="19"/>
  <c r="M141" i="19"/>
  <c r="M152" i="19"/>
  <c r="M160" i="19"/>
  <c r="M56" i="19"/>
  <c r="M121" i="19"/>
  <c r="M130" i="19"/>
  <c r="M140" i="19"/>
  <c r="M151" i="19"/>
  <c r="M159" i="19"/>
  <c r="M112" i="19"/>
  <c r="M139" i="19"/>
  <c r="M150" i="19"/>
  <c r="M158" i="19"/>
  <c r="M129" i="19"/>
  <c r="M138" i="19"/>
  <c r="M149" i="19"/>
  <c r="M68" i="19"/>
  <c r="M105" i="19"/>
  <c r="M62" i="19"/>
  <c r="M137" i="19"/>
  <c r="M148" i="19"/>
  <c r="M156" i="19"/>
  <c r="M102" i="19"/>
  <c r="M135" i="19"/>
  <c r="M153" i="19"/>
  <c r="M71" i="19"/>
  <c r="M104" i="19"/>
  <c r="M100" i="19"/>
  <c r="M142" i="19"/>
  <c r="M32" i="19"/>
  <c r="M146" i="19"/>
  <c r="M165" i="19"/>
  <c r="M127" i="19"/>
  <c r="M82" i="19"/>
  <c r="M167" i="19"/>
  <c r="M157" i="19"/>
  <c r="M136" i="19"/>
  <c r="M58" i="19"/>
  <c r="M126" i="19"/>
  <c r="M147" i="19"/>
  <c r="M134" i="19"/>
  <c r="M76" i="19"/>
  <c r="M155" i="19"/>
  <c r="M110" i="19"/>
  <c r="M128" i="19"/>
  <c r="M164" i="19"/>
  <c r="M145" i="19"/>
  <c r="M166" i="19"/>
  <c r="M161" i="19"/>
  <c r="AB64" i="7"/>
  <c r="AG60" i="39"/>
  <c r="AG47" i="39"/>
  <c r="AG94" i="39"/>
  <c r="AG114" i="39"/>
  <c r="AG104" i="36"/>
  <c r="AG109" i="36"/>
  <c r="AG110" i="36"/>
  <c r="AG101" i="36"/>
  <c r="J100" i="19"/>
  <c r="J100" i="17"/>
  <c r="J35" i="17"/>
  <c r="J165" i="17"/>
  <c r="J105" i="17"/>
  <c r="J96" i="17"/>
  <c r="H176" i="17"/>
  <c r="H51" i="17"/>
  <c r="H182" i="17"/>
  <c r="H109" i="17"/>
  <c r="H93" i="17"/>
  <c r="H172" i="17"/>
  <c r="J105" i="19"/>
  <c r="J134" i="19"/>
  <c r="J164" i="19"/>
  <c r="J140" i="19"/>
  <c r="J130" i="19"/>
  <c r="J159" i="19"/>
  <c r="J82" i="19"/>
  <c r="J127" i="19"/>
  <c r="J156" i="19"/>
  <c r="J132" i="19"/>
  <c r="J123" i="19"/>
  <c r="J166" i="19"/>
  <c r="J153" i="19"/>
  <c r="J62" i="19"/>
  <c r="J71" i="19"/>
  <c r="J148" i="19"/>
  <c r="J125" i="19"/>
  <c r="J60" i="19"/>
  <c r="J144" i="19"/>
  <c r="AX24" i="36"/>
  <c r="AY24" i="36" s="1"/>
  <c r="J150" i="19"/>
  <c r="J139" i="19"/>
  <c r="J143" i="19"/>
  <c r="J138" i="19"/>
  <c r="J146" i="19"/>
  <c r="J136" i="19"/>
  <c r="J162" i="19"/>
  <c r="J129" i="19"/>
  <c r="J155" i="19"/>
  <c r="J104" i="19"/>
  <c r="J147" i="19"/>
  <c r="J122" i="19"/>
  <c r="J56" i="19"/>
  <c r="AX32" i="36"/>
  <c r="AY32" i="36" s="1"/>
  <c r="J163" i="19"/>
  <c r="J142" i="19"/>
  <c r="J32" i="19"/>
  <c r="J76" i="19"/>
  <c r="J124" i="19"/>
  <c r="J137" i="19"/>
  <c r="J145" i="19"/>
  <c r="J167" i="19"/>
  <c r="J133" i="19"/>
  <c r="J121" i="19"/>
  <c r="J158" i="19"/>
  <c r="J161" i="19"/>
  <c r="J165" i="19"/>
  <c r="J58" i="19"/>
  <c r="J95" i="19"/>
  <c r="J141" i="19"/>
  <c r="J154" i="19"/>
  <c r="J149" i="19"/>
  <c r="J135" i="19"/>
  <c r="J151" i="19"/>
  <c r="J131" i="19"/>
  <c r="J128" i="19"/>
  <c r="J110" i="19"/>
  <c r="J68" i="19"/>
  <c r="J126" i="19"/>
  <c r="AX12" i="36"/>
  <c r="AY12" i="36" s="1"/>
  <c r="J160" i="19"/>
  <c r="J152" i="19"/>
  <c r="J112" i="19"/>
  <c r="AU14" i="36"/>
  <c r="AV14" i="36" s="1"/>
  <c r="AX20" i="25"/>
  <c r="AY20" i="25" s="1"/>
  <c r="AX24" i="25"/>
  <c r="AY24" i="25" s="1"/>
  <c r="AU9" i="25"/>
  <c r="AV9" i="25" s="1"/>
  <c r="H135" i="19"/>
  <c r="H153" i="19"/>
  <c r="H105" i="19"/>
  <c r="H133" i="19"/>
  <c r="H150" i="19"/>
  <c r="H166" i="19"/>
  <c r="H143" i="19"/>
  <c r="H158" i="19"/>
  <c r="H125" i="19"/>
  <c r="H122" i="19"/>
  <c r="H130" i="19"/>
  <c r="H100" i="19"/>
  <c r="H163" i="19"/>
  <c r="H76" i="19"/>
  <c r="H148" i="19"/>
  <c r="H161" i="19"/>
  <c r="H140" i="19"/>
  <c r="H62" i="19"/>
  <c r="H145" i="19"/>
  <c r="H160" i="19"/>
  <c r="H102" i="19"/>
  <c r="H142" i="19"/>
  <c r="H68" i="19"/>
  <c r="H131" i="19"/>
  <c r="H129" i="19"/>
  <c r="H124" i="19"/>
  <c r="H139" i="19"/>
  <c r="H156" i="19"/>
  <c r="H32" i="19"/>
  <c r="H121" i="19"/>
  <c r="H136" i="19"/>
  <c r="H60" i="19"/>
  <c r="H127" i="19"/>
  <c r="H134" i="19"/>
  <c r="H152" i="19"/>
  <c r="H104" i="19"/>
  <c r="H132" i="19"/>
  <c r="H149" i="19"/>
  <c r="H165" i="19"/>
  <c r="H112" i="19"/>
  <c r="H147" i="19"/>
  <c r="H162" i="19"/>
  <c r="H164" i="19"/>
  <c r="H146" i="19"/>
  <c r="H157" i="19"/>
  <c r="H128" i="19"/>
  <c r="H144" i="19"/>
  <c r="H159" i="19"/>
  <c r="H137" i="19"/>
  <c r="H155" i="19"/>
  <c r="H126" i="19"/>
  <c r="H141" i="19"/>
  <c r="H71" i="19"/>
  <c r="H56" i="19"/>
  <c r="H123" i="19"/>
  <c r="H138" i="19"/>
  <c r="H58" i="19"/>
  <c r="H82" i="19"/>
  <c r="H154" i="19"/>
  <c r="H110" i="19"/>
  <c r="H95" i="19"/>
  <c r="H151" i="19"/>
  <c r="H167" i="19"/>
  <c r="AU8" i="25"/>
  <c r="AV8" i="25" s="1"/>
  <c r="AX9" i="36"/>
  <c r="AY9" i="36" s="1"/>
  <c r="AX9" i="25"/>
  <c r="AY9" i="25" s="1"/>
  <c r="AX8" i="36"/>
  <c r="AY8" i="36" s="1"/>
  <c r="BA29" i="36"/>
  <c r="BB29" i="36" s="1"/>
  <c r="BA10" i="25"/>
  <c r="BB10" i="25" s="1"/>
  <c r="AU12" i="25"/>
  <c r="AV12" i="25" s="1"/>
  <c r="AX7" i="25"/>
  <c r="AY7" i="25" s="1"/>
  <c r="AU15" i="25"/>
  <c r="AV15" i="25" s="1"/>
  <c r="BA33" i="25"/>
  <c r="BB33" i="25" s="1"/>
  <c r="BA24" i="25"/>
  <c r="BB24" i="25" s="1"/>
  <c r="AU11" i="25"/>
  <c r="AC33" i="25"/>
  <c r="AC41" i="25"/>
  <c r="M37" i="38"/>
  <c r="BA31" i="25"/>
  <c r="BB31" i="25" s="1"/>
  <c r="P34" i="38"/>
  <c r="Q34" i="38" s="1"/>
  <c r="P29" i="38"/>
  <c r="R29" i="38" s="1"/>
  <c r="AY7" i="38"/>
  <c r="AT37" i="39"/>
  <c r="BA32" i="39"/>
  <c r="BB32" i="39" s="1"/>
  <c r="AJ5" i="6"/>
  <c r="AR5" i="6" s="1"/>
  <c r="AD41" i="6"/>
  <c r="AD120" i="6" s="1"/>
  <c r="AE108" i="6"/>
  <c r="AE116" i="6"/>
  <c r="AE111" i="6"/>
  <c r="AE114" i="6"/>
  <c r="AE115" i="6"/>
  <c r="AE93" i="6"/>
  <c r="AE66" i="6"/>
  <c r="AE53" i="6"/>
  <c r="AE117" i="6"/>
  <c r="AE47" i="6"/>
  <c r="AE67" i="6"/>
  <c r="AE63" i="6"/>
  <c r="AE75" i="6"/>
  <c r="AE65" i="6"/>
  <c r="AE86" i="6"/>
  <c r="AE118" i="6"/>
  <c r="AE55" i="6"/>
  <c r="AE99" i="6"/>
  <c r="AE42" i="6"/>
  <c r="AE73" i="6"/>
  <c r="AE107" i="6"/>
  <c r="AE113" i="6"/>
  <c r="AE64" i="6"/>
  <c r="AE90" i="6"/>
  <c r="AE101" i="6"/>
  <c r="AE49" i="6"/>
  <c r="AE112" i="6"/>
  <c r="AE56" i="6"/>
  <c r="AE109" i="6"/>
  <c r="AE110" i="6"/>
  <c r="AE72" i="6"/>
  <c r="AE119" i="6"/>
  <c r="AE71" i="6"/>
  <c r="AE77" i="6"/>
  <c r="AE100" i="6"/>
  <c r="AE89" i="6"/>
  <c r="AE106" i="6"/>
  <c r="AE105" i="6"/>
  <c r="AE88" i="6"/>
  <c r="AE51" i="6"/>
  <c r="AE76" i="6"/>
  <c r="AE104" i="6"/>
  <c r="AE57" i="6"/>
  <c r="AE54" i="6"/>
  <c r="AE80" i="6"/>
  <c r="AF101" i="6"/>
  <c r="AF108" i="6"/>
  <c r="AF116" i="6"/>
  <c r="AF107" i="6"/>
  <c r="AF114" i="6"/>
  <c r="AF111" i="6"/>
  <c r="AF119" i="6"/>
  <c r="AF86" i="6"/>
  <c r="AF67" i="6"/>
  <c r="AF115" i="6"/>
  <c r="AF117" i="6"/>
  <c r="AF49" i="6"/>
  <c r="AF73" i="6"/>
  <c r="AF112" i="6"/>
  <c r="AF109" i="6"/>
  <c r="AF42" i="6"/>
  <c r="AF71" i="6"/>
  <c r="AF113" i="6"/>
  <c r="AF118" i="6"/>
  <c r="AF56" i="6"/>
  <c r="AF110" i="6"/>
  <c r="AF55" i="6"/>
  <c r="AF63" i="6"/>
  <c r="AF80" i="6"/>
  <c r="AF64" i="6"/>
  <c r="AF93" i="6"/>
  <c r="AF66" i="6"/>
  <c r="AF47" i="6"/>
  <c r="AF53" i="6"/>
  <c r="AF99" i="6"/>
  <c r="AF89" i="6"/>
  <c r="AF90" i="6"/>
  <c r="AF75" i="6"/>
  <c r="AF72" i="6"/>
  <c r="AF57" i="6"/>
  <c r="AF106" i="6"/>
  <c r="AF76" i="6"/>
  <c r="AF54" i="6"/>
  <c r="AF100" i="6"/>
  <c r="AF105" i="6"/>
  <c r="AF77" i="6"/>
  <c r="AF65" i="6"/>
  <c r="AF104" i="6"/>
  <c r="AF51" i="6"/>
  <c r="AF88" i="6"/>
  <c r="AK5" i="6"/>
  <c r="AK30" i="6" s="1"/>
  <c r="AL5" i="6"/>
  <c r="AT5" i="6" s="1"/>
  <c r="AH5" i="6"/>
  <c r="AH35" i="6" s="1"/>
  <c r="AB41" i="6"/>
  <c r="AI5" i="6"/>
  <c r="AQ5" i="6" s="1"/>
  <c r="AC41" i="6"/>
  <c r="P30" i="38"/>
  <c r="Q30" i="38" s="1"/>
  <c r="P24" i="38"/>
  <c r="Q24" i="38" s="1"/>
  <c r="P31" i="38"/>
  <c r="S31" i="38" s="1"/>
  <c r="Q9" i="38"/>
  <c r="R9" i="38"/>
  <c r="AO8" i="38" s="1"/>
  <c r="P26" i="38"/>
  <c r="S26" i="38" s="1"/>
  <c r="P23" i="38"/>
  <c r="S23" i="38" s="1"/>
  <c r="P33" i="38"/>
  <c r="S33" i="38" s="1"/>
  <c r="P25" i="38"/>
  <c r="S25" i="38" s="1"/>
  <c r="Q8" i="38"/>
  <c r="P27" i="38"/>
  <c r="Q27" i="38" s="1"/>
  <c r="P32" i="38"/>
  <c r="S32" i="38" s="1"/>
  <c r="R8" i="38"/>
  <c r="AP7" i="38" s="1"/>
  <c r="S11" i="41"/>
  <c r="Q18" i="41"/>
  <c r="R15" i="41"/>
  <c r="AN14" i="41" s="1"/>
  <c r="Q8" i="41"/>
  <c r="Q16" i="41"/>
  <c r="Q11" i="23"/>
  <c r="AZ7" i="23"/>
  <c r="AW7" i="23"/>
  <c r="R17" i="23"/>
  <c r="AO16" i="23" s="1"/>
  <c r="S17" i="23"/>
  <c r="C10" i="6"/>
  <c r="B28" i="6"/>
  <c r="C28" i="6"/>
  <c r="AC120" i="6"/>
  <c r="AF120" i="6"/>
  <c r="J18" i="6"/>
  <c r="AY19" i="6" s="1"/>
  <c r="AZ19" i="6" s="1"/>
  <c r="BA19" i="6" s="1"/>
  <c r="B21" i="6"/>
  <c r="C21" i="6"/>
  <c r="B6" i="6"/>
  <c r="C6" i="6"/>
  <c r="B11" i="6"/>
  <c r="C11" i="6"/>
  <c r="J13" i="6"/>
  <c r="AY14" i="6" s="1"/>
  <c r="AZ14" i="6" s="1"/>
  <c r="BA14" i="6" s="1"/>
  <c r="K15" i="6"/>
  <c r="J15" i="6"/>
  <c r="AY16" i="6" s="1"/>
  <c r="AZ16" i="6" s="1"/>
  <c r="BA16" i="6" s="1"/>
  <c r="B18" i="6"/>
  <c r="C18" i="6"/>
  <c r="J20" i="6"/>
  <c r="AY21" i="6" s="1"/>
  <c r="AZ21" i="6" s="1"/>
  <c r="BA21" i="6" s="1"/>
  <c r="D23" i="6"/>
  <c r="AD23" i="6" s="1"/>
  <c r="C23" i="6"/>
  <c r="I10" i="6"/>
  <c r="J10" i="6"/>
  <c r="AY11" i="6" s="1"/>
  <c r="AZ11" i="6" s="1"/>
  <c r="BA11" i="6" s="1"/>
  <c r="B13" i="6"/>
  <c r="C13" i="6"/>
  <c r="AE120" i="6"/>
  <c r="K28" i="6"/>
  <c r="J28" i="6"/>
  <c r="AY29" i="6" s="1"/>
  <c r="AZ29" i="6" s="1"/>
  <c r="BA29" i="6" s="1"/>
  <c r="B26" i="6"/>
  <c r="C26" i="6"/>
  <c r="I8" i="6"/>
  <c r="J8" i="6"/>
  <c r="BB9" i="6" s="1"/>
  <c r="I26" i="6"/>
  <c r="J26" i="6"/>
  <c r="AY27" i="6" s="1"/>
  <c r="AZ27" i="6" s="1"/>
  <c r="BA27" i="6" s="1"/>
  <c r="I16" i="6"/>
  <c r="J16" i="6"/>
  <c r="AY17" i="6" s="1"/>
  <c r="AZ17" i="6" s="1"/>
  <c r="BA17" i="6" s="1"/>
  <c r="J21" i="6"/>
  <c r="AY22" i="6" s="1"/>
  <c r="AZ22" i="6" s="1"/>
  <c r="BA22" i="6" s="1"/>
  <c r="I6" i="6"/>
  <c r="J6" i="6"/>
  <c r="BB7" i="6" s="1"/>
  <c r="J11" i="6"/>
  <c r="AY12" i="6" s="1"/>
  <c r="AZ12" i="6" s="1"/>
  <c r="BA12" i="6" s="1"/>
  <c r="AV12" i="6"/>
  <c r="J19" i="6"/>
  <c r="AY20" i="6" s="1"/>
  <c r="AZ20" i="6" s="1"/>
  <c r="BA20" i="6" s="1"/>
  <c r="B22" i="6"/>
  <c r="C22" i="6"/>
  <c r="I27" i="6"/>
  <c r="J27" i="6"/>
  <c r="AY28" i="6" s="1"/>
  <c r="AZ28" i="6" s="1"/>
  <c r="BA28" i="6" s="1"/>
  <c r="B9" i="6"/>
  <c r="C9" i="6"/>
  <c r="D14" i="6"/>
  <c r="AD14" i="6" s="1"/>
  <c r="C14" i="6"/>
  <c r="F12" i="6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I17" i="6"/>
  <c r="J17" i="6"/>
  <c r="AY18" i="6" s="1"/>
  <c r="AZ18" i="6" s="1"/>
  <c r="BA18" i="6" s="1"/>
  <c r="I22" i="6"/>
  <c r="J22" i="6"/>
  <c r="AY23" i="6" s="1"/>
  <c r="AZ23" i="6" s="1"/>
  <c r="BA23" i="6" s="1"/>
  <c r="B25" i="6"/>
  <c r="C25" i="6"/>
  <c r="D18" i="6"/>
  <c r="AD18" i="6" s="1"/>
  <c r="AI30" i="6"/>
  <c r="AY31" i="6"/>
  <c r="AZ31" i="6" s="1"/>
  <c r="BA31" i="6" s="1"/>
  <c r="AE29" i="6"/>
  <c r="AC29" i="6"/>
  <c r="AI31" i="6"/>
  <c r="AE33" i="6"/>
  <c r="AC33" i="6"/>
  <c r="AE32" i="6"/>
  <c r="AC32" i="6"/>
  <c r="AC31" i="6"/>
  <c r="AE31" i="6"/>
  <c r="AJ35" i="6"/>
  <c r="AR17" i="41"/>
  <c r="AQ17" i="41"/>
  <c r="AP17" i="41"/>
  <c r="AO17" i="41"/>
  <c r="AN17" i="41"/>
  <c r="AP7" i="41"/>
  <c r="AO7" i="41"/>
  <c r="AN7" i="41"/>
  <c r="AQ7" i="41"/>
  <c r="AR7" i="41"/>
  <c r="S13" i="37"/>
  <c r="R13" i="37"/>
  <c r="Q13" i="37"/>
  <c r="R14" i="37"/>
  <c r="S14" i="37"/>
  <c r="Q14" i="37"/>
  <c r="S8" i="37"/>
  <c r="R8" i="37"/>
  <c r="Q8" i="37"/>
  <c r="S9" i="37"/>
  <c r="R9" i="37"/>
  <c r="Q9" i="37"/>
  <c r="Q15" i="37"/>
  <c r="S15" i="37"/>
  <c r="R15" i="37"/>
  <c r="S18" i="37"/>
  <c r="R18" i="37"/>
  <c r="Q18" i="37"/>
  <c r="S17" i="37"/>
  <c r="R17" i="37"/>
  <c r="Q17" i="37"/>
  <c r="R12" i="37"/>
  <c r="Q12" i="37"/>
  <c r="S12" i="37"/>
  <c r="R10" i="37"/>
  <c r="Q10" i="37"/>
  <c r="S10" i="37"/>
  <c r="S11" i="37"/>
  <c r="R11" i="37"/>
  <c r="Q11" i="37"/>
  <c r="S16" i="37"/>
  <c r="R16" i="37"/>
  <c r="Q16" i="37"/>
  <c r="S7" i="37"/>
  <c r="R7" i="37"/>
  <c r="Q7" i="37"/>
  <c r="AQ13" i="23"/>
  <c r="AP13" i="23"/>
  <c r="AR13" i="23"/>
  <c r="AO13" i="23"/>
  <c r="AN13" i="23"/>
  <c r="AO8" i="23"/>
  <c r="AR8" i="23"/>
  <c r="AP8" i="23"/>
  <c r="AN8" i="23"/>
  <c r="AQ8" i="23"/>
  <c r="AZ20" i="38"/>
  <c r="AZ14" i="41"/>
  <c r="AZ18" i="37"/>
  <c r="AZ22" i="23"/>
  <c r="AI28" i="7"/>
  <c r="AI30" i="36"/>
  <c r="AI19" i="7"/>
  <c r="AY34" i="6"/>
  <c r="AZ34" i="6" s="1"/>
  <c r="BA34" i="6" s="1"/>
  <c r="AI34" i="39"/>
  <c r="AI18" i="39"/>
  <c r="AC24" i="25"/>
  <c r="D21" i="6"/>
  <c r="AD21" i="6" s="1"/>
  <c r="D9" i="6"/>
  <c r="AD9" i="6" s="1"/>
  <c r="AI8" i="7"/>
  <c r="AH8" i="7"/>
  <c r="AK8" i="7"/>
  <c r="AL8" i="7"/>
  <c r="AJ8" i="7"/>
  <c r="BA13" i="7"/>
  <c r="BB13" i="7" s="1"/>
  <c r="BA26" i="7"/>
  <c r="BB26" i="7" s="1"/>
  <c r="AH22" i="7"/>
  <c r="AK22" i="7"/>
  <c r="AL22" i="7"/>
  <c r="AJ22" i="7"/>
  <c r="AI22" i="7"/>
  <c r="AB56" i="7"/>
  <c r="K20" i="7"/>
  <c r="AC56" i="7"/>
  <c r="AF56" i="7"/>
  <c r="AE56" i="7"/>
  <c r="AD56" i="7"/>
  <c r="BA33" i="7"/>
  <c r="BB33" i="7" s="1"/>
  <c r="AJ32" i="7"/>
  <c r="AL32" i="7"/>
  <c r="AK32" i="7"/>
  <c r="AI32" i="7"/>
  <c r="AH32" i="7"/>
  <c r="AL23" i="7"/>
  <c r="AL25" i="7"/>
  <c r="AR5" i="7"/>
  <c r="BA10" i="7"/>
  <c r="BB10" i="7" s="1"/>
  <c r="BA14" i="7"/>
  <c r="BB14" i="7" s="1"/>
  <c r="BA15" i="7"/>
  <c r="BB15" i="7" s="1"/>
  <c r="AF111" i="7"/>
  <c r="AF114" i="7"/>
  <c r="AF113" i="7"/>
  <c r="AF112" i="7"/>
  <c r="AF108" i="7"/>
  <c r="AF106" i="7"/>
  <c r="AF110" i="7"/>
  <c r="AF99" i="7"/>
  <c r="AF120" i="7"/>
  <c r="AF107" i="7"/>
  <c r="AF119" i="7"/>
  <c r="AF59" i="7"/>
  <c r="AF109" i="7"/>
  <c r="AF118" i="7"/>
  <c r="AF89" i="7"/>
  <c r="AF117" i="7"/>
  <c r="AF51" i="7"/>
  <c r="AF87" i="7"/>
  <c r="AF63" i="7"/>
  <c r="AF52" i="7"/>
  <c r="AF115" i="7"/>
  <c r="AF105" i="7"/>
  <c r="AF74" i="7"/>
  <c r="AF116" i="7"/>
  <c r="AF47" i="7"/>
  <c r="AF101" i="7"/>
  <c r="AF61" i="7"/>
  <c r="AF54" i="7"/>
  <c r="AF85" i="7"/>
  <c r="AF80" i="7"/>
  <c r="AF92" i="7"/>
  <c r="AF58" i="7"/>
  <c r="AF96" i="7"/>
  <c r="AL28" i="7"/>
  <c r="BA29" i="7"/>
  <c r="BB29" i="7" s="1"/>
  <c r="AF68" i="7"/>
  <c r="AC71" i="7"/>
  <c r="AB71" i="7"/>
  <c r="AE71" i="7"/>
  <c r="AD71" i="7"/>
  <c r="AF71" i="7"/>
  <c r="K35" i="7"/>
  <c r="AI27" i="7"/>
  <c r="BA24" i="7"/>
  <c r="BB24" i="7" s="1"/>
  <c r="AF86" i="7"/>
  <c r="AD82" i="7"/>
  <c r="AD90" i="7"/>
  <c r="AB29" i="7"/>
  <c r="AD29" i="7"/>
  <c r="AC29" i="7"/>
  <c r="AE29" i="7"/>
  <c r="AF29" i="7"/>
  <c r="BA20" i="7"/>
  <c r="BB20" i="7" s="1"/>
  <c r="BA36" i="7"/>
  <c r="BB36" i="7" s="1"/>
  <c r="AK27" i="7"/>
  <c r="BA17" i="7"/>
  <c r="BB17" i="7" s="1"/>
  <c r="AJ25" i="7"/>
  <c r="AE102" i="7"/>
  <c r="AD69" i="7"/>
  <c r="AG108" i="7"/>
  <c r="AF62" i="7"/>
  <c r="AL27" i="7"/>
  <c r="AL24" i="7"/>
  <c r="AH24" i="7"/>
  <c r="AK24" i="7"/>
  <c r="AJ24" i="7"/>
  <c r="AI24" i="7"/>
  <c r="AD54" i="7"/>
  <c r="AJ23" i="7"/>
  <c r="AK25" i="7"/>
  <c r="AE11" i="7"/>
  <c r="AC11" i="7"/>
  <c r="AB11" i="7"/>
  <c r="AF11" i="7"/>
  <c r="AD11" i="7"/>
  <c r="AF102" i="7"/>
  <c r="AF48" i="7"/>
  <c r="AE48" i="7"/>
  <c r="K12" i="7"/>
  <c r="AD48" i="7"/>
  <c r="AC48" i="7"/>
  <c r="AB48" i="7"/>
  <c r="AI33" i="7"/>
  <c r="AH33" i="7"/>
  <c r="AL33" i="7"/>
  <c r="AK33" i="7"/>
  <c r="AJ33" i="7"/>
  <c r="AD53" i="7"/>
  <c r="AL18" i="7"/>
  <c r="BA18" i="7"/>
  <c r="BB18" i="7" s="1"/>
  <c r="AF60" i="7"/>
  <c r="AI23" i="7"/>
  <c r="AD74" i="7"/>
  <c r="AJ15" i="7"/>
  <c r="AI15" i="7"/>
  <c r="AL15" i="7"/>
  <c r="AK15" i="7"/>
  <c r="AH15" i="7"/>
  <c r="AF81" i="7"/>
  <c r="AE69" i="7"/>
  <c r="AJ17" i="7"/>
  <c r="AI17" i="7"/>
  <c r="AH17" i="7"/>
  <c r="AL17" i="7"/>
  <c r="AK17" i="7"/>
  <c r="AD91" i="7"/>
  <c r="AD97" i="7"/>
  <c r="AD62" i="7"/>
  <c r="BA23" i="7"/>
  <c r="BB23" i="7" s="1"/>
  <c r="BA32" i="7"/>
  <c r="BB32" i="7" s="1"/>
  <c r="AD81" i="7"/>
  <c r="BA12" i="7"/>
  <c r="BB12" i="7" s="1"/>
  <c r="AE53" i="7"/>
  <c r="AI18" i="7"/>
  <c r="AF97" i="7"/>
  <c r="AE62" i="7"/>
  <c r="AD60" i="7"/>
  <c r="BA19" i="7"/>
  <c r="BB19" i="7" s="1"/>
  <c r="BA22" i="7"/>
  <c r="BB22" i="7" s="1"/>
  <c r="AL19" i="7"/>
  <c r="BA25" i="7"/>
  <c r="BB25" i="7" s="1"/>
  <c r="BA30" i="7"/>
  <c r="BB30" i="7" s="1"/>
  <c r="AD77" i="7"/>
  <c r="AF79" i="7"/>
  <c r="AF69" i="7"/>
  <c r="AE73" i="7"/>
  <c r="AF98" i="7"/>
  <c r="AD79" i="7"/>
  <c r="AF78" i="7"/>
  <c r="AE66" i="7"/>
  <c r="AD98" i="7"/>
  <c r="AI9" i="7"/>
  <c r="AB49" i="7"/>
  <c r="AD49" i="7"/>
  <c r="AC49" i="7"/>
  <c r="AF49" i="7"/>
  <c r="AE49" i="7"/>
  <c r="K13" i="7"/>
  <c r="AE93" i="7"/>
  <c r="AJ16" i="7"/>
  <c r="AD65" i="7"/>
  <c r="AE88" i="7"/>
  <c r="BA7" i="7"/>
  <c r="BB7" i="7" s="1"/>
  <c r="BA21" i="7"/>
  <c r="BB21" i="7" s="1"/>
  <c r="AZ37" i="7"/>
  <c r="AJ34" i="7"/>
  <c r="AH34" i="7"/>
  <c r="AK34" i="7"/>
  <c r="AL34" i="7"/>
  <c r="AI34" i="7"/>
  <c r="AF66" i="7"/>
  <c r="AE94" i="7"/>
  <c r="AD76" i="7"/>
  <c r="AL9" i="7"/>
  <c r="AJ14" i="7"/>
  <c r="AI14" i="7"/>
  <c r="AK14" i="7"/>
  <c r="AH14" i="7"/>
  <c r="AL14" i="7"/>
  <c r="AF82" i="7"/>
  <c r="AF93" i="7"/>
  <c r="BA34" i="7"/>
  <c r="BB34" i="7" s="1"/>
  <c r="BA8" i="7"/>
  <c r="BB8" i="7" s="1"/>
  <c r="K6" i="7"/>
  <c r="AB42" i="7"/>
  <c r="AD42" i="7"/>
  <c r="AF42" i="7"/>
  <c r="AE42" i="7"/>
  <c r="AC42" i="7"/>
  <c r="BA16" i="7"/>
  <c r="BB16" i="7" s="1"/>
  <c r="BA35" i="7"/>
  <c r="BB35" i="7" s="1"/>
  <c r="AF95" i="7"/>
  <c r="AE77" i="7"/>
  <c r="AJ9" i="7"/>
  <c r="AE80" i="7"/>
  <c r="BA9" i="7"/>
  <c r="BB9" i="7" s="1"/>
  <c r="AF55" i="7"/>
  <c r="AF64" i="7"/>
  <c r="AK29" i="7"/>
  <c r="AJ29" i="7"/>
  <c r="AL29" i="7"/>
  <c r="AI29" i="7"/>
  <c r="AH29" i="7"/>
  <c r="AF88" i="7"/>
  <c r="AF100" i="7"/>
  <c r="AF94" i="7"/>
  <c r="BA28" i="7"/>
  <c r="BB28" i="7" s="1"/>
  <c r="AC43" i="7"/>
  <c r="AF43" i="7"/>
  <c r="AE43" i="7"/>
  <c r="AD43" i="7"/>
  <c r="AB43" i="7"/>
  <c r="K7" i="7"/>
  <c r="AO5" i="7"/>
  <c r="AI25" i="7"/>
  <c r="AJ19" i="7"/>
  <c r="AK19" i="7"/>
  <c r="AK23" i="7"/>
  <c r="AQ5" i="7"/>
  <c r="AC35" i="7"/>
  <c r="AF35" i="7"/>
  <c r="AE35" i="7"/>
  <c r="AD35" i="7"/>
  <c r="AB35" i="7"/>
  <c r="AD118" i="7"/>
  <c r="AG118" i="7" s="1"/>
  <c r="AD108" i="7"/>
  <c r="AD111" i="7"/>
  <c r="AD120" i="7"/>
  <c r="AG120" i="7" s="1"/>
  <c r="AD110" i="7"/>
  <c r="AG110" i="7" s="1"/>
  <c r="AD119" i="7"/>
  <c r="AD115" i="7"/>
  <c r="AD106" i="7"/>
  <c r="AG106" i="7" s="1"/>
  <c r="AD105" i="7"/>
  <c r="AD75" i="7"/>
  <c r="AD107" i="7"/>
  <c r="AD99" i="7"/>
  <c r="AD113" i="7"/>
  <c r="AD59" i="7"/>
  <c r="AD109" i="7"/>
  <c r="AG109" i="7" s="1"/>
  <c r="AD116" i="7"/>
  <c r="AD95" i="7"/>
  <c r="AD87" i="7"/>
  <c r="AD72" i="7"/>
  <c r="AD63" i="7"/>
  <c r="AD51" i="7"/>
  <c r="AD114" i="7"/>
  <c r="AG114" i="7" s="1"/>
  <c r="AD73" i="7"/>
  <c r="AD85" i="7"/>
  <c r="AD117" i="7"/>
  <c r="AG117" i="7" s="1"/>
  <c r="AD47" i="7"/>
  <c r="AD112" i="7"/>
  <c r="AD89" i="7"/>
  <c r="AD64" i="7"/>
  <c r="AD52" i="7"/>
  <c r="AD55" i="7"/>
  <c r="AD88" i="7"/>
  <c r="AD92" i="7"/>
  <c r="AD78" i="7"/>
  <c r="AJ11" i="7"/>
  <c r="AK11" i="7"/>
  <c r="AI11" i="7"/>
  <c r="AL11" i="7"/>
  <c r="AH11" i="7"/>
  <c r="AL16" i="7"/>
  <c r="AF84" i="7"/>
  <c r="AF70" i="7"/>
  <c r="AE111" i="7"/>
  <c r="AE113" i="7"/>
  <c r="AE119" i="7"/>
  <c r="AE115" i="7"/>
  <c r="AG115" i="7" s="1"/>
  <c r="AE106" i="7"/>
  <c r="AE110" i="7"/>
  <c r="AE99" i="7"/>
  <c r="AE107" i="7"/>
  <c r="AE112" i="7"/>
  <c r="AE120" i="7"/>
  <c r="AE59" i="7"/>
  <c r="AE109" i="7"/>
  <c r="AE89" i="7"/>
  <c r="AE118" i="7"/>
  <c r="AE116" i="7"/>
  <c r="AE108" i="7"/>
  <c r="AE87" i="7"/>
  <c r="AE63" i="7"/>
  <c r="AE52" i="7"/>
  <c r="AE117" i="7"/>
  <c r="AE55" i="7"/>
  <c r="AE105" i="7"/>
  <c r="AG105" i="7" s="1"/>
  <c r="AE92" i="7"/>
  <c r="AE74" i="7"/>
  <c r="AE65" i="7"/>
  <c r="AE104" i="7"/>
  <c r="AE114" i="7"/>
  <c r="AE47" i="7"/>
  <c r="AE54" i="7"/>
  <c r="AE75" i="7"/>
  <c r="AE85" i="7"/>
  <c r="AE58" i="7"/>
  <c r="AE51" i="7"/>
  <c r="AE44" i="7"/>
  <c r="AE78" i="7"/>
  <c r="BA11" i="7"/>
  <c r="BB11" i="7" s="1"/>
  <c r="AF104" i="7"/>
  <c r="AD45" i="7"/>
  <c r="AE103" i="7"/>
  <c r="AK16" i="7"/>
  <c r="AF73" i="7"/>
  <c r="AF103" i="7"/>
  <c r="AE45" i="7"/>
  <c r="AF76" i="7"/>
  <c r="AE50" i="7"/>
  <c r="BA31" i="7"/>
  <c r="BB31" i="7" s="1"/>
  <c r="AE64" i="7"/>
  <c r="AX7" i="7"/>
  <c r="AW37" i="7"/>
  <c r="AD70" i="7"/>
  <c r="AL30" i="7"/>
  <c r="AK30" i="7"/>
  <c r="AI30" i="7"/>
  <c r="AJ30" i="7"/>
  <c r="AH30" i="7"/>
  <c r="AK9" i="7"/>
  <c r="AF50" i="7"/>
  <c r="AC67" i="7"/>
  <c r="AB67" i="7"/>
  <c r="AF67" i="7"/>
  <c r="AE67" i="7"/>
  <c r="AD67" i="7"/>
  <c r="K31" i="7"/>
  <c r="AF46" i="7"/>
  <c r="AC46" i="7"/>
  <c r="AD46" i="7"/>
  <c r="AB46" i="7"/>
  <c r="K10" i="7"/>
  <c r="AE46" i="7"/>
  <c r="AU8" i="7"/>
  <c r="AT37" i="7"/>
  <c r="AD104" i="7"/>
  <c r="AF65" i="7"/>
  <c r="AD44" i="7"/>
  <c r="AE82" i="7"/>
  <c r="AF32" i="7"/>
  <c r="AE32" i="7"/>
  <c r="AD32" i="7"/>
  <c r="AB32" i="7"/>
  <c r="AC32" i="7"/>
  <c r="AD50" i="7"/>
  <c r="K30" i="39"/>
  <c r="AL19" i="39"/>
  <c r="AH19" i="39"/>
  <c r="AJ19" i="39"/>
  <c r="AI19" i="39"/>
  <c r="AK19" i="39"/>
  <c r="AN5" i="39"/>
  <c r="AH9" i="39"/>
  <c r="BA28" i="39"/>
  <c r="BB28" i="39" s="1"/>
  <c r="AW37" i="39"/>
  <c r="AX7" i="39"/>
  <c r="BA22" i="39"/>
  <c r="BB22" i="39" s="1"/>
  <c r="AB120" i="39"/>
  <c r="AJ16" i="39"/>
  <c r="AI16" i="39"/>
  <c r="AL16" i="39"/>
  <c r="AK16" i="39"/>
  <c r="AH16" i="39"/>
  <c r="BA8" i="39"/>
  <c r="BB8" i="39" s="1"/>
  <c r="BA24" i="39"/>
  <c r="BB24" i="39" s="1"/>
  <c r="BA10" i="39"/>
  <c r="BB10" i="39" s="1"/>
  <c r="AQ5" i="39"/>
  <c r="AK34" i="39"/>
  <c r="BA33" i="39"/>
  <c r="BB33" i="39" s="1"/>
  <c r="BA19" i="39"/>
  <c r="BB19" i="39" s="1"/>
  <c r="AH20" i="39"/>
  <c r="AH24" i="39"/>
  <c r="AH11" i="39"/>
  <c r="AH34" i="39"/>
  <c r="AI11" i="39"/>
  <c r="BA15" i="39"/>
  <c r="BB15" i="39" s="1"/>
  <c r="BA31" i="39"/>
  <c r="BB31" i="39" s="1"/>
  <c r="AK24" i="39"/>
  <c r="BA29" i="39"/>
  <c r="BB29" i="39" s="1"/>
  <c r="BA30" i="39"/>
  <c r="BB30" i="39" s="1"/>
  <c r="BA26" i="39"/>
  <c r="BB26" i="39" s="1"/>
  <c r="AH18" i="39"/>
  <c r="BA11" i="39"/>
  <c r="BB11" i="39" s="1"/>
  <c r="AC30" i="39"/>
  <c r="AF30" i="39"/>
  <c r="AE30" i="39"/>
  <c r="AD30" i="39"/>
  <c r="AB30" i="39"/>
  <c r="AV7" i="39"/>
  <c r="BA27" i="39"/>
  <c r="BB27" i="39" s="1"/>
  <c r="BA12" i="39"/>
  <c r="BB12" i="39" s="1"/>
  <c r="BA34" i="39"/>
  <c r="BB34" i="39" s="1"/>
  <c r="AL21" i="39"/>
  <c r="AK21" i="39"/>
  <c r="AJ21" i="39"/>
  <c r="AI21" i="39"/>
  <c r="AH21" i="39"/>
  <c r="BA36" i="39"/>
  <c r="BB36" i="39" s="1"/>
  <c r="BA18" i="39"/>
  <c r="BB18" i="39" s="1"/>
  <c r="BA16" i="39"/>
  <c r="BB16" i="39" s="1"/>
  <c r="AE120" i="39"/>
  <c r="BA35" i="39"/>
  <c r="BB35" i="39" s="1"/>
  <c r="AO5" i="39"/>
  <c r="AI9" i="39"/>
  <c r="BA23" i="39"/>
  <c r="BB23" i="39" s="1"/>
  <c r="AZ37" i="39"/>
  <c r="AK20" i="39"/>
  <c r="BA7" i="39"/>
  <c r="BB7" i="39" s="1"/>
  <c r="AK11" i="39"/>
  <c r="BA17" i="39"/>
  <c r="BB17" i="39" s="1"/>
  <c r="BA21" i="39"/>
  <c r="BB21" i="39" s="1"/>
  <c r="AI24" i="39"/>
  <c r="BA9" i="39"/>
  <c r="BB9" i="39" s="1"/>
  <c r="AI20" i="39"/>
  <c r="BA13" i="39"/>
  <c r="BB13" i="39" s="1"/>
  <c r="BA25" i="39"/>
  <c r="BB25" i="39" s="1"/>
  <c r="BA14" i="39"/>
  <c r="BB14" i="39" s="1"/>
  <c r="BA20" i="39"/>
  <c r="BB20" i="39" s="1"/>
  <c r="BA12" i="36"/>
  <c r="BB12" i="36" s="1"/>
  <c r="BA36" i="36"/>
  <c r="BB36" i="36" s="1"/>
  <c r="BA16" i="36"/>
  <c r="BB16" i="36" s="1"/>
  <c r="BA18" i="36"/>
  <c r="BB18" i="36" s="1"/>
  <c r="BA35" i="36"/>
  <c r="BB35" i="36" s="1"/>
  <c r="AP5" i="36"/>
  <c r="AJ30" i="36"/>
  <c r="BA31" i="36"/>
  <c r="BB31" i="36" s="1"/>
  <c r="AB120" i="36"/>
  <c r="BA33" i="36"/>
  <c r="BB33" i="36" s="1"/>
  <c r="BA28" i="36"/>
  <c r="BB28" i="36" s="1"/>
  <c r="BA22" i="36"/>
  <c r="BB22" i="36" s="1"/>
  <c r="BA9" i="36"/>
  <c r="BB9" i="36" s="1"/>
  <c r="BA27" i="36"/>
  <c r="BB27" i="36" s="1"/>
  <c r="AH30" i="36"/>
  <c r="AX7" i="36"/>
  <c r="AW37" i="36"/>
  <c r="AZ37" i="36"/>
  <c r="AT37" i="36"/>
  <c r="AU7" i="36"/>
  <c r="BA13" i="36"/>
  <c r="BB13" i="36" s="1"/>
  <c r="BA7" i="36"/>
  <c r="BB7" i="36" s="1"/>
  <c r="AD120" i="36"/>
  <c r="AF12" i="36"/>
  <c r="AE12" i="36"/>
  <c r="AB12" i="36"/>
  <c r="AD12" i="36"/>
  <c r="AC12" i="36"/>
  <c r="AQ5" i="36"/>
  <c r="BA21" i="36"/>
  <c r="BB21" i="36" s="1"/>
  <c r="BA30" i="36"/>
  <c r="BB30" i="36" s="1"/>
  <c r="BA26" i="36"/>
  <c r="BB26" i="36" s="1"/>
  <c r="BA23" i="36"/>
  <c r="BB23" i="36" s="1"/>
  <c r="BA15" i="36"/>
  <c r="BB15" i="36" s="1"/>
  <c r="AR5" i="36"/>
  <c r="BA32" i="36"/>
  <c r="BB32" i="36" s="1"/>
  <c r="AE35" i="36"/>
  <c r="AD35" i="36"/>
  <c r="AB35" i="36"/>
  <c r="AF35" i="36"/>
  <c r="AC35" i="36"/>
  <c r="BA10" i="36"/>
  <c r="BB10" i="36" s="1"/>
  <c r="BA11" i="36"/>
  <c r="BB11" i="36" s="1"/>
  <c r="AI31" i="36"/>
  <c r="AH31" i="36"/>
  <c r="AL31" i="36"/>
  <c r="AJ31" i="36"/>
  <c r="AK31" i="36"/>
  <c r="AJ15" i="36"/>
  <c r="AI15" i="36"/>
  <c r="AK15" i="36"/>
  <c r="AL15" i="36"/>
  <c r="AH15" i="36"/>
  <c r="BA20" i="36"/>
  <c r="BB20" i="36" s="1"/>
  <c r="AC15" i="36"/>
  <c r="AF15" i="36"/>
  <c r="AE15" i="36"/>
  <c r="AD15" i="36"/>
  <c r="AB15" i="36"/>
  <c r="BA14" i="36"/>
  <c r="BB14" i="36" s="1"/>
  <c r="BA25" i="36"/>
  <c r="BB25" i="36" s="1"/>
  <c r="AI8" i="36"/>
  <c r="AH8" i="36"/>
  <c r="AJ8" i="36"/>
  <c r="AL8" i="36"/>
  <c r="AK8" i="36"/>
  <c r="AE7" i="36"/>
  <c r="AD7" i="36"/>
  <c r="AC7" i="36"/>
  <c r="AF7" i="36"/>
  <c r="AB7" i="36"/>
  <c r="BA17" i="36"/>
  <c r="BB17" i="36" s="1"/>
  <c r="AB6" i="36"/>
  <c r="AD6" i="36"/>
  <c r="AF6" i="36"/>
  <c r="AE6" i="36"/>
  <c r="AC6" i="36"/>
  <c r="BA24" i="36"/>
  <c r="BB24" i="36" s="1"/>
  <c r="BA19" i="36"/>
  <c r="BB19" i="36" s="1"/>
  <c r="BA34" i="36"/>
  <c r="BB34" i="36" s="1"/>
  <c r="BA8" i="36"/>
  <c r="BB8" i="36" s="1"/>
  <c r="AE120" i="36"/>
  <c r="BA35" i="25"/>
  <c r="BB35" i="25" s="1"/>
  <c r="BA18" i="25"/>
  <c r="BB18" i="25" s="1"/>
  <c r="BA15" i="25"/>
  <c r="BB15" i="25" s="1"/>
  <c r="AL27" i="25"/>
  <c r="AJ27" i="25"/>
  <c r="AK27" i="25"/>
  <c r="AH27" i="25"/>
  <c r="AJ35" i="25"/>
  <c r="AL35" i="25"/>
  <c r="AH35" i="25"/>
  <c r="AK35" i="25"/>
  <c r="AF120" i="25"/>
  <c r="AZ37" i="25"/>
  <c r="BA14" i="25"/>
  <c r="BB14" i="25" s="1"/>
  <c r="BA7" i="25"/>
  <c r="BB7" i="25" s="1"/>
  <c r="BA29" i="25"/>
  <c r="BB29" i="25" s="1"/>
  <c r="BA28" i="25"/>
  <c r="BB28" i="25" s="1"/>
  <c r="BA22" i="25"/>
  <c r="BB22" i="25" s="1"/>
  <c r="BA32" i="25"/>
  <c r="BB32" i="25" s="1"/>
  <c r="BA11" i="25"/>
  <c r="BB11" i="25" s="1"/>
  <c r="BA34" i="25"/>
  <c r="BB34" i="25" s="1"/>
  <c r="K8" i="25"/>
  <c r="AE31" i="25"/>
  <c r="AD31" i="25"/>
  <c r="AC31" i="25"/>
  <c r="AB31" i="25"/>
  <c r="AF31" i="25"/>
  <c r="BA21" i="25"/>
  <c r="BB21" i="25" s="1"/>
  <c r="BA27" i="25"/>
  <c r="BB27" i="25" s="1"/>
  <c r="BA25" i="25"/>
  <c r="BB25" i="25" s="1"/>
  <c r="BA26" i="25"/>
  <c r="BB26" i="25" s="1"/>
  <c r="BA8" i="25"/>
  <c r="BB8" i="25" s="1"/>
  <c r="AH12" i="25"/>
  <c r="AL12" i="25"/>
  <c r="AK12" i="25"/>
  <c r="AJ12" i="25"/>
  <c r="BA16" i="25"/>
  <c r="BB16" i="25" s="1"/>
  <c r="AQ5" i="25"/>
  <c r="BA9" i="25"/>
  <c r="BB9" i="25" s="1"/>
  <c r="AE120" i="25"/>
  <c r="AP5" i="25"/>
  <c r="BA23" i="25"/>
  <c r="BB23" i="25" s="1"/>
  <c r="BA36" i="25"/>
  <c r="BB36" i="25" s="1"/>
  <c r="AD120" i="25"/>
  <c r="BA19" i="25"/>
  <c r="BB19" i="25" s="1"/>
  <c r="BA13" i="25"/>
  <c r="BB13" i="25" s="1"/>
  <c r="BA12" i="25"/>
  <c r="BB12" i="25" s="1"/>
  <c r="AI5" i="25"/>
  <c r="AC29" i="25"/>
  <c r="AC28" i="25"/>
  <c r="AC19" i="25"/>
  <c r="AW37" i="25"/>
  <c r="AB32" i="25"/>
  <c r="AE32" i="25"/>
  <c r="AD32" i="25"/>
  <c r="AC32" i="25"/>
  <c r="AF32" i="25"/>
  <c r="AJ7" i="25"/>
  <c r="AH7" i="25"/>
  <c r="AL7" i="25"/>
  <c r="AK7" i="25"/>
  <c r="BA20" i="25"/>
  <c r="BB20" i="25" s="1"/>
  <c r="BA17" i="25"/>
  <c r="BB17" i="25" s="1"/>
  <c r="AC25" i="25"/>
  <c r="BA30" i="25"/>
  <c r="BB30" i="25" s="1"/>
  <c r="I34" i="5"/>
  <c r="J96" i="19"/>
  <c r="H96" i="19"/>
  <c r="L83" i="19"/>
  <c r="K39" i="19"/>
  <c r="I45" i="19"/>
  <c r="D46" i="23"/>
  <c r="D43" i="23"/>
  <c r="G106" i="19"/>
  <c r="I18" i="6"/>
  <c r="D15" i="6"/>
  <c r="D6" i="6"/>
  <c r="AD6" i="6" s="1"/>
  <c r="AY36" i="6"/>
  <c r="AZ36" i="6" s="1"/>
  <c r="BA36" i="6" s="1"/>
  <c r="D26" i="6"/>
  <c r="AD26" i="6" s="1"/>
  <c r="AB32" i="6"/>
  <c r="AY30" i="6"/>
  <c r="AZ30" i="6" s="1"/>
  <c r="BA30" i="6" s="1"/>
  <c r="D28" i="6"/>
  <c r="AD28" i="6" s="1"/>
  <c r="I14" i="6"/>
  <c r="B12" i="6"/>
  <c r="B15" i="6"/>
  <c r="D22" i="6"/>
  <c r="AD22" i="6" s="1"/>
  <c r="J99" i="19"/>
  <c r="L119" i="19"/>
  <c r="D20" i="6"/>
  <c r="AD20" i="6" s="1"/>
  <c r="I7" i="6"/>
  <c r="I13" i="6"/>
  <c r="I24" i="6"/>
  <c r="AV22" i="6"/>
  <c r="AW22" i="6" s="1"/>
  <c r="AX22" i="6" s="1"/>
  <c r="BB8" i="6"/>
  <c r="I15" i="6"/>
  <c r="I20" i="6"/>
  <c r="I25" i="6"/>
  <c r="I28" i="6"/>
  <c r="I12" i="6"/>
  <c r="B8" i="6"/>
  <c r="B16" i="6"/>
  <c r="AV16" i="6"/>
  <c r="AW16" i="6" s="1"/>
  <c r="AX16" i="6" s="1"/>
  <c r="AV15" i="6"/>
  <c r="AW15" i="6" s="1"/>
  <c r="AX15" i="6" s="1"/>
  <c r="BB15" i="6"/>
  <c r="AY15" i="6"/>
  <c r="AZ15" i="6" s="1"/>
  <c r="BA15" i="6" s="1"/>
  <c r="M18" i="6"/>
  <c r="M19" i="6" s="1"/>
  <c r="M20" i="6" s="1"/>
  <c r="M21" i="6" s="1"/>
  <c r="AV13" i="6"/>
  <c r="AW13" i="6" s="1"/>
  <c r="AX13" i="6" s="1"/>
  <c r="BB13" i="6"/>
  <c r="AY13" i="6"/>
  <c r="AZ13" i="6" s="1"/>
  <c r="BA13" i="6" s="1"/>
  <c r="I9" i="6"/>
  <c r="AV27" i="6"/>
  <c r="AW27" i="6" s="1"/>
  <c r="AX27" i="6" s="1"/>
  <c r="AV20" i="6"/>
  <c r="AW20" i="6" s="1"/>
  <c r="AX20" i="6" s="1"/>
  <c r="K20" i="6"/>
  <c r="AB120" i="6"/>
  <c r="AY33" i="6"/>
  <c r="AZ33" i="6" s="1"/>
  <c r="BA33" i="6" s="1"/>
  <c r="B17" i="6"/>
  <c r="K18" i="6"/>
  <c r="AV25" i="6"/>
  <c r="AW25" i="6" s="1"/>
  <c r="AX25" i="6" s="1"/>
  <c r="I21" i="6"/>
  <c r="B14" i="6"/>
  <c r="AW7" i="6"/>
  <c r="I23" i="6"/>
  <c r="AY24" i="6"/>
  <c r="AZ24" i="6" s="1"/>
  <c r="BA24" i="6" s="1"/>
  <c r="AV24" i="6"/>
  <c r="AW24" i="6" s="1"/>
  <c r="AX24" i="6" s="1"/>
  <c r="AV18" i="6"/>
  <c r="I11" i="6"/>
  <c r="B10" i="6"/>
  <c r="D10" i="6"/>
  <c r="AD10" i="6" s="1"/>
  <c r="AY35" i="6"/>
  <c r="AZ35" i="6" s="1"/>
  <c r="BA35" i="6" s="1"/>
  <c r="B7" i="6"/>
  <c r="AV23" i="6"/>
  <c r="AW23" i="6" s="1"/>
  <c r="AX23" i="6" s="1"/>
  <c r="K13" i="6"/>
  <c r="AB31" i="6"/>
  <c r="B24" i="6"/>
  <c r="AV11" i="6"/>
  <c r="I19" i="6"/>
  <c r="B27" i="6"/>
  <c r="BB10" i="6"/>
  <c r="AY10" i="6"/>
  <c r="AV9" i="6"/>
  <c r="AW9" i="6" s="1"/>
  <c r="AX9" i="6" s="1"/>
  <c r="AV31" i="6"/>
  <c r="AW31" i="6" s="1"/>
  <c r="AX31" i="6" s="1"/>
  <c r="B19" i="6"/>
  <c r="B23" i="6"/>
  <c r="AY26" i="6"/>
  <c r="AZ26" i="6" s="1"/>
  <c r="BA26" i="6" s="1"/>
  <c r="AB29" i="6"/>
  <c r="AB33" i="6"/>
  <c r="AY32" i="6"/>
  <c r="AZ32" i="6" s="1"/>
  <c r="BA32" i="6" s="1"/>
  <c r="AD28" i="23" l="1"/>
  <c r="AC28" i="23"/>
  <c r="AB28" i="23"/>
  <c r="AF28" i="23"/>
  <c r="AE28" i="23"/>
  <c r="AC8" i="23"/>
  <c r="AB8" i="23"/>
  <c r="AF8" i="23"/>
  <c r="AE8" i="23"/>
  <c r="AD8" i="23"/>
  <c r="AC30" i="23"/>
  <c r="AB30" i="23"/>
  <c r="AF30" i="23"/>
  <c r="AE30" i="23"/>
  <c r="AD30" i="23"/>
  <c r="AB21" i="23"/>
  <c r="AE21" i="23"/>
  <c r="AD21" i="23"/>
  <c r="AC21" i="23"/>
  <c r="AF21" i="23"/>
  <c r="AC17" i="23"/>
  <c r="AB17" i="23"/>
  <c r="AF17" i="23"/>
  <c r="AE17" i="23"/>
  <c r="AD17" i="23"/>
  <c r="AF33" i="23"/>
  <c r="AE33" i="23"/>
  <c r="AD33" i="23"/>
  <c r="AB33" i="23"/>
  <c r="AC33" i="23"/>
  <c r="AE25" i="23"/>
  <c r="AD25" i="23"/>
  <c r="AF25" i="23"/>
  <c r="AB25" i="23"/>
  <c r="AC25" i="23"/>
  <c r="AC18" i="23"/>
  <c r="AF18" i="23"/>
  <c r="AE18" i="23"/>
  <c r="AD18" i="23"/>
  <c r="AB18" i="23"/>
  <c r="AE19" i="23"/>
  <c r="AB19" i="23"/>
  <c r="AD19" i="23"/>
  <c r="AC19" i="23"/>
  <c r="AF19" i="23"/>
  <c r="AF32" i="23"/>
  <c r="AC32" i="23"/>
  <c r="AB32" i="23"/>
  <c r="AE32" i="23"/>
  <c r="AD32" i="23"/>
  <c r="M33" i="21"/>
  <c r="M34" i="21"/>
  <c r="M17" i="21"/>
  <c r="M29" i="21"/>
  <c r="M11" i="21"/>
  <c r="M18" i="21"/>
  <c r="M15" i="21"/>
  <c r="M25" i="21"/>
  <c r="M30" i="21"/>
  <c r="M35" i="21"/>
  <c r="M38" i="21"/>
  <c r="M28" i="21"/>
  <c r="M27" i="21"/>
  <c r="M37" i="21"/>
  <c r="M32" i="21"/>
  <c r="M31" i="21"/>
  <c r="M36" i="21"/>
  <c r="M19" i="21"/>
  <c r="M26" i="21"/>
  <c r="M16" i="21"/>
  <c r="M22" i="21"/>
  <c r="BB11" i="6"/>
  <c r="AQ16" i="41"/>
  <c r="AR17" i="23"/>
  <c r="AN17" i="23"/>
  <c r="AN12" i="23"/>
  <c r="AR16" i="41"/>
  <c r="AQ15" i="23"/>
  <c r="S24" i="41"/>
  <c r="AR15" i="23"/>
  <c r="AN15" i="23"/>
  <c r="AO12" i="23"/>
  <c r="AO16" i="41"/>
  <c r="AP16" i="41"/>
  <c r="AQ12" i="23"/>
  <c r="AR12" i="23"/>
  <c r="AN11" i="38"/>
  <c r="AQ11" i="38"/>
  <c r="AO11" i="38"/>
  <c r="AP11" i="38"/>
  <c r="AQ13" i="38"/>
  <c r="AR13" i="38"/>
  <c r="BB18" i="6"/>
  <c r="AO15" i="23"/>
  <c r="AN14" i="23"/>
  <c r="D7" i="23"/>
  <c r="AO14" i="23"/>
  <c r="AQ14" i="23"/>
  <c r="D10" i="23"/>
  <c r="AR14" i="23"/>
  <c r="AP10" i="41"/>
  <c r="AN7" i="23"/>
  <c r="AO11" i="23"/>
  <c r="AQ10" i="41"/>
  <c r="AN13" i="38"/>
  <c r="AQ7" i="23"/>
  <c r="AR10" i="41"/>
  <c r="AO13" i="38"/>
  <c r="AP7" i="23"/>
  <c r="L24" i="21"/>
  <c r="Q16" i="38"/>
  <c r="L13" i="21"/>
  <c r="L23" i="21"/>
  <c r="L21" i="21"/>
  <c r="Q11" i="38"/>
  <c r="L20" i="21"/>
  <c r="L10" i="21"/>
  <c r="R11" i="38"/>
  <c r="AQ10" i="38" s="1"/>
  <c r="R13" i="38"/>
  <c r="AR12" i="38" s="1"/>
  <c r="Q11" i="41"/>
  <c r="S16" i="41"/>
  <c r="R7" i="41"/>
  <c r="AP6" i="41" s="1"/>
  <c r="K23" i="21"/>
  <c r="K21" i="21"/>
  <c r="AQ15" i="41"/>
  <c r="AR15" i="41"/>
  <c r="AN15" i="41"/>
  <c r="AO15" i="41"/>
  <c r="AO10" i="41"/>
  <c r="Q13" i="41"/>
  <c r="S13" i="41"/>
  <c r="R13" i="41"/>
  <c r="AR7" i="23"/>
  <c r="AP17" i="23"/>
  <c r="AR10" i="23"/>
  <c r="AQ17" i="23"/>
  <c r="AN10" i="23"/>
  <c r="AO10" i="23"/>
  <c r="AP10" i="23"/>
  <c r="AP11" i="23"/>
  <c r="AQ11" i="23"/>
  <c r="AR11" i="23"/>
  <c r="F26" i="26"/>
  <c r="AC25" i="26"/>
  <c r="AC36" i="26" s="1"/>
  <c r="Q23" i="41"/>
  <c r="S31" i="41"/>
  <c r="O191" i="19"/>
  <c r="P191" i="19"/>
  <c r="O180" i="19"/>
  <c r="P180" i="19"/>
  <c r="O169" i="19"/>
  <c r="P169" i="19"/>
  <c r="O177" i="19"/>
  <c r="P177" i="19"/>
  <c r="O185" i="19"/>
  <c r="P185" i="19"/>
  <c r="O172" i="19"/>
  <c r="P172" i="19"/>
  <c r="O171" i="19"/>
  <c r="P171" i="19"/>
  <c r="P78" i="19"/>
  <c r="K134" i="35" s="1"/>
  <c r="O78" i="19"/>
  <c r="O178" i="19"/>
  <c r="P178" i="19"/>
  <c r="O168" i="19"/>
  <c r="P168" i="19"/>
  <c r="O184" i="19"/>
  <c r="P184" i="19"/>
  <c r="O187" i="19"/>
  <c r="P187" i="19"/>
  <c r="O181" i="19"/>
  <c r="P181" i="19"/>
  <c r="O44" i="19"/>
  <c r="P44" i="19"/>
  <c r="O174" i="19"/>
  <c r="P174" i="19"/>
  <c r="O114" i="19"/>
  <c r="P114" i="19"/>
  <c r="M23" i="21"/>
  <c r="M20" i="21"/>
  <c r="M21" i="21"/>
  <c r="O183" i="19"/>
  <c r="P183" i="19"/>
  <c r="O175" i="19"/>
  <c r="P175" i="19"/>
  <c r="O176" i="19"/>
  <c r="P176" i="19"/>
  <c r="O179" i="19"/>
  <c r="P179" i="19"/>
  <c r="O186" i="19"/>
  <c r="P186" i="19"/>
  <c r="O54" i="19"/>
  <c r="P54" i="19"/>
  <c r="O188" i="19"/>
  <c r="P188" i="19"/>
  <c r="O170" i="19"/>
  <c r="P170" i="19"/>
  <c r="O189" i="19"/>
  <c r="P189" i="19"/>
  <c r="O173" i="19"/>
  <c r="P173" i="19"/>
  <c r="O182" i="19"/>
  <c r="P182" i="19"/>
  <c r="O65" i="19"/>
  <c r="P65" i="19"/>
  <c r="O190" i="19"/>
  <c r="P190" i="19"/>
  <c r="P192" i="17"/>
  <c r="O192" i="17"/>
  <c r="P194" i="17"/>
  <c r="O194" i="17"/>
  <c r="O75" i="17"/>
  <c r="P75" i="17"/>
  <c r="J134" i="35" s="1"/>
  <c r="O187" i="17"/>
  <c r="P187" i="17"/>
  <c r="O198" i="17"/>
  <c r="P198" i="17"/>
  <c r="P201" i="17"/>
  <c r="O201" i="17"/>
  <c r="O199" i="17"/>
  <c r="P199" i="17"/>
  <c r="O107" i="17"/>
  <c r="P107" i="17"/>
  <c r="P197" i="17"/>
  <c r="O197" i="17"/>
  <c r="P190" i="17"/>
  <c r="O190" i="17"/>
  <c r="O196" i="17"/>
  <c r="P196" i="17"/>
  <c r="O200" i="17"/>
  <c r="P200" i="17"/>
  <c r="O193" i="17"/>
  <c r="P193" i="17"/>
  <c r="O186" i="17"/>
  <c r="P186" i="17"/>
  <c r="O32" i="17"/>
  <c r="P32" i="17"/>
  <c r="J110" i="35" s="1"/>
  <c r="P71" i="17"/>
  <c r="O71" i="17"/>
  <c r="P189" i="17"/>
  <c r="O189" i="17"/>
  <c r="O191" i="17"/>
  <c r="P191" i="17"/>
  <c r="P195" i="17"/>
  <c r="O195" i="17"/>
  <c r="O188" i="17"/>
  <c r="P188" i="17"/>
  <c r="Q26" i="41"/>
  <c r="AP11" i="41"/>
  <c r="Q30" i="41"/>
  <c r="Q31" i="41"/>
  <c r="AO11" i="41"/>
  <c r="AE36" i="7"/>
  <c r="X18" i="7" s="1"/>
  <c r="AB36" i="7"/>
  <c r="X15" i="7" s="1"/>
  <c r="AD36" i="7"/>
  <c r="X17" i="7" s="1"/>
  <c r="AF36" i="7"/>
  <c r="X19" i="7" s="1"/>
  <c r="AC36" i="7"/>
  <c r="X16" i="7" s="1"/>
  <c r="AN11" i="41"/>
  <c r="Q28" i="38"/>
  <c r="AR11" i="41"/>
  <c r="S28" i="41"/>
  <c r="S32" i="41"/>
  <c r="Q29" i="41"/>
  <c r="AP13" i="41"/>
  <c r="S27" i="41"/>
  <c r="AF15" i="6"/>
  <c r="AD15" i="6"/>
  <c r="R32" i="41"/>
  <c r="AO13" i="41"/>
  <c r="S29" i="41"/>
  <c r="AN13" i="41"/>
  <c r="R34" i="41"/>
  <c r="K13" i="21"/>
  <c r="S10" i="41"/>
  <c r="Q10" i="41"/>
  <c r="R10" i="41"/>
  <c r="Q25" i="41"/>
  <c r="AQ13" i="41"/>
  <c r="S7" i="41"/>
  <c r="S33" i="41"/>
  <c r="R33" i="41"/>
  <c r="Q34" i="41"/>
  <c r="S28" i="38"/>
  <c r="AR6" i="38"/>
  <c r="AO6" i="38"/>
  <c r="AH26" i="7"/>
  <c r="AP9" i="23"/>
  <c r="AI26" i="7"/>
  <c r="AQ9" i="23"/>
  <c r="AN9" i="23"/>
  <c r="AN16" i="38"/>
  <c r="AK21" i="7"/>
  <c r="AI21" i="7"/>
  <c r="AO9" i="23"/>
  <c r="AQ15" i="38"/>
  <c r="AR15" i="38"/>
  <c r="AJ21" i="7"/>
  <c r="AH21" i="7"/>
  <c r="AN15" i="38"/>
  <c r="AO15" i="38"/>
  <c r="AL26" i="7"/>
  <c r="AG72" i="7"/>
  <c r="AP16" i="38"/>
  <c r="AG57" i="7"/>
  <c r="BB12" i="6"/>
  <c r="AR16" i="38"/>
  <c r="AG61" i="7"/>
  <c r="AJ26" i="7"/>
  <c r="AO16" i="38"/>
  <c r="S19" i="23"/>
  <c r="AO17" i="38"/>
  <c r="AG90" i="7"/>
  <c r="AP17" i="38"/>
  <c r="AG83" i="7"/>
  <c r="AN17" i="38"/>
  <c r="AR17" i="38"/>
  <c r="AG101" i="7"/>
  <c r="AG84" i="7"/>
  <c r="AN6" i="23"/>
  <c r="AG68" i="7"/>
  <c r="AP6" i="23"/>
  <c r="AN8" i="41"/>
  <c r="AO6" i="23"/>
  <c r="AO8" i="41"/>
  <c r="AG91" i="7"/>
  <c r="AP8" i="41"/>
  <c r="AO14" i="38"/>
  <c r="AG100" i="7"/>
  <c r="AG96" i="7"/>
  <c r="AQ8" i="41"/>
  <c r="AN14" i="38"/>
  <c r="AR14" i="38"/>
  <c r="AQ14" i="38"/>
  <c r="AR9" i="38"/>
  <c r="AN9" i="38"/>
  <c r="AQ9" i="38"/>
  <c r="AO9" i="38"/>
  <c r="S16" i="38"/>
  <c r="T8" i="38"/>
  <c r="S8" i="38" s="1"/>
  <c r="AQ6" i="38"/>
  <c r="S8" i="39"/>
  <c r="T8" i="39"/>
  <c r="R8" i="39"/>
  <c r="Q8" i="39"/>
  <c r="AH29" i="6"/>
  <c r="AG107" i="7"/>
  <c r="AG86" i="7"/>
  <c r="AN6" i="38"/>
  <c r="AJ31" i="6"/>
  <c r="T15" i="39"/>
  <c r="S15" i="39"/>
  <c r="R15" i="39"/>
  <c r="Q15" i="39"/>
  <c r="T17" i="39"/>
  <c r="S17" i="39"/>
  <c r="Q17" i="39"/>
  <c r="R17" i="39"/>
  <c r="AP5" i="6"/>
  <c r="T18" i="39"/>
  <c r="R18" i="39"/>
  <c r="Q18" i="39"/>
  <c r="S18" i="39"/>
  <c r="T7" i="39"/>
  <c r="M13" i="21"/>
  <c r="R7" i="39"/>
  <c r="S7" i="39"/>
  <c r="Q7" i="39"/>
  <c r="T13" i="39"/>
  <c r="Q13" i="39"/>
  <c r="R13" i="39"/>
  <c r="S13" i="39"/>
  <c r="AK35" i="6"/>
  <c r="AJ29" i="6"/>
  <c r="T10" i="39"/>
  <c r="S10" i="39"/>
  <c r="R10" i="39"/>
  <c r="Q10" i="39"/>
  <c r="F37" i="6"/>
  <c r="F36" i="6" s="1"/>
  <c r="E129" i="19"/>
  <c r="E138" i="19"/>
  <c r="E149" i="19"/>
  <c r="E68" i="19"/>
  <c r="E105" i="19"/>
  <c r="E62" i="19"/>
  <c r="E137" i="19"/>
  <c r="E148" i="19"/>
  <c r="E71" i="19"/>
  <c r="E104" i="19"/>
  <c r="E128" i="19"/>
  <c r="E136" i="19"/>
  <c r="E32" i="19"/>
  <c r="E127" i="19"/>
  <c r="E82" i="19"/>
  <c r="E147" i="19"/>
  <c r="E156" i="19"/>
  <c r="E166" i="19"/>
  <c r="E102" i="19"/>
  <c r="E135" i="19"/>
  <c r="E146" i="19"/>
  <c r="E58" i="19"/>
  <c r="E126" i="19"/>
  <c r="E134" i="19"/>
  <c r="E145" i="19"/>
  <c r="E155" i="19"/>
  <c r="E164" i="19"/>
  <c r="E125" i="19"/>
  <c r="E95" i="19"/>
  <c r="E144" i="19"/>
  <c r="E60" i="19"/>
  <c r="E163" i="19"/>
  <c r="E124" i="19"/>
  <c r="E133" i="19"/>
  <c r="E143" i="19"/>
  <c r="E154" i="19"/>
  <c r="E162" i="19"/>
  <c r="E165" i="19"/>
  <c r="E100" i="19"/>
  <c r="E121" i="19"/>
  <c r="E130" i="19"/>
  <c r="E140" i="19"/>
  <c r="E152" i="19"/>
  <c r="E167" i="19"/>
  <c r="E150" i="19"/>
  <c r="E159" i="19"/>
  <c r="E122" i="19"/>
  <c r="E131" i="19"/>
  <c r="E141" i="19"/>
  <c r="E76" i="19"/>
  <c r="E123" i="19"/>
  <c r="E153" i="19"/>
  <c r="E160" i="19"/>
  <c r="E132" i="19"/>
  <c r="E151" i="19"/>
  <c r="E112" i="19"/>
  <c r="E56" i="19"/>
  <c r="E142" i="19"/>
  <c r="E157" i="19"/>
  <c r="E139" i="19"/>
  <c r="E161" i="19"/>
  <c r="E158" i="19"/>
  <c r="T9" i="39"/>
  <c r="Q9" i="39"/>
  <c r="S9" i="39"/>
  <c r="R9" i="39"/>
  <c r="AS5" i="6"/>
  <c r="AG113" i="7"/>
  <c r="AJ30" i="6"/>
  <c r="R11" i="39"/>
  <c r="Q11" i="39"/>
  <c r="S11" i="39"/>
  <c r="T11" i="39"/>
  <c r="M36" i="39"/>
  <c r="AG111" i="7"/>
  <c r="S12" i="39"/>
  <c r="T12" i="39"/>
  <c r="Q12" i="39"/>
  <c r="R12" i="39"/>
  <c r="AR6" i="23"/>
  <c r="AG119" i="7"/>
  <c r="T16" i="39"/>
  <c r="Q16" i="39"/>
  <c r="R16" i="39"/>
  <c r="S16" i="39"/>
  <c r="P18" i="7"/>
  <c r="P14" i="7"/>
  <c r="P13" i="7"/>
  <c r="P16" i="7"/>
  <c r="P15" i="7"/>
  <c r="P11" i="7"/>
  <c r="P9" i="7"/>
  <c r="P8" i="7"/>
  <c r="P7" i="7"/>
  <c r="P17" i="7"/>
  <c r="P12" i="7"/>
  <c r="P10" i="7"/>
  <c r="AG116" i="7"/>
  <c r="AV19" i="6"/>
  <c r="E157" i="17"/>
  <c r="E160" i="17"/>
  <c r="E163" i="17"/>
  <c r="E156" i="17"/>
  <c r="E155" i="17"/>
  <c r="E105" i="17"/>
  <c r="E99" i="17"/>
  <c r="E180" i="17"/>
  <c r="E154" i="17"/>
  <c r="E93" i="17"/>
  <c r="E170" i="17"/>
  <c r="E109" i="17"/>
  <c r="E182" i="17"/>
  <c r="E24" i="17"/>
  <c r="E153" i="17"/>
  <c r="E72" i="17"/>
  <c r="E162" i="17"/>
  <c r="E77" i="17"/>
  <c r="E112" i="17"/>
  <c r="E164" i="17"/>
  <c r="E60" i="17"/>
  <c r="E36" i="17"/>
  <c r="E68" i="17"/>
  <c r="E183" i="17"/>
  <c r="E85" i="17"/>
  <c r="E165" i="17"/>
  <c r="E90" i="17"/>
  <c r="E21" i="17"/>
  <c r="E171" i="17"/>
  <c r="E178" i="17"/>
  <c r="E185" i="17"/>
  <c r="E104" i="17"/>
  <c r="E48" i="17"/>
  <c r="E167" i="17"/>
  <c r="E184" i="17"/>
  <c r="E10" i="17"/>
  <c r="E97" i="17"/>
  <c r="E169" i="17"/>
  <c r="E103" i="17"/>
  <c r="E78" i="17"/>
  <c r="E79" i="17"/>
  <c r="E159" i="17"/>
  <c r="E44" i="17"/>
  <c r="E53" i="17"/>
  <c r="E177" i="17"/>
  <c r="E161" i="17"/>
  <c r="E166" i="17"/>
  <c r="E39" i="17"/>
  <c r="E70" i="17"/>
  <c r="E175" i="17"/>
  <c r="E61" i="17"/>
  <c r="E13" i="17"/>
  <c r="E158" i="17"/>
  <c r="E18" i="17"/>
  <c r="E46" i="17"/>
  <c r="E59" i="17"/>
  <c r="E106" i="17"/>
  <c r="E30" i="17"/>
  <c r="E87" i="17"/>
  <c r="E51" i="17"/>
  <c r="E88" i="17"/>
  <c r="E65" i="17"/>
  <c r="E67" i="17"/>
  <c r="E168" i="17"/>
  <c r="E176" i="17"/>
  <c r="E43" i="17"/>
  <c r="E27" i="17"/>
  <c r="E96" i="17"/>
  <c r="E9" i="17"/>
  <c r="E42" i="17"/>
  <c r="E49" i="17"/>
  <c r="E181" i="17"/>
  <c r="E15" i="17"/>
  <c r="E12" i="17"/>
  <c r="E173" i="17"/>
  <c r="E26" i="17"/>
  <c r="E172" i="17"/>
  <c r="E174" i="17"/>
  <c r="E179" i="17"/>
  <c r="E50" i="17"/>
  <c r="E111" i="17"/>
  <c r="E80" i="17"/>
  <c r="E58" i="17"/>
  <c r="E52" i="17"/>
  <c r="E31" i="17"/>
  <c r="E29" i="17"/>
  <c r="E35" i="17"/>
  <c r="E102" i="17"/>
  <c r="E54" i="17"/>
  <c r="T14" i="39"/>
  <c r="R14" i="39"/>
  <c r="S14" i="39"/>
  <c r="Q14" i="39"/>
  <c r="M36" i="36"/>
  <c r="P18" i="36"/>
  <c r="P15" i="36"/>
  <c r="P8" i="36"/>
  <c r="P7" i="36"/>
  <c r="P17" i="36"/>
  <c r="P10" i="36"/>
  <c r="P9" i="36"/>
  <c r="P16" i="36"/>
  <c r="P14" i="36"/>
  <c r="P13" i="36"/>
  <c r="P12" i="36"/>
  <c r="P11" i="36"/>
  <c r="P26" i="25"/>
  <c r="R26" i="25" s="1"/>
  <c r="P31" i="25"/>
  <c r="Q31" i="25" s="1"/>
  <c r="P34" i="25"/>
  <c r="R34" i="25" s="1"/>
  <c r="AN8" i="38"/>
  <c r="P30" i="25"/>
  <c r="S30" i="25" s="1"/>
  <c r="P27" i="25"/>
  <c r="S27" i="25" s="1"/>
  <c r="P25" i="25"/>
  <c r="S25" i="25" s="1"/>
  <c r="P33" i="25"/>
  <c r="Q33" i="25" s="1"/>
  <c r="P23" i="25"/>
  <c r="Q23" i="25" s="1"/>
  <c r="P32" i="25"/>
  <c r="S32" i="25" s="1"/>
  <c r="P24" i="25"/>
  <c r="P29" i="25"/>
  <c r="R29" i="25" s="1"/>
  <c r="P28" i="25"/>
  <c r="Q28" i="25" s="1"/>
  <c r="AV11" i="25"/>
  <c r="P7" i="25" s="1"/>
  <c r="P18" i="25"/>
  <c r="P16" i="25"/>
  <c r="P17" i="25"/>
  <c r="P12" i="25"/>
  <c r="P13" i="25"/>
  <c r="P11" i="25"/>
  <c r="P9" i="25"/>
  <c r="P8" i="25"/>
  <c r="P15" i="25"/>
  <c r="P10" i="25"/>
  <c r="P14" i="25"/>
  <c r="S27" i="38"/>
  <c r="R24" i="38"/>
  <c r="S24" i="38"/>
  <c r="AC114" i="25"/>
  <c r="AG114" i="25" s="1"/>
  <c r="AC112" i="25"/>
  <c r="AG112" i="25" s="1"/>
  <c r="AC104" i="25"/>
  <c r="AG104" i="25" s="1"/>
  <c r="AC90" i="25"/>
  <c r="AG90" i="25" s="1"/>
  <c r="AC117" i="25"/>
  <c r="AG117" i="25" s="1"/>
  <c r="AC110" i="25"/>
  <c r="AG110" i="25" s="1"/>
  <c r="AC98" i="25"/>
  <c r="AG98" i="25" s="1"/>
  <c r="AC88" i="25"/>
  <c r="AG88" i="25" s="1"/>
  <c r="AC109" i="25"/>
  <c r="AG109" i="25" s="1"/>
  <c r="AC87" i="25"/>
  <c r="AG87" i="25" s="1"/>
  <c r="AC83" i="25"/>
  <c r="AG83" i="25" s="1"/>
  <c r="AC44" i="25"/>
  <c r="AG44" i="25" s="1"/>
  <c r="AC85" i="25"/>
  <c r="AG85" i="25" s="1"/>
  <c r="AC111" i="25"/>
  <c r="AG111" i="25" s="1"/>
  <c r="AC71" i="25"/>
  <c r="AG71" i="25" s="1"/>
  <c r="AC99" i="25"/>
  <c r="AG99" i="25" s="1"/>
  <c r="AC78" i="25"/>
  <c r="AG78" i="25" s="1"/>
  <c r="AC102" i="25"/>
  <c r="AG102" i="25" s="1"/>
  <c r="AC81" i="25"/>
  <c r="AG81" i="25" s="1"/>
  <c r="AC63" i="25"/>
  <c r="AG63" i="25" s="1"/>
  <c r="AC79" i="25"/>
  <c r="AG79" i="25" s="1"/>
  <c r="AC89" i="25"/>
  <c r="AG89" i="25" s="1"/>
  <c r="AC80" i="25"/>
  <c r="AG80" i="25" s="1"/>
  <c r="AC101" i="25"/>
  <c r="AG101" i="25" s="1"/>
  <c r="AC75" i="25"/>
  <c r="AG75" i="25" s="1"/>
  <c r="AC113" i="25"/>
  <c r="AG113" i="25" s="1"/>
  <c r="AC91" i="25"/>
  <c r="AG91" i="25" s="1"/>
  <c r="AC119" i="25"/>
  <c r="AG119" i="25" s="1"/>
  <c r="AC103" i="25"/>
  <c r="AG103" i="25" s="1"/>
  <c r="AC106" i="25"/>
  <c r="AG106" i="25" s="1"/>
  <c r="AC96" i="25"/>
  <c r="AG96" i="25" s="1"/>
  <c r="AC97" i="25"/>
  <c r="AG97" i="25" s="1"/>
  <c r="AC84" i="25"/>
  <c r="AG84" i="25" s="1"/>
  <c r="AC108" i="25"/>
  <c r="AG108" i="25" s="1"/>
  <c r="AC43" i="25"/>
  <c r="AG43" i="25" s="1"/>
  <c r="AC115" i="25"/>
  <c r="AG115" i="25" s="1"/>
  <c r="AC105" i="25"/>
  <c r="AG105" i="25" s="1"/>
  <c r="AC94" i="25"/>
  <c r="AG94" i="25" s="1"/>
  <c r="AC92" i="25"/>
  <c r="AG92" i="25" s="1"/>
  <c r="AC48" i="25"/>
  <c r="AG48" i="25" s="1"/>
  <c r="AC95" i="25"/>
  <c r="AG95" i="25" s="1"/>
  <c r="AC100" i="25"/>
  <c r="AG100" i="25" s="1"/>
  <c r="AC93" i="25"/>
  <c r="AG93" i="25" s="1"/>
  <c r="AC116" i="25"/>
  <c r="AG116" i="25" s="1"/>
  <c r="AC107" i="25"/>
  <c r="AG107" i="25" s="1"/>
  <c r="AC118" i="25"/>
  <c r="AG118" i="25" s="1"/>
  <c r="AC86" i="25"/>
  <c r="AG86" i="25" s="1"/>
  <c r="AC82" i="25"/>
  <c r="AG82" i="25" s="1"/>
  <c r="AC76" i="25"/>
  <c r="AG76" i="25" s="1"/>
  <c r="AC77" i="25"/>
  <c r="AG77" i="25" s="1"/>
  <c r="S29" i="38"/>
  <c r="R31" i="38"/>
  <c r="Q31" i="38"/>
  <c r="R30" i="38"/>
  <c r="S30" i="38"/>
  <c r="T11" i="23"/>
  <c r="T12" i="23" s="1"/>
  <c r="T13" i="23" s="1"/>
  <c r="T14" i="23" s="1"/>
  <c r="T15" i="23" s="1"/>
  <c r="T16" i="23" s="1"/>
  <c r="T17" i="23" s="1"/>
  <c r="T18" i="23" s="1"/>
  <c r="R27" i="38"/>
  <c r="Q29" i="38"/>
  <c r="S34" i="38"/>
  <c r="T8" i="41"/>
  <c r="Q33" i="38"/>
  <c r="BA33" i="23"/>
  <c r="BB33" i="23" s="1"/>
  <c r="BA26" i="23"/>
  <c r="BB26" i="23" s="1"/>
  <c r="R33" i="38"/>
  <c r="R34" i="38"/>
  <c r="R23" i="38"/>
  <c r="F31" i="6"/>
  <c r="F32" i="6" s="1"/>
  <c r="F33" i="6" s="1"/>
  <c r="F34" i="6" s="1"/>
  <c r="F35" i="6" s="1"/>
  <c r="BB17" i="6"/>
  <c r="AK29" i="6"/>
  <c r="AL31" i="6"/>
  <c r="AI29" i="6"/>
  <c r="AC108" i="6"/>
  <c r="AC116" i="6"/>
  <c r="AC115" i="6"/>
  <c r="AC111" i="6"/>
  <c r="AC66" i="6"/>
  <c r="AC112" i="6"/>
  <c r="AC110" i="6"/>
  <c r="AC89" i="6"/>
  <c r="AC71" i="6"/>
  <c r="AC109" i="6"/>
  <c r="AC63" i="6"/>
  <c r="AC42" i="6"/>
  <c r="AC117" i="6"/>
  <c r="AC49" i="6"/>
  <c r="AC114" i="6"/>
  <c r="AC64" i="6"/>
  <c r="AC86" i="6"/>
  <c r="AC47" i="6"/>
  <c r="AC93" i="6"/>
  <c r="AC113" i="6"/>
  <c r="AC55" i="6"/>
  <c r="AC101" i="6"/>
  <c r="AC53" i="6"/>
  <c r="AC119" i="6"/>
  <c r="AC56" i="6"/>
  <c r="AC75" i="6"/>
  <c r="AC90" i="6"/>
  <c r="AC73" i="6"/>
  <c r="AC118" i="6"/>
  <c r="AC72" i="6"/>
  <c r="AC67" i="6"/>
  <c r="AC99" i="6"/>
  <c r="AC107" i="6"/>
  <c r="AC100" i="6"/>
  <c r="AC76" i="6"/>
  <c r="AC51" i="6"/>
  <c r="AC57" i="6"/>
  <c r="AC105" i="6"/>
  <c r="AC106" i="6"/>
  <c r="AC104" i="6"/>
  <c r="AC88" i="6"/>
  <c r="AC77" i="6"/>
  <c r="AC65" i="6"/>
  <c r="AC80" i="6"/>
  <c r="AC54" i="6"/>
  <c r="AK31" i="6"/>
  <c r="AL30" i="6"/>
  <c r="AB114" i="6"/>
  <c r="AB119" i="6"/>
  <c r="AB118" i="6"/>
  <c r="AB117" i="6"/>
  <c r="AB108" i="6"/>
  <c r="AB116" i="6"/>
  <c r="AB111" i="6"/>
  <c r="AB115" i="6"/>
  <c r="AB101" i="6"/>
  <c r="AB71" i="6"/>
  <c r="AB47" i="6"/>
  <c r="AB66" i="6"/>
  <c r="AB56" i="6"/>
  <c r="AB75" i="6"/>
  <c r="AB67" i="6"/>
  <c r="AB90" i="6"/>
  <c r="AB107" i="6"/>
  <c r="AB49" i="6"/>
  <c r="AB53" i="6"/>
  <c r="AB73" i="6"/>
  <c r="AB110" i="6"/>
  <c r="AB86" i="6"/>
  <c r="AB113" i="6"/>
  <c r="AB55" i="6"/>
  <c r="AB64" i="6"/>
  <c r="AB100" i="6"/>
  <c r="AB99" i="6"/>
  <c r="AB72" i="6"/>
  <c r="AB42" i="6"/>
  <c r="AB93" i="6"/>
  <c r="AB112" i="6"/>
  <c r="AB109" i="6"/>
  <c r="AB63" i="6"/>
  <c r="AB54" i="6"/>
  <c r="AB104" i="6"/>
  <c r="AB80" i="6"/>
  <c r="AB57" i="6"/>
  <c r="AB51" i="6"/>
  <c r="AB76" i="6"/>
  <c r="AB88" i="6"/>
  <c r="AB77" i="6"/>
  <c r="AB65" i="6"/>
  <c r="AB106" i="6"/>
  <c r="AB89" i="6"/>
  <c r="AB105" i="6"/>
  <c r="AD108" i="6"/>
  <c r="AD116" i="6"/>
  <c r="AD115" i="6"/>
  <c r="AD111" i="6"/>
  <c r="AD53" i="6"/>
  <c r="AD110" i="6"/>
  <c r="AD75" i="6"/>
  <c r="AD65" i="6"/>
  <c r="AD101" i="6"/>
  <c r="AD66" i="6"/>
  <c r="AD112" i="6"/>
  <c r="AD42" i="6"/>
  <c r="AD86" i="6"/>
  <c r="AD67" i="6"/>
  <c r="AD47" i="6"/>
  <c r="AD90" i="6"/>
  <c r="AD64" i="6"/>
  <c r="AD93" i="6"/>
  <c r="AD56" i="6"/>
  <c r="AD109" i="6"/>
  <c r="AD72" i="6"/>
  <c r="AD107" i="6"/>
  <c r="AD113" i="6"/>
  <c r="AD118" i="6"/>
  <c r="AD73" i="6"/>
  <c r="AD49" i="6"/>
  <c r="AD55" i="6"/>
  <c r="AD99" i="6"/>
  <c r="AD119" i="6"/>
  <c r="AD117" i="6"/>
  <c r="AD63" i="6"/>
  <c r="AD114" i="6"/>
  <c r="AD71" i="6"/>
  <c r="AD51" i="6"/>
  <c r="AD88" i="6"/>
  <c r="AD105" i="6"/>
  <c r="AD80" i="6"/>
  <c r="AD77" i="6"/>
  <c r="AD76" i="6"/>
  <c r="AD89" i="6"/>
  <c r="AD106" i="6"/>
  <c r="AD54" i="6"/>
  <c r="AD104" i="6"/>
  <c r="AD57" i="6"/>
  <c r="AD100" i="6"/>
  <c r="AI35" i="6"/>
  <c r="AY7" i="6"/>
  <c r="AZ7" i="6" s="1"/>
  <c r="Q26" i="38"/>
  <c r="R26" i="38"/>
  <c r="Q32" i="38"/>
  <c r="R32" i="38"/>
  <c r="AQ7" i="38"/>
  <c r="AP8" i="38"/>
  <c r="Q25" i="38"/>
  <c r="AQ8" i="38"/>
  <c r="R25" i="38"/>
  <c r="AO7" i="38"/>
  <c r="AR8" i="38"/>
  <c r="Q23" i="38"/>
  <c r="AR7" i="38"/>
  <c r="AN7" i="38"/>
  <c r="AQ14" i="41"/>
  <c r="AP14" i="41"/>
  <c r="AR14" i="41"/>
  <c r="AO14" i="41"/>
  <c r="T8" i="37"/>
  <c r="T9" i="37" s="1"/>
  <c r="T10" i="37" s="1"/>
  <c r="T11" i="37" s="1"/>
  <c r="T12" i="37" s="1"/>
  <c r="T13" i="37" s="1"/>
  <c r="T14" i="37" s="1"/>
  <c r="T15" i="37" s="1"/>
  <c r="T16" i="37" s="1"/>
  <c r="T17" i="37" s="1"/>
  <c r="T18" i="37" s="1"/>
  <c r="AX7" i="23"/>
  <c r="AP16" i="23"/>
  <c r="AQ16" i="23"/>
  <c r="AR16" i="23"/>
  <c r="AN16" i="23"/>
  <c r="AY9" i="6"/>
  <c r="BB16" i="6"/>
  <c r="AF29" i="6"/>
  <c r="BB14" i="6"/>
  <c r="AF31" i="6"/>
  <c r="AF32" i="6"/>
  <c r="AE6" i="6"/>
  <c r="AC6" i="6"/>
  <c r="AF6" i="6"/>
  <c r="AC20" i="6"/>
  <c r="AF20" i="6"/>
  <c r="AE20" i="6"/>
  <c r="AK13" i="6"/>
  <c r="AL13" i="6"/>
  <c r="AI13" i="6"/>
  <c r="AJ13" i="6"/>
  <c r="AK20" i="6"/>
  <c r="AL20" i="6"/>
  <c r="AI20" i="6"/>
  <c r="AJ20" i="6"/>
  <c r="AF23" i="6"/>
  <c r="AE23" i="6"/>
  <c r="AC23" i="6"/>
  <c r="AB18" i="6"/>
  <c r="AF18" i="6"/>
  <c r="AE18" i="6"/>
  <c r="AC18" i="6"/>
  <c r="AE15" i="6"/>
  <c r="AC15" i="6"/>
  <c r="AE14" i="6"/>
  <c r="AF14" i="6"/>
  <c r="AC14" i="6"/>
  <c r="AK28" i="6"/>
  <c r="AI28" i="6"/>
  <c r="AJ28" i="6"/>
  <c r="AE22" i="6"/>
  <c r="AC22" i="6"/>
  <c r="AF22" i="6"/>
  <c r="AC21" i="6"/>
  <c r="AF21" i="6"/>
  <c r="AE21" i="6"/>
  <c r="AC28" i="6"/>
  <c r="AF28" i="6"/>
  <c r="AE28" i="6"/>
  <c r="AK18" i="6"/>
  <c r="AL18" i="6"/>
  <c r="AI18" i="6"/>
  <c r="AJ18" i="6"/>
  <c r="AF10" i="6"/>
  <c r="AE10" i="6"/>
  <c r="AC10" i="6"/>
  <c r="E106" i="19"/>
  <c r="AE9" i="6"/>
  <c r="AC9" i="6"/>
  <c r="AF9" i="6"/>
  <c r="AI15" i="6"/>
  <c r="AL15" i="6"/>
  <c r="AK15" i="6"/>
  <c r="AJ15" i="6"/>
  <c r="AB26" i="6"/>
  <c r="AF26" i="6"/>
  <c r="AC26" i="6"/>
  <c r="AE26" i="6"/>
  <c r="AQ6" i="37"/>
  <c r="AN6" i="37"/>
  <c r="AP6" i="37"/>
  <c r="AO6" i="37"/>
  <c r="AR6" i="37"/>
  <c r="AR8" i="37"/>
  <c r="AP8" i="37"/>
  <c r="AN8" i="37"/>
  <c r="AQ8" i="37"/>
  <c r="AO8" i="37"/>
  <c r="AQ7" i="37"/>
  <c r="AR7" i="37"/>
  <c r="AP7" i="37"/>
  <c r="AO7" i="37"/>
  <c r="AN7" i="37"/>
  <c r="AR9" i="37"/>
  <c r="AQ9" i="37"/>
  <c r="AP9" i="37"/>
  <c r="AO9" i="37"/>
  <c r="AN9" i="37"/>
  <c r="AR11" i="37"/>
  <c r="AO11" i="37"/>
  <c r="AQ11" i="37"/>
  <c r="AP11" i="37"/>
  <c r="AN11" i="37"/>
  <c r="AQ14" i="37"/>
  <c r="AN14" i="37"/>
  <c r="AR14" i="37"/>
  <c r="AP14" i="37"/>
  <c r="AO14" i="37"/>
  <c r="AO16" i="37"/>
  <c r="AQ16" i="37"/>
  <c r="AP16" i="37"/>
  <c r="AN16" i="37"/>
  <c r="AR16" i="37"/>
  <c r="AR10" i="37"/>
  <c r="AP10" i="37"/>
  <c r="AN10" i="37"/>
  <c r="AQ10" i="37"/>
  <c r="AO10" i="37"/>
  <c r="AQ12" i="37"/>
  <c r="AO12" i="37"/>
  <c r="AR12" i="37"/>
  <c r="AP12" i="37"/>
  <c r="AN12" i="37"/>
  <c r="AQ13" i="37"/>
  <c r="AP13" i="37"/>
  <c r="AR13" i="37"/>
  <c r="AO13" i="37"/>
  <c r="AN13" i="37"/>
  <c r="S19" i="37"/>
  <c r="AN15" i="37"/>
  <c r="AR15" i="37"/>
  <c r="AQ15" i="37"/>
  <c r="AP15" i="37"/>
  <c r="AO15" i="37"/>
  <c r="AR17" i="37"/>
  <c r="AP17" i="37"/>
  <c r="AO17" i="37"/>
  <c r="AN17" i="37"/>
  <c r="AQ17" i="37"/>
  <c r="AZ21" i="38"/>
  <c r="AZ15" i="41"/>
  <c r="AI35" i="25"/>
  <c r="AG44" i="7"/>
  <c r="AG94" i="7"/>
  <c r="AG98" i="7"/>
  <c r="AG75" i="7"/>
  <c r="AG85" i="7"/>
  <c r="AG97" i="7"/>
  <c r="AG73" i="7"/>
  <c r="AG59" i="7"/>
  <c r="AG92" i="7"/>
  <c r="AG81" i="7"/>
  <c r="AG87" i="7"/>
  <c r="AG95" i="7"/>
  <c r="AG99" i="7"/>
  <c r="AG58" i="7"/>
  <c r="AG64" i="7"/>
  <c r="AB21" i="6"/>
  <c r="AG93" i="7"/>
  <c r="AG62" i="7"/>
  <c r="AG56" i="7"/>
  <c r="AG52" i="7"/>
  <c r="AG65" i="7"/>
  <c r="AG103" i="7"/>
  <c r="AG54" i="7"/>
  <c r="AG104" i="7"/>
  <c r="AG76" i="7"/>
  <c r="AG47" i="7"/>
  <c r="AG80" i="7"/>
  <c r="AG60" i="7"/>
  <c r="AG102" i="7"/>
  <c r="AG51" i="7"/>
  <c r="AG45" i="7"/>
  <c r="AG63" i="7"/>
  <c r="AG66" i="7"/>
  <c r="AG69" i="7"/>
  <c r="AG70" i="7"/>
  <c r="AG46" i="7"/>
  <c r="AG55" i="7"/>
  <c r="AG88" i="7"/>
  <c r="AG78" i="7"/>
  <c r="AG79" i="7"/>
  <c r="AG53" i="7"/>
  <c r="AG74" i="7"/>
  <c r="AG50" i="7"/>
  <c r="AG89" i="7"/>
  <c r="AG43" i="7"/>
  <c r="AG82" i="7"/>
  <c r="AG77" i="7"/>
  <c r="E101" i="19"/>
  <c r="AB20" i="6"/>
  <c r="AJ10" i="7"/>
  <c r="AK10" i="7"/>
  <c r="AI10" i="7"/>
  <c r="AH10" i="7"/>
  <c r="AL10" i="7"/>
  <c r="P30" i="7"/>
  <c r="P32" i="7"/>
  <c r="P34" i="7"/>
  <c r="P31" i="7"/>
  <c r="P24" i="7"/>
  <c r="P26" i="7"/>
  <c r="P29" i="7"/>
  <c r="P23" i="7"/>
  <c r="P27" i="7"/>
  <c r="P25" i="7"/>
  <c r="AY7" i="7"/>
  <c r="P28" i="7"/>
  <c r="P33" i="7"/>
  <c r="AJ13" i="7"/>
  <c r="AI13" i="7"/>
  <c r="AL13" i="7"/>
  <c r="AK13" i="7"/>
  <c r="AH13" i="7"/>
  <c r="AJ35" i="7"/>
  <c r="AI35" i="7"/>
  <c r="AH35" i="7"/>
  <c r="AL35" i="7"/>
  <c r="AK35" i="7"/>
  <c r="AH12" i="7"/>
  <c r="AK12" i="7"/>
  <c r="AL12" i="7"/>
  <c r="AJ12" i="7"/>
  <c r="AI12" i="7"/>
  <c r="AI31" i="7"/>
  <c r="AH31" i="7"/>
  <c r="AL31" i="7"/>
  <c r="AK31" i="7"/>
  <c r="AJ31" i="7"/>
  <c r="AG67" i="7"/>
  <c r="AC121" i="7"/>
  <c r="X7" i="7" s="1"/>
  <c r="AA9" i="3" s="1"/>
  <c r="AG112" i="7"/>
  <c r="AI7" i="7"/>
  <c r="AH7" i="7"/>
  <c r="AL7" i="7"/>
  <c r="AK7" i="7"/>
  <c r="AJ7" i="7"/>
  <c r="AE121" i="7"/>
  <c r="X9" i="7" s="1"/>
  <c r="AA11" i="3" s="1"/>
  <c r="AG49" i="7"/>
  <c r="AG42" i="7"/>
  <c r="AB121" i="7"/>
  <c r="X6" i="7" s="1"/>
  <c r="AA8" i="3" s="1"/>
  <c r="AI6" i="7"/>
  <c r="AH6" i="7"/>
  <c r="AL6" i="7"/>
  <c r="AK6" i="7"/>
  <c r="AJ6" i="7"/>
  <c r="AV8" i="7"/>
  <c r="AG48" i="7"/>
  <c r="AF121" i="7"/>
  <c r="X10" i="7" s="1"/>
  <c r="AA7" i="3" s="1"/>
  <c r="AD121" i="7"/>
  <c r="X8" i="7" s="1"/>
  <c r="AA10" i="3" s="1"/>
  <c r="AG71" i="7"/>
  <c r="M37" i="7"/>
  <c r="M36" i="7" s="1"/>
  <c r="AL20" i="7"/>
  <c r="AJ20" i="7"/>
  <c r="AK20" i="7"/>
  <c r="AI20" i="7"/>
  <c r="AH20" i="7"/>
  <c r="AG120" i="39"/>
  <c r="AJ30" i="39"/>
  <c r="AI30" i="39"/>
  <c r="AL30" i="39"/>
  <c r="AK30" i="39"/>
  <c r="AH30" i="39"/>
  <c r="P30" i="39"/>
  <c r="P32" i="39"/>
  <c r="P23" i="39"/>
  <c r="P29" i="39"/>
  <c r="P33" i="39"/>
  <c r="P25" i="39"/>
  <c r="P31" i="39"/>
  <c r="P34" i="39"/>
  <c r="AY7" i="39"/>
  <c r="P26" i="39"/>
  <c r="P24" i="39"/>
  <c r="P28" i="39"/>
  <c r="P27" i="39"/>
  <c r="P30" i="36"/>
  <c r="P33" i="36"/>
  <c r="P25" i="36"/>
  <c r="P27" i="36"/>
  <c r="P26" i="36"/>
  <c r="P32" i="36"/>
  <c r="P24" i="36"/>
  <c r="P29" i="36"/>
  <c r="P28" i="36"/>
  <c r="P34" i="36"/>
  <c r="P31" i="36"/>
  <c r="AY7" i="36"/>
  <c r="P23" i="36" s="1"/>
  <c r="AV7" i="36"/>
  <c r="AG120" i="36"/>
  <c r="AI7" i="25"/>
  <c r="AH8" i="25"/>
  <c r="AL8" i="25"/>
  <c r="AK8" i="25"/>
  <c r="AJ8" i="25"/>
  <c r="AI8" i="25"/>
  <c r="M36" i="25"/>
  <c r="AC120" i="25"/>
  <c r="AG120" i="25" s="1"/>
  <c r="AO5" i="25"/>
  <c r="AI27" i="25"/>
  <c r="AI12" i="25"/>
  <c r="H101" i="19"/>
  <c r="H94" i="19"/>
  <c r="H99" i="19"/>
  <c r="G96" i="19"/>
  <c r="G39" i="19"/>
  <c r="G119" i="19"/>
  <c r="AB15" i="6"/>
  <c r="E119" i="19"/>
  <c r="AB23" i="6"/>
  <c r="E83" i="19"/>
  <c r="E99" i="19"/>
  <c r="E39" i="19"/>
  <c r="E96" i="19"/>
  <c r="E94" i="19"/>
  <c r="E120" i="19"/>
  <c r="N96" i="19"/>
  <c r="N94" i="19"/>
  <c r="N39" i="19"/>
  <c r="N120" i="19"/>
  <c r="N101" i="19"/>
  <c r="N106" i="19"/>
  <c r="N83" i="19"/>
  <c r="N99" i="19"/>
  <c r="N119" i="19"/>
  <c r="M106" i="19"/>
  <c r="M39" i="19"/>
  <c r="M120" i="19"/>
  <c r="M101" i="19"/>
  <c r="M96" i="19"/>
  <c r="M119" i="19"/>
  <c r="M83" i="19"/>
  <c r="M99" i="19"/>
  <c r="M94" i="19"/>
  <c r="J120" i="19"/>
  <c r="J39" i="19"/>
  <c r="J101" i="19"/>
  <c r="J106" i="19"/>
  <c r="J94" i="19"/>
  <c r="J119" i="19"/>
  <c r="J83" i="19"/>
  <c r="H83" i="19"/>
  <c r="H106" i="19"/>
  <c r="H39" i="19"/>
  <c r="H119" i="19"/>
  <c r="H120" i="19"/>
  <c r="L99" i="19"/>
  <c r="L106" i="19"/>
  <c r="L101" i="19"/>
  <c r="L120" i="19"/>
  <c r="L94" i="19"/>
  <c r="L96" i="19"/>
  <c r="L39" i="19"/>
  <c r="K83" i="19"/>
  <c r="K119" i="19"/>
  <c r="K106" i="19"/>
  <c r="K99" i="19"/>
  <c r="K94" i="19"/>
  <c r="K101" i="19"/>
  <c r="K96" i="19"/>
  <c r="K120" i="19"/>
  <c r="I96" i="19"/>
  <c r="I48" i="19"/>
  <c r="I34" i="19"/>
  <c r="I59" i="19"/>
  <c r="I120" i="19"/>
  <c r="I39" i="19"/>
  <c r="I83" i="19"/>
  <c r="I29" i="19"/>
  <c r="I99" i="19"/>
  <c r="I106" i="19"/>
  <c r="I94" i="19"/>
  <c r="I101" i="19"/>
  <c r="I119" i="19"/>
  <c r="I98" i="19"/>
  <c r="G94" i="19"/>
  <c r="G120" i="19"/>
  <c r="G101" i="19"/>
  <c r="G83" i="19"/>
  <c r="G99" i="19"/>
  <c r="AB6" i="6"/>
  <c r="K6" i="6"/>
  <c r="AH15" i="6"/>
  <c r="K17" i="6"/>
  <c r="K27" i="6"/>
  <c r="AB28" i="6"/>
  <c r="K11" i="6"/>
  <c r="K19" i="6"/>
  <c r="M22" i="6"/>
  <c r="BB22" i="6"/>
  <c r="AX7" i="6"/>
  <c r="AB10" i="6"/>
  <c r="AH28" i="6"/>
  <c r="BB19" i="6"/>
  <c r="BB21" i="6"/>
  <c r="AB9" i="6"/>
  <c r="AH13" i="6"/>
  <c r="AB22" i="6"/>
  <c r="AB14" i="6"/>
  <c r="AH20" i="6"/>
  <c r="AH18" i="6"/>
  <c r="K21" i="6"/>
  <c r="BB20" i="6"/>
  <c r="J2" i="7"/>
  <c r="E2" i="7"/>
  <c r="B2" i="7"/>
  <c r="J2" i="39"/>
  <c r="E2" i="39"/>
  <c r="B2" i="39"/>
  <c r="J2" i="38"/>
  <c r="E2" i="38"/>
  <c r="B2" i="38"/>
  <c r="J2" i="41"/>
  <c r="E2" i="41"/>
  <c r="B2" i="41"/>
  <c r="J2" i="36"/>
  <c r="E2" i="36"/>
  <c r="B2" i="36"/>
  <c r="J2" i="37"/>
  <c r="E2" i="37"/>
  <c r="B2" i="37"/>
  <c r="J2" i="25"/>
  <c r="E2" i="25"/>
  <c r="B2" i="25"/>
  <c r="J2" i="23"/>
  <c r="E2" i="23"/>
  <c r="B2" i="23"/>
  <c r="J2" i="5"/>
  <c r="E2" i="5"/>
  <c r="B2" i="5"/>
  <c r="J2" i="6"/>
  <c r="E2" i="6"/>
  <c r="B2" i="6"/>
  <c r="N8" i="20"/>
  <c r="M8" i="20"/>
  <c r="L8" i="20"/>
  <c r="K8" i="20"/>
  <c r="J8" i="20"/>
  <c r="I8" i="20"/>
  <c r="H8" i="20"/>
  <c r="G8" i="20"/>
  <c r="F8" i="20"/>
  <c r="E8" i="20"/>
  <c r="N7" i="20"/>
  <c r="M7" i="20"/>
  <c r="L7" i="20"/>
  <c r="K7" i="20"/>
  <c r="J7" i="20"/>
  <c r="I7" i="20"/>
  <c r="H7" i="20"/>
  <c r="G7" i="20"/>
  <c r="F7" i="20"/>
  <c r="E7" i="20"/>
  <c r="N8" i="19"/>
  <c r="M8" i="19"/>
  <c r="L8" i="19"/>
  <c r="K8" i="19"/>
  <c r="J8" i="19"/>
  <c r="I8" i="19"/>
  <c r="H8" i="19"/>
  <c r="G8" i="19"/>
  <c r="F8" i="19"/>
  <c r="E8" i="19"/>
  <c r="N7" i="19"/>
  <c r="M7" i="19"/>
  <c r="L7" i="19"/>
  <c r="K7" i="19"/>
  <c r="J7" i="19"/>
  <c r="I7" i="19"/>
  <c r="H7" i="19"/>
  <c r="G7" i="19"/>
  <c r="F7" i="19"/>
  <c r="E7" i="19"/>
  <c r="N8" i="21"/>
  <c r="M8" i="21"/>
  <c r="L8" i="21"/>
  <c r="K8" i="21"/>
  <c r="J8" i="21"/>
  <c r="I8" i="21"/>
  <c r="H8" i="21"/>
  <c r="G8" i="21"/>
  <c r="F8" i="21"/>
  <c r="E8" i="21"/>
  <c r="N7" i="21"/>
  <c r="M7" i="21"/>
  <c r="L7" i="21"/>
  <c r="K7" i="21"/>
  <c r="J7" i="21"/>
  <c r="I7" i="21"/>
  <c r="H7" i="21"/>
  <c r="G7" i="21"/>
  <c r="F7" i="21"/>
  <c r="E7" i="21"/>
  <c r="F7" i="17"/>
  <c r="G7" i="17"/>
  <c r="H7" i="17"/>
  <c r="I7" i="17"/>
  <c r="J7" i="17"/>
  <c r="K7" i="17"/>
  <c r="L7" i="17"/>
  <c r="M7" i="17"/>
  <c r="N7" i="17"/>
  <c r="F8" i="17"/>
  <c r="G8" i="17"/>
  <c r="H8" i="17"/>
  <c r="I8" i="17"/>
  <c r="J8" i="17"/>
  <c r="K8" i="17"/>
  <c r="L8" i="17"/>
  <c r="M8" i="17"/>
  <c r="N8" i="17"/>
  <c r="E8" i="17"/>
  <c r="E7" i="17"/>
  <c r="D4" i="3"/>
  <c r="S4" i="3" s="1"/>
  <c r="E4" i="3"/>
  <c r="T4" i="3" s="1"/>
  <c r="F4" i="3"/>
  <c r="U4" i="3" s="1"/>
  <c r="G4" i="3"/>
  <c r="V4" i="3" s="1"/>
  <c r="H4" i="3"/>
  <c r="W4" i="3" s="1"/>
  <c r="I4" i="3"/>
  <c r="X4" i="3" s="1"/>
  <c r="J4" i="3"/>
  <c r="Y4" i="3" s="1"/>
  <c r="K4" i="3"/>
  <c r="Z4" i="3" s="1"/>
  <c r="L4" i="3"/>
  <c r="AA4" i="3" s="1"/>
  <c r="M4" i="3"/>
  <c r="AB4" i="3" s="1"/>
  <c r="C4" i="3"/>
  <c r="R4" i="3" s="1"/>
  <c r="M5" i="3"/>
  <c r="AB5" i="3" s="1"/>
  <c r="D5" i="3"/>
  <c r="S5" i="3" s="1"/>
  <c r="E5" i="3"/>
  <c r="T5" i="3" s="1"/>
  <c r="F5" i="3"/>
  <c r="U5" i="3" s="1"/>
  <c r="G5" i="3"/>
  <c r="V5" i="3" s="1"/>
  <c r="H5" i="3"/>
  <c r="W5" i="3" s="1"/>
  <c r="I5" i="3"/>
  <c r="X5" i="3" s="1"/>
  <c r="J5" i="3"/>
  <c r="Y5" i="3" s="1"/>
  <c r="K5" i="3"/>
  <c r="Z5" i="3" s="1"/>
  <c r="L5" i="3"/>
  <c r="AA5" i="3" s="1"/>
  <c r="C5" i="3"/>
  <c r="R5" i="3" s="1"/>
  <c r="AE7" i="23" l="1"/>
  <c r="AD7" i="23"/>
  <c r="AF7" i="23"/>
  <c r="AC7" i="23"/>
  <c r="AB7" i="23"/>
  <c r="AQ16" i="39"/>
  <c r="AP16" i="39"/>
  <c r="AO16" i="39"/>
  <c r="AR16" i="39"/>
  <c r="AN16" i="39"/>
  <c r="AO12" i="39"/>
  <c r="AN12" i="39"/>
  <c r="AR12" i="39"/>
  <c r="AQ12" i="39"/>
  <c r="AP12" i="39"/>
  <c r="AN7" i="39"/>
  <c r="AR7" i="39"/>
  <c r="AQ7" i="39"/>
  <c r="AP7" i="39"/>
  <c r="AO7" i="39"/>
  <c r="AP15" i="39"/>
  <c r="AQ15" i="39"/>
  <c r="AO15" i="39"/>
  <c r="AN15" i="39"/>
  <c r="AR15" i="39"/>
  <c r="AR6" i="39"/>
  <c r="AQ6" i="39"/>
  <c r="AP6" i="39"/>
  <c r="AO6" i="39"/>
  <c r="AN6" i="39"/>
  <c r="AR13" i="39"/>
  <c r="AN13" i="39"/>
  <c r="AQ13" i="39"/>
  <c r="AO13" i="39"/>
  <c r="AP13" i="39"/>
  <c r="AQ10" i="39"/>
  <c r="AO10" i="39"/>
  <c r="AN10" i="39"/>
  <c r="AR10" i="39"/>
  <c r="AP10" i="39"/>
  <c r="AP9" i="39"/>
  <c r="AO9" i="39"/>
  <c r="AN9" i="39"/>
  <c r="AR9" i="39"/>
  <c r="AQ9" i="39"/>
  <c r="AO14" i="39"/>
  <c r="AN14" i="39"/>
  <c r="AR14" i="39"/>
  <c r="AQ14" i="39"/>
  <c r="AP14" i="39"/>
  <c r="AF10" i="23"/>
  <c r="AE10" i="23"/>
  <c r="AB10" i="23"/>
  <c r="AD10" i="23"/>
  <c r="AC10" i="23"/>
  <c r="AR11" i="39"/>
  <c r="AQ11" i="39"/>
  <c r="AP11" i="39"/>
  <c r="AO11" i="39"/>
  <c r="AN11" i="39"/>
  <c r="AO8" i="39"/>
  <c r="AP8" i="39"/>
  <c r="AN8" i="39"/>
  <c r="AR8" i="39"/>
  <c r="AQ8" i="39"/>
  <c r="AR17" i="39"/>
  <c r="AP17" i="39"/>
  <c r="AO17" i="39"/>
  <c r="AQ17" i="39"/>
  <c r="AN17" i="39"/>
  <c r="N33" i="21"/>
  <c r="N23" i="21"/>
  <c r="N30" i="21"/>
  <c r="N20" i="21"/>
  <c r="N26" i="21"/>
  <c r="N36" i="21"/>
  <c r="N38" i="21"/>
  <c r="N32" i="21"/>
  <c r="N27" i="21"/>
  <c r="N19" i="21"/>
  <c r="N21" i="21"/>
  <c r="N31" i="21"/>
  <c r="N16" i="21"/>
  <c r="N22" i="21"/>
  <c r="N37" i="21"/>
  <c r="N17" i="21"/>
  <c r="N15" i="21"/>
  <c r="N11" i="21"/>
  <c r="N25" i="21"/>
  <c r="N34" i="21"/>
  <c r="N35" i="21"/>
  <c r="N28" i="21"/>
  <c r="N18" i="21"/>
  <c r="N29" i="21"/>
  <c r="J25" i="21"/>
  <c r="J21" i="21"/>
  <c r="J23" i="21"/>
  <c r="J30" i="21"/>
  <c r="J36" i="21"/>
  <c r="J27" i="21"/>
  <c r="J28" i="21"/>
  <c r="J31" i="21"/>
  <c r="J26" i="21"/>
  <c r="J15" i="21"/>
  <c r="J19" i="21"/>
  <c r="J34" i="21"/>
  <c r="J35" i="21"/>
  <c r="J22" i="21"/>
  <c r="J18" i="21"/>
  <c r="J16" i="21"/>
  <c r="J20" i="21"/>
  <c r="J11" i="21"/>
  <c r="J17" i="21"/>
  <c r="J38" i="21"/>
  <c r="J32" i="21"/>
  <c r="J33" i="21"/>
  <c r="J37" i="21"/>
  <c r="J29" i="21"/>
  <c r="H15" i="21"/>
  <c r="H20" i="21"/>
  <c r="H23" i="21"/>
  <c r="H35" i="21"/>
  <c r="H16" i="21"/>
  <c r="H21" i="21"/>
  <c r="H34" i="21"/>
  <c r="H30" i="21"/>
  <c r="H33" i="21"/>
  <c r="H38" i="21"/>
  <c r="H28" i="21"/>
  <c r="H17" i="21"/>
  <c r="H26" i="21"/>
  <c r="H25" i="21"/>
  <c r="H27" i="21"/>
  <c r="H22" i="21"/>
  <c r="H32" i="21"/>
  <c r="H31" i="21"/>
  <c r="H18" i="21"/>
  <c r="H37" i="21"/>
  <c r="H36" i="21"/>
  <c r="H19" i="21"/>
  <c r="H29" i="21"/>
  <c r="AQ12" i="38"/>
  <c r="AQ18" i="38" s="1"/>
  <c r="AP10" i="38"/>
  <c r="AN10" i="38"/>
  <c r="AN12" i="38"/>
  <c r="AO6" i="41"/>
  <c r="AN6" i="41"/>
  <c r="AQ6" i="41"/>
  <c r="AR10" i="38"/>
  <c r="AR18" i="38" s="1"/>
  <c r="AO12" i="38"/>
  <c r="AP12" i="38"/>
  <c r="AR6" i="41"/>
  <c r="AO10" i="38"/>
  <c r="AP12" i="41"/>
  <c r="AO12" i="41"/>
  <c r="AR12" i="41"/>
  <c r="AQ12" i="41"/>
  <c r="AN12" i="41"/>
  <c r="X16" i="26"/>
  <c r="Z16" i="26" s="1"/>
  <c r="AI38" i="26"/>
  <c r="F27" i="26"/>
  <c r="AB26" i="26"/>
  <c r="K110" i="35"/>
  <c r="AO18" i="23"/>
  <c r="S35" i="41"/>
  <c r="Z36" i="7"/>
  <c r="AJ36" i="7"/>
  <c r="AJ38" i="7" s="1"/>
  <c r="AK36" i="7"/>
  <c r="AL36" i="7"/>
  <c r="AL38" i="7" s="1"/>
  <c r="AH36" i="7"/>
  <c r="AH38" i="7" s="1"/>
  <c r="AI36" i="7"/>
  <c r="AI38" i="7" s="1"/>
  <c r="AO9" i="41"/>
  <c r="AN9" i="41"/>
  <c r="AQ9" i="41"/>
  <c r="AP9" i="41"/>
  <c r="AR9" i="41"/>
  <c r="T9" i="41"/>
  <c r="T10" i="41" s="1"/>
  <c r="T11" i="41" s="1"/>
  <c r="T12" i="41" s="1"/>
  <c r="T13" i="41" s="1"/>
  <c r="T14" i="41" s="1"/>
  <c r="T15" i="41" s="1"/>
  <c r="T16" i="41" s="1"/>
  <c r="T17" i="41" s="1"/>
  <c r="T18" i="41" s="1"/>
  <c r="S8" i="41"/>
  <c r="AQ18" i="23"/>
  <c r="S19" i="38"/>
  <c r="AN18" i="23"/>
  <c r="AP18" i="23"/>
  <c r="T9" i="38"/>
  <c r="T10" i="38" s="1"/>
  <c r="T11" i="38" s="1"/>
  <c r="T12" i="38" s="1"/>
  <c r="T13" i="38" s="1"/>
  <c r="T14" i="38" s="1"/>
  <c r="T15" i="38" s="1"/>
  <c r="T16" i="38" s="1"/>
  <c r="T17" i="38" s="1"/>
  <c r="T18" i="38" s="1"/>
  <c r="T8" i="7"/>
  <c r="Q8" i="7"/>
  <c r="R8" i="7"/>
  <c r="S8" i="7"/>
  <c r="T9" i="7"/>
  <c r="R9" i="7"/>
  <c r="S9" i="7"/>
  <c r="Q9" i="7"/>
  <c r="T17" i="7"/>
  <c r="R17" i="7"/>
  <c r="Q17" i="7"/>
  <c r="S17" i="7"/>
  <c r="T7" i="7"/>
  <c r="N13" i="21"/>
  <c r="S7" i="7"/>
  <c r="Q7" i="7"/>
  <c r="R7" i="7"/>
  <c r="S15" i="7"/>
  <c r="Q15" i="7"/>
  <c r="R15" i="7"/>
  <c r="T15" i="7"/>
  <c r="S11" i="7"/>
  <c r="R11" i="7"/>
  <c r="T11" i="7"/>
  <c r="Q11" i="7"/>
  <c r="E101" i="17"/>
  <c r="E94" i="17"/>
  <c r="R16" i="7"/>
  <c r="Q16" i="7"/>
  <c r="S16" i="7"/>
  <c r="T16" i="7"/>
  <c r="T13" i="7"/>
  <c r="R13" i="7"/>
  <c r="S13" i="7"/>
  <c r="Q13" i="7"/>
  <c r="T14" i="7"/>
  <c r="R14" i="7"/>
  <c r="Q14" i="7"/>
  <c r="S14" i="7"/>
  <c r="AZ23" i="23"/>
  <c r="AF33" i="6"/>
  <c r="AZ19" i="37"/>
  <c r="T18" i="7"/>
  <c r="Q18" i="7"/>
  <c r="R18" i="7"/>
  <c r="S18" i="7"/>
  <c r="E100" i="17"/>
  <c r="T10" i="7"/>
  <c r="R10" i="7"/>
  <c r="S10" i="7"/>
  <c r="Q10" i="7"/>
  <c r="AR18" i="23"/>
  <c r="Q12" i="7"/>
  <c r="T12" i="7"/>
  <c r="R12" i="7"/>
  <c r="S12" i="7"/>
  <c r="J13" i="21"/>
  <c r="AA13" i="3"/>
  <c r="R31" i="25"/>
  <c r="S31" i="25"/>
  <c r="S34" i="25"/>
  <c r="Q34" i="25"/>
  <c r="R18" i="36"/>
  <c r="Q18" i="36"/>
  <c r="R11" i="36"/>
  <c r="Q11" i="36"/>
  <c r="R12" i="36"/>
  <c r="Q12" i="36"/>
  <c r="R13" i="36"/>
  <c r="Q13" i="36"/>
  <c r="R14" i="36"/>
  <c r="Q14" i="36"/>
  <c r="Q16" i="36"/>
  <c r="R16" i="36"/>
  <c r="Q9" i="36"/>
  <c r="R9" i="36"/>
  <c r="R10" i="36"/>
  <c r="Q10" i="36"/>
  <c r="Q17" i="36"/>
  <c r="R17" i="36"/>
  <c r="Q7" i="36"/>
  <c r="Q8" i="36"/>
  <c r="R8" i="36"/>
  <c r="R15" i="36"/>
  <c r="Q15" i="36"/>
  <c r="S26" i="25"/>
  <c r="Q26" i="25"/>
  <c r="Q25" i="25"/>
  <c r="R33" i="25"/>
  <c r="Q27" i="25"/>
  <c r="R27" i="25"/>
  <c r="Q29" i="25"/>
  <c r="Q32" i="25"/>
  <c r="S24" i="25"/>
  <c r="Q24" i="25"/>
  <c r="R32" i="25"/>
  <c r="S23" i="25"/>
  <c r="S29" i="25"/>
  <c r="S33" i="25"/>
  <c r="R30" i="25"/>
  <c r="Q30" i="25"/>
  <c r="R28" i="25"/>
  <c r="S28" i="25"/>
  <c r="H11" i="21"/>
  <c r="Q8" i="25"/>
  <c r="R8" i="25"/>
  <c r="Q10" i="25"/>
  <c r="R10" i="25"/>
  <c r="Q15" i="25"/>
  <c r="R15" i="25"/>
  <c r="Q9" i="25"/>
  <c r="R11" i="25"/>
  <c r="Q11" i="25"/>
  <c r="R13" i="25"/>
  <c r="Q13" i="25"/>
  <c r="Q12" i="25"/>
  <c r="R12" i="25"/>
  <c r="Q17" i="25"/>
  <c r="R17" i="25"/>
  <c r="Q16" i="25"/>
  <c r="R16" i="25"/>
  <c r="R14" i="25"/>
  <c r="Q14" i="25"/>
  <c r="R18" i="25"/>
  <c r="Q18" i="25"/>
  <c r="Q7" i="25"/>
  <c r="R7" i="25"/>
  <c r="S35" i="38"/>
  <c r="AY7" i="23"/>
  <c r="AL6" i="6"/>
  <c r="AK6" i="6"/>
  <c r="AJ6" i="6"/>
  <c r="AI6" i="6"/>
  <c r="AI21" i="6"/>
  <c r="AJ21" i="6"/>
  <c r="AK21" i="6"/>
  <c r="AL21" i="6"/>
  <c r="AI17" i="6"/>
  <c r="AJ17" i="6"/>
  <c r="AK17" i="6"/>
  <c r="AL17" i="6"/>
  <c r="AI11" i="6"/>
  <c r="AJ11" i="6"/>
  <c r="AK11" i="6"/>
  <c r="AL11" i="6"/>
  <c r="AI19" i="6"/>
  <c r="AL19" i="6"/>
  <c r="AJ19" i="6"/>
  <c r="AK19" i="6"/>
  <c r="AI27" i="6"/>
  <c r="AL27" i="6"/>
  <c r="AJ27" i="6"/>
  <c r="AK27" i="6"/>
  <c r="AR18" i="37"/>
  <c r="AP18" i="37"/>
  <c r="AO18" i="37"/>
  <c r="AN18" i="37"/>
  <c r="AQ18" i="37"/>
  <c r="AZ22" i="38"/>
  <c r="AZ16" i="41"/>
  <c r="AZ20" i="37"/>
  <c r="X20" i="7"/>
  <c r="S29" i="7"/>
  <c r="R29" i="7"/>
  <c r="Q29" i="7"/>
  <c r="S25" i="7"/>
  <c r="R25" i="7"/>
  <c r="Q25" i="7"/>
  <c r="S27" i="7"/>
  <c r="R27" i="7"/>
  <c r="Q27" i="7"/>
  <c r="R23" i="7"/>
  <c r="Q23" i="7"/>
  <c r="S23" i="7"/>
  <c r="X11" i="7"/>
  <c r="S26" i="7"/>
  <c r="R26" i="7"/>
  <c r="Q26" i="7"/>
  <c r="S24" i="7"/>
  <c r="R24" i="7"/>
  <c r="Q24" i="7"/>
  <c r="R31" i="7"/>
  <c r="S31" i="7"/>
  <c r="Q31" i="7"/>
  <c r="Q34" i="7"/>
  <c r="S34" i="7"/>
  <c r="R34" i="7"/>
  <c r="S32" i="7"/>
  <c r="R32" i="7"/>
  <c r="Q32" i="7"/>
  <c r="Q30" i="7"/>
  <c r="S30" i="7"/>
  <c r="R30" i="7"/>
  <c r="R33" i="7"/>
  <c r="S33" i="7"/>
  <c r="Q33" i="7"/>
  <c r="S28" i="7"/>
  <c r="R28" i="7"/>
  <c r="Q28" i="7"/>
  <c r="S31" i="39"/>
  <c r="R31" i="39"/>
  <c r="Q31" i="39"/>
  <c r="S29" i="39"/>
  <c r="Q29" i="39"/>
  <c r="R29" i="39"/>
  <c r="Q23" i="39"/>
  <c r="S23" i="39"/>
  <c r="R32" i="39"/>
  <c r="Q32" i="39"/>
  <c r="S32" i="39"/>
  <c r="Q30" i="39"/>
  <c r="S30" i="39"/>
  <c r="R30" i="39"/>
  <c r="Q34" i="39"/>
  <c r="S34" i="39"/>
  <c r="R34" i="39"/>
  <c r="Q25" i="39"/>
  <c r="S25" i="39"/>
  <c r="R33" i="39"/>
  <c r="Q33" i="39"/>
  <c r="S33" i="39"/>
  <c r="S27" i="39"/>
  <c r="R27" i="39"/>
  <c r="Q27" i="39"/>
  <c r="S28" i="39"/>
  <c r="R28" i="39"/>
  <c r="Q28" i="39"/>
  <c r="R24" i="39"/>
  <c r="S24" i="39"/>
  <c r="Q24" i="39"/>
  <c r="S19" i="39"/>
  <c r="S26" i="39"/>
  <c r="Q26" i="39"/>
  <c r="S28" i="36"/>
  <c r="R28" i="36"/>
  <c r="Q28" i="36"/>
  <c r="Q29" i="36"/>
  <c r="S29" i="36"/>
  <c r="R29" i="36"/>
  <c r="S23" i="36"/>
  <c r="Q23" i="36"/>
  <c r="Q31" i="36"/>
  <c r="S31" i="36"/>
  <c r="R31" i="36"/>
  <c r="S24" i="36"/>
  <c r="Q24" i="36"/>
  <c r="S27" i="36"/>
  <c r="R27" i="36"/>
  <c r="Q27" i="36"/>
  <c r="R25" i="36"/>
  <c r="S25" i="36"/>
  <c r="Q25" i="36"/>
  <c r="Q30" i="36"/>
  <c r="S30" i="36"/>
  <c r="R30" i="36"/>
  <c r="S34" i="36"/>
  <c r="R34" i="36"/>
  <c r="Q34" i="36"/>
  <c r="S32" i="36"/>
  <c r="R32" i="36"/>
  <c r="Q32" i="36"/>
  <c r="R26" i="36"/>
  <c r="Q26" i="36"/>
  <c r="S26" i="36"/>
  <c r="S33" i="36"/>
  <c r="R33" i="36"/>
  <c r="Q33" i="36"/>
  <c r="AH6" i="6"/>
  <c r="AH17" i="6"/>
  <c r="AH21" i="6"/>
  <c r="M23" i="6"/>
  <c r="BB23" i="6"/>
  <c r="AH19" i="6"/>
  <c r="BA7" i="6"/>
  <c r="AH11" i="6"/>
  <c r="AR17" i="25" l="1"/>
  <c r="AQ17" i="25"/>
  <c r="AP17" i="25"/>
  <c r="AO17" i="25"/>
  <c r="AN17" i="25"/>
  <c r="AQ10" i="25"/>
  <c r="AR10" i="25"/>
  <c r="AP10" i="25"/>
  <c r="AO10" i="25"/>
  <c r="AN10" i="25"/>
  <c r="AO8" i="36"/>
  <c r="AR8" i="36"/>
  <c r="AN8" i="36"/>
  <c r="AP8" i="36"/>
  <c r="AQ8" i="36"/>
  <c r="AR11" i="25"/>
  <c r="AQ11" i="25"/>
  <c r="AP11" i="25"/>
  <c r="AO11" i="25"/>
  <c r="AN11" i="25"/>
  <c r="AR12" i="36"/>
  <c r="AQ12" i="36"/>
  <c r="AP12" i="36"/>
  <c r="AO12" i="36"/>
  <c r="AN12" i="36"/>
  <c r="AQ16" i="36"/>
  <c r="AP16" i="36"/>
  <c r="AO16" i="36"/>
  <c r="AR16" i="36"/>
  <c r="AN16" i="36"/>
  <c r="AR6" i="25"/>
  <c r="AQ6" i="25"/>
  <c r="AN6" i="25"/>
  <c r="AP6" i="25"/>
  <c r="AO6" i="25"/>
  <c r="AR11" i="36"/>
  <c r="AQ11" i="36"/>
  <c r="AP11" i="36"/>
  <c r="AO11" i="36"/>
  <c r="AN11" i="36"/>
  <c r="AQ12" i="25"/>
  <c r="AN12" i="25"/>
  <c r="AR12" i="25"/>
  <c r="AP12" i="25"/>
  <c r="AO12" i="25"/>
  <c r="AP9" i="36"/>
  <c r="AO9" i="36"/>
  <c r="AN9" i="36"/>
  <c r="AR9" i="36"/>
  <c r="AQ9" i="36"/>
  <c r="AQ10" i="36"/>
  <c r="AP10" i="36"/>
  <c r="AO10" i="36"/>
  <c r="AN10" i="36"/>
  <c r="AR10" i="36"/>
  <c r="AP18" i="38"/>
  <c r="AR13" i="25"/>
  <c r="AN13" i="25"/>
  <c r="AQ13" i="25"/>
  <c r="AP13" i="25"/>
  <c r="AO13" i="25"/>
  <c r="AP15" i="36"/>
  <c r="AR15" i="36"/>
  <c r="AN15" i="36"/>
  <c r="AO15" i="36"/>
  <c r="AQ15" i="36"/>
  <c r="AP15" i="25"/>
  <c r="AO15" i="25"/>
  <c r="AN15" i="25"/>
  <c r="AQ15" i="25"/>
  <c r="AR15" i="25"/>
  <c r="AP9" i="25"/>
  <c r="AO9" i="25"/>
  <c r="AN9" i="25"/>
  <c r="AR9" i="25"/>
  <c r="AQ9" i="25"/>
  <c r="AO14" i="36"/>
  <c r="AN14" i="36"/>
  <c r="AR14" i="36"/>
  <c r="AQ14" i="36"/>
  <c r="AP14" i="36"/>
  <c r="AR17" i="36"/>
  <c r="AN17" i="36"/>
  <c r="AQ17" i="36"/>
  <c r="AP17" i="36"/>
  <c r="AO17" i="36"/>
  <c r="AO14" i="25"/>
  <c r="AN14" i="25"/>
  <c r="AQ14" i="25"/>
  <c r="AP14" i="25"/>
  <c r="AR14" i="25"/>
  <c r="AQ16" i="25"/>
  <c r="AP16" i="25"/>
  <c r="AO16" i="25"/>
  <c r="AR16" i="25"/>
  <c r="AN16" i="25"/>
  <c r="AN7" i="36"/>
  <c r="AR7" i="36"/>
  <c r="AQ7" i="36"/>
  <c r="AP7" i="36"/>
  <c r="AO7" i="36"/>
  <c r="AR13" i="36"/>
  <c r="AN13" i="36"/>
  <c r="AO13" i="36"/>
  <c r="AQ13" i="36"/>
  <c r="AP13" i="36"/>
  <c r="AN7" i="25"/>
  <c r="AQ7" i="25"/>
  <c r="AP7" i="25"/>
  <c r="AO7" i="25"/>
  <c r="AR7" i="25"/>
  <c r="H13" i="21"/>
  <c r="AN18" i="38"/>
  <c r="AP18" i="41"/>
  <c r="AQ18" i="41"/>
  <c r="AO18" i="38"/>
  <c r="AN18" i="41"/>
  <c r="AO18" i="41"/>
  <c r="AR18" i="41"/>
  <c r="F28" i="26"/>
  <c r="AB27" i="26"/>
  <c r="S19" i="41"/>
  <c r="K20" i="21"/>
  <c r="AN36" i="7"/>
  <c r="AK38" i="7"/>
  <c r="AN38" i="7" s="1"/>
  <c r="AZ24" i="23"/>
  <c r="S35" i="25"/>
  <c r="S19" i="25"/>
  <c r="AZ23" i="38"/>
  <c r="AZ17" i="41"/>
  <c r="AZ21" i="37"/>
  <c r="AZ25" i="23"/>
  <c r="AR17" i="7"/>
  <c r="AQ17" i="7"/>
  <c r="AP17" i="7"/>
  <c r="AN17" i="7"/>
  <c r="AO17" i="7"/>
  <c r="S35" i="7"/>
  <c r="AR16" i="7"/>
  <c r="AN16" i="7"/>
  <c r="AO16" i="7"/>
  <c r="AQ16" i="7"/>
  <c r="AP16" i="7"/>
  <c r="AR11" i="7"/>
  <c r="AP11" i="7"/>
  <c r="AO11" i="7"/>
  <c r="AN11" i="7"/>
  <c r="AQ11" i="7"/>
  <c r="AO8" i="7"/>
  <c r="AR8" i="7"/>
  <c r="AQ8" i="7"/>
  <c r="AP8" i="7"/>
  <c r="AN8" i="7"/>
  <c r="AR13" i="7"/>
  <c r="AQ13" i="7"/>
  <c r="AN13" i="7"/>
  <c r="AP13" i="7"/>
  <c r="AO13" i="7"/>
  <c r="AN15" i="7"/>
  <c r="AR15" i="7"/>
  <c r="AQ15" i="7"/>
  <c r="AP15" i="7"/>
  <c r="AO15" i="7"/>
  <c r="S19" i="7"/>
  <c r="AR7" i="7"/>
  <c r="AQ7" i="7"/>
  <c r="AN7" i="7"/>
  <c r="AP7" i="7"/>
  <c r="AO7" i="7"/>
  <c r="AO12" i="7"/>
  <c r="AN12" i="7"/>
  <c r="AR12" i="7"/>
  <c r="AP12" i="7"/>
  <c r="AQ12" i="7"/>
  <c r="AP10" i="7"/>
  <c r="AO10" i="7"/>
  <c r="AR10" i="7"/>
  <c r="AN10" i="7"/>
  <c r="AQ10" i="7"/>
  <c r="AP9" i="7"/>
  <c r="AO9" i="7"/>
  <c r="AN9" i="7"/>
  <c r="AR9" i="7"/>
  <c r="AQ9" i="7"/>
  <c r="AP6" i="7"/>
  <c r="AO6" i="7"/>
  <c r="AN6" i="7"/>
  <c r="AQ6" i="7"/>
  <c r="AR6" i="7"/>
  <c r="AR14" i="7"/>
  <c r="AQ14" i="7"/>
  <c r="AO14" i="7"/>
  <c r="AP14" i="7"/>
  <c r="AN14" i="7"/>
  <c r="AR18" i="39"/>
  <c r="AN18" i="39"/>
  <c r="AO18" i="39"/>
  <c r="S35" i="39"/>
  <c r="AQ18" i="39"/>
  <c r="AP18" i="39"/>
  <c r="S19" i="36"/>
  <c r="S35" i="36"/>
  <c r="M24" i="6"/>
  <c r="BB25" i="6" s="1"/>
  <c r="BB24" i="6"/>
  <c r="Q3" i="34"/>
  <c r="M3" i="19"/>
  <c r="F524" i="7"/>
  <c r="E524" i="7"/>
  <c r="D524" i="7"/>
  <c r="C524" i="7"/>
  <c r="B524" i="7"/>
  <c r="A524" i="7"/>
  <c r="F523" i="7"/>
  <c r="E523" i="7"/>
  <c r="D523" i="7"/>
  <c r="C523" i="7"/>
  <c r="B523" i="7"/>
  <c r="A523" i="7"/>
  <c r="F522" i="7"/>
  <c r="E522" i="7"/>
  <c r="D522" i="7"/>
  <c r="C522" i="7"/>
  <c r="B522" i="7"/>
  <c r="A522" i="7"/>
  <c r="F521" i="7"/>
  <c r="E521" i="7"/>
  <c r="D521" i="7"/>
  <c r="C521" i="7"/>
  <c r="B521" i="7"/>
  <c r="A521" i="7"/>
  <c r="F42" i="35"/>
  <c r="C136" i="19" s="1"/>
  <c r="H42" i="35"/>
  <c r="K42" i="35"/>
  <c r="J195" i="35"/>
  <c r="K195" i="35"/>
  <c r="J196" i="35"/>
  <c r="K196" i="35"/>
  <c r="J193" i="35"/>
  <c r="K193" i="35"/>
  <c r="K192" i="35"/>
  <c r="J192" i="35"/>
  <c r="F193" i="35"/>
  <c r="C22" i="21" s="1"/>
  <c r="H193" i="35"/>
  <c r="B90" i="19"/>
  <c r="D90" i="19"/>
  <c r="B94" i="19"/>
  <c r="D94" i="19"/>
  <c r="F31" i="35"/>
  <c r="H31" i="35"/>
  <c r="F29" i="26" l="1"/>
  <c r="AF28" i="26"/>
  <c r="K83" i="6"/>
  <c r="D62" i="36"/>
  <c r="D26" i="36" s="1"/>
  <c r="D93" i="6"/>
  <c r="AZ24" i="38"/>
  <c r="AZ18" i="41"/>
  <c r="AQ18" i="7"/>
  <c r="Y18" i="7" s="1"/>
  <c r="Z18" i="7" s="1"/>
  <c r="L11" i="3" s="1"/>
  <c r="AN18" i="7"/>
  <c r="Y15" i="7" s="1"/>
  <c r="Z15" i="7" s="1"/>
  <c r="L8" i="3" s="1"/>
  <c r="AO18" i="7"/>
  <c r="Y16" i="7" s="1"/>
  <c r="Z16" i="7" s="1"/>
  <c r="L9" i="3" s="1"/>
  <c r="AP18" i="7"/>
  <c r="Y17" i="7" s="1"/>
  <c r="Z17" i="7" s="1"/>
  <c r="L10" i="3" s="1"/>
  <c r="AR18" i="7"/>
  <c r="Y19" i="7" s="1"/>
  <c r="Z19" i="7" s="1"/>
  <c r="L7" i="3" s="1"/>
  <c r="M9" i="3"/>
  <c r="M11" i="3"/>
  <c r="M25" i="6"/>
  <c r="AY25" i="6"/>
  <c r="AB6" i="3"/>
  <c r="AA6" i="3"/>
  <c r="Z6" i="3"/>
  <c r="Y6" i="3"/>
  <c r="X6" i="3"/>
  <c r="W6" i="3"/>
  <c r="V6" i="3"/>
  <c r="U6" i="3"/>
  <c r="T6" i="3"/>
  <c r="S6" i="3"/>
  <c r="R6" i="3"/>
  <c r="B10" i="21"/>
  <c r="C10" i="21"/>
  <c r="D10" i="21"/>
  <c r="H10" i="21"/>
  <c r="I10" i="21"/>
  <c r="C36" i="21"/>
  <c r="F524" i="38"/>
  <c r="E524" i="38"/>
  <c r="D524" i="38"/>
  <c r="C524" i="38"/>
  <c r="B524" i="38"/>
  <c r="A524" i="38"/>
  <c r="F523" i="38"/>
  <c r="E523" i="38"/>
  <c r="D523" i="38"/>
  <c r="C523" i="38"/>
  <c r="B523" i="38"/>
  <c r="A523" i="38"/>
  <c r="F522" i="38"/>
  <c r="E522" i="38"/>
  <c r="D522" i="38"/>
  <c r="C522" i="38"/>
  <c r="B522" i="38"/>
  <c r="A522" i="38"/>
  <c r="F521" i="38"/>
  <c r="E521" i="38"/>
  <c r="D521" i="38"/>
  <c r="C521" i="38"/>
  <c r="B521" i="38"/>
  <c r="A521" i="38"/>
  <c r="C36" i="34" l="1"/>
  <c r="F30" i="26"/>
  <c r="AF29" i="26"/>
  <c r="AW26" i="23"/>
  <c r="AZ22" i="37"/>
  <c r="AE83" i="6"/>
  <c r="AF83" i="6"/>
  <c r="AC83" i="6"/>
  <c r="AB83" i="6"/>
  <c r="AD83" i="6"/>
  <c r="AE26" i="36"/>
  <c r="AB26" i="36"/>
  <c r="AF26" i="36"/>
  <c r="AC26" i="36"/>
  <c r="AD26" i="36"/>
  <c r="AZ25" i="38"/>
  <c r="AZ19" i="41"/>
  <c r="AZ23" i="37"/>
  <c r="AZ10" i="6"/>
  <c r="BA10" i="6" s="1"/>
  <c r="AZ8" i="6"/>
  <c r="BA8" i="6" s="1"/>
  <c r="Z20" i="7"/>
  <c r="Y20" i="7"/>
  <c r="AZ25" i="6"/>
  <c r="BA25" i="6" s="1"/>
  <c r="AY37" i="6"/>
  <c r="AZ9" i="6"/>
  <c r="M26" i="6"/>
  <c r="BB26" i="6"/>
  <c r="B86" i="19"/>
  <c r="C86" i="19"/>
  <c r="D86" i="19"/>
  <c r="B75" i="19"/>
  <c r="D75" i="19"/>
  <c r="B16" i="19"/>
  <c r="D16" i="19"/>
  <c r="B88" i="19"/>
  <c r="D88" i="19"/>
  <c r="G53" i="19"/>
  <c r="H53" i="19"/>
  <c r="I53" i="19"/>
  <c r="N53" i="19"/>
  <c r="G64" i="19"/>
  <c r="H64" i="19"/>
  <c r="I64" i="19"/>
  <c r="N64" i="19"/>
  <c r="G93" i="19"/>
  <c r="H93" i="19"/>
  <c r="I93" i="19"/>
  <c r="N93" i="19"/>
  <c r="G51" i="19"/>
  <c r="H51" i="19"/>
  <c r="I51" i="19"/>
  <c r="N51" i="19"/>
  <c r="G86" i="19"/>
  <c r="H86" i="19"/>
  <c r="I86" i="19"/>
  <c r="N86" i="19"/>
  <c r="G75" i="19"/>
  <c r="H75" i="19"/>
  <c r="I75" i="19"/>
  <c r="N75" i="19"/>
  <c r="G16" i="19"/>
  <c r="H16" i="19"/>
  <c r="N16" i="19"/>
  <c r="G88" i="19"/>
  <c r="H88" i="19"/>
  <c r="N88" i="19"/>
  <c r="B24" i="21"/>
  <c r="D24" i="21"/>
  <c r="H24" i="21"/>
  <c r="I24" i="21"/>
  <c r="B12" i="21"/>
  <c r="D12" i="21"/>
  <c r="H12" i="21"/>
  <c r="I12" i="21"/>
  <c r="G19" i="17"/>
  <c r="H19" i="17"/>
  <c r="I19" i="17"/>
  <c r="N19" i="17"/>
  <c r="G92" i="17"/>
  <c r="H92" i="17"/>
  <c r="I92" i="17"/>
  <c r="N92" i="17"/>
  <c r="G145" i="17"/>
  <c r="H145" i="17"/>
  <c r="I145" i="17"/>
  <c r="N145" i="17"/>
  <c r="G146" i="17"/>
  <c r="H146" i="17"/>
  <c r="I146" i="17"/>
  <c r="N146" i="17"/>
  <c r="G140" i="17"/>
  <c r="H140" i="17"/>
  <c r="I140" i="17"/>
  <c r="N140" i="17"/>
  <c r="G20" i="17"/>
  <c r="H20" i="17"/>
  <c r="I20" i="17"/>
  <c r="N20" i="17"/>
  <c r="G147" i="17"/>
  <c r="H147" i="17"/>
  <c r="I147" i="17"/>
  <c r="N147" i="17"/>
  <c r="G148" i="17"/>
  <c r="H148" i="17"/>
  <c r="I148" i="17"/>
  <c r="N148" i="17"/>
  <c r="G40" i="17"/>
  <c r="H40" i="17"/>
  <c r="I40" i="17"/>
  <c r="N40" i="17"/>
  <c r="F39" i="35"/>
  <c r="H39" i="35"/>
  <c r="F31" i="26" l="1"/>
  <c r="AF30" i="26"/>
  <c r="D50" i="41"/>
  <c r="D14" i="41" s="1"/>
  <c r="K45" i="41"/>
  <c r="K9" i="41" s="1"/>
  <c r="C24" i="19"/>
  <c r="O22" i="34" s="1"/>
  <c r="K43" i="38"/>
  <c r="K7" i="38" s="1"/>
  <c r="D48" i="38"/>
  <c r="AZ27" i="23"/>
  <c r="D70" i="6"/>
  <c r="D34" i="6" s="1"/>
  <c r="AD34" i="6" s="1"/>
  <c r="K65" i="23"/>
  <c r="K29" i="23" s="1"/>
  <c r="K69" i="6"/>
  <c r="D76" i="5"/>
  <c r="D74" i="23"/>
  <c r="AZ26" i="38"/>
  <c r="AZ20" i="41"/>
  <c r="AZ24" i="37"/>
  <c r="AW28" i="23"/>
  <c r="BA9" i="6"/>
  <c r="P24" i="6"/>
  <c r="P30" i="6"/>
  <c r="P23" i="6"/>
  <c r="P32" i="6"/>
  <c r="P34" i="6"/>
  <c r="P28" i="6"/>
  <c r="P29" i="6"/>
  <c r="P25" i="6"/>
  <c r="P33" i="6"/>
  <c r="P27" i="6"/>
  <c r="P26" i="6"/>
  <c r="P31" i="6"/>
  <c r="M27" i="6"/>
  <c r="BB27" i="6"/>
  <c r="N24" i="21"/>
  <c r="N12" i="21"/>
  <c r="N10" i="21"/>
  <c r="L19" i="17"/>
  <c r="L64" i="19"/>
  <c r="L86" i="19"/>
  <c r="L16" i="19"/>
  <c r="L53" i="19"/>
  <c r="L92" i="17"/>
  <c r="L88" i="19"/>
  <c r="L75" i="19"/>
  <c r="L51" i="19"/>
  <c r="L148" i="17"/>
  <c r="L20" i="17"/>
  <c r="L146" i="17"/>
  <c r="L93" i="19"/>
  <c r="L40" i="17"/>
  <c r="L147" i="17"/>
  <c r="L140" i="17"/>
  <c r="L145" i="17"/>
  <c r="M6" i="3"/>
  <c r="L6" i="3"/>
  <c r="K6" i="3"/>
  <c r="J6" i="3"/>
  <c r="I6" i="3"/>
  <c r="H6" i="3"/>
  <c r="G6" i="3"/>
  <c r="F6" i="3"/>
  <c r="E6" i="3"/>
  <c r="D6" i="3"/>
  <c r="C6" i="3"/>
  <c r="B52" i="19"/>
  <c r="D52" i="19"/>
  <c r="G52" i="19"/>
  <c r="H52" i="19"/>
  <c r="I52" i="19"/>
  <c r="L52" i="19"/>
  <c r="N52" i="19"/>
  <c r="D97" i="19"/>
  <c r="G97" i="19"/>
  <c r="H97" i="19"/>
  <c r="L97" i="19"/>
  <c r="N97" i="19"/>
  <c r="B51" i="19"/>
  <c r="D51" i="19"/>
  <c r="B93" i="19"/>
  <c r="C93" i="19"/>
  <c r="D93" i="19"/>
  <c r="B61" i="19"/>
  <c r="D61" i="19"/>
  <c r="G61" i="19"/>
  <c r="H61" i="19"/>
  <c r="I61" i="19"/>
  <c r="L61" i="19"/>
  <c r="N61" i="19"/>
  <c r="AL29" i="23" l="1"/>
  <c r="AK29" i="23"/>
  <c r="AJ29" i="23"/>
  <c r="AI29" i="23"/>
  <c r="AH29" i="23"/>
  <c r="AL7" i="38"/>
  <c r="AK7" i="38"/>
  <c r="AJ7" i="38"/>
  <c r="AI7" i="38"/>
  <c r="AH7" i="38"/>
  <c r="AH9" i="41"/>
  <c r="AJ9" i="41"/>
  <c r="AK9" i="41"/>
  <c r="AI9" i="41"/>
  <c r="AL9" i="41"/>
  <c r="AC14" i="41"/>
  <c r="AB14" i="41"/>
  <c r="AF14" i="41"/>
  <c r="AE14" i="41"/>
  <c r="AD14" i="41"/>
  <c r="D12" i="38"/>
  <c r="F32" i="26"/>
  <c r="AF31" i="26"/>
  <c r="AF36" i="26" s="1"/>
  <c r="AB45" i="41"/>
  <c r="AE45" i="41"/>
  <c r="AC45" i="41"/>
  <c r="AF45" i="41"/>
  <c r="AD45" i="41"/>
  <c r="AF43" i="38"/>
  <c r="AD43" i="38"/>
  <c r="AE43" i="38"/>
  <c r="AC43" i="38"/>
  <c r="AB43" i="38"/>
  <c r="AF69" i="6"/>
  <c r="AE69" i="6"/>
  <c r="AD69" i="6"/>
  <c r="AB69" i="6"/>
  <c r="AC69" i="6"/>
  <c r="AB65" i="23"/>
  <c r="AC65" i="23"/>
  <c r="AE65" i="23"/>
  <c r="AF65" i="23"/>
  <c r="AD65" i="23"/>
  <c r="BB28" i="6"/>
  <c r="AH27" i="6"/>
  <c r="AE34" i="6"/>
  <c r="AC34" i="6"/>
  <c r="AF34" i="6"/>
  <c r="AZ27" i="38"/>
  <c r="AZ21" i="41"/>
  <c r="AZ29" i="23"/>
  <c r="AB34" i="6"/>
  <c r="K33" i="6"/>
  <c r="Q31" i="6"/>
  <c r="S31" i="6"/>
  <c r="R31" i="6"/>
  <c r="R26" i="6"/>
  <c r="Q26" i="6"/>
  <c r="S26" i="6"/>
  <c r="R27" i="6"/>
  <c r="S27" i="6"/>
  <c r="Q27" i="6"/>
  <c r="M28" i="6"/>
  <c r="AV28" i="6"/>
  <c r="R33" i="6"/>
  <c r="Q33" i="6"/>
  <c r="S33" i="6"/>
  <c r="Q25" i="6"/>
  <c r="S25" i="6"/>
  <c r="R25" i="6"/>
  <c r="S29" i="6"/>
  <c r="R29" i="6"/>
  <c r="Q29" i="6"/>
  <c r="R28" i="6"/>
  <c r="Q28" i="6"/>
  <c r="S28" i="6"/>
  <c r="Q34" i="6"/>
  <c r="S34" i="6"/>
  <c r="R34" i="6"/>
  <c r="S32" i="6"/>
  <c r="R32" i="6"/>
  <c r="Q32" i="6"/>
  <c r="Q23" i="6"/>
  <c r="S23" i="6"/>
  <c r="Q30" i="6"/>
  <c r="R30" i="6"/>
  <c r="S30" i="6"/>
  <c r="S24" i="6"/>
  <c r="Q24" i="6"/>
  <c r="K88" i="19"/>
  <c r="K75" i="19"/>
  <c r="K93" i="19"/>
  <c r="K53" i="19"/>
  <c r="K64" i="19"/>
  <c r="K92" i="17"/>
  <c r="K19" i="17"/>
  <c r="K140" i="17"/>
  <c r="K40" i="17"/>
  <c r="K145" i="17"/>
  <c r="K147" i="17"/>
  <c r="K146" i="17"/>
  <c r="K148" i="17"/>
  <c r="K20" i="17"/>
  <c r="K51" i="19"/>
  <c r="K16" i="19"/>
  <c r="K86" i="19"/>
  <c r="K97" i="19"/>
  <c r="K52" i="19"/>
  <c r="K61" i="19"/>
  <c r="B10" i="19"/>
  <c r="D10" i="19"/>
  <c r="G10" i="19"/>
  <c r="H10" i="19"/>
  <c r="K10" i="19"/>
  <c r="L10" i="19"/>
  <c r="N10" i="19"/>
  <c r="D19" i="19"/>
  <c r="G19" i="19"/>
  <c r="H19" i="19"/>
  <c r="K19" i="19"/>
  <c r="L19" i="19"/>
  <c r="N19" i="19"/>
  <c r="D20" i="19"/>
  <c r="G20" i="19"/>
  <c r="H20" i="19"/>
  <c r="K20" i="19"/>
  <c r="L20" i="19"/>
  <c r="N20" i="19"/>
  <c r="B18" i="19"/>
  <c r="D18" i="19"/>
  <c r="I18" i="19"/>
  <c r="K18" i="19"/>
  <c r="L18" i="19"/>
  <c r="N18" i="19"/>
  <c r="B13" i="19"/>
  <c r="D13" i="19"/>
  <c r="K13" i="19"/>
  <c r="L13" i="19"/>
  <c r="N13" i="19"/>
  <c r="B30" i="19"/>
  <c r="D30" i="19"/>
  <c r="H30" i="19"/>
  <c r="I30" i="19"/>
  <c r="K30" i="19"/>
  <c r="L30" i="19"/>
  <c r="N30" i="19"/>
  <c r="D21" i="19"/>
  <c r="K21" i="19"/>
  <c r="L21" i="19"/>
  <c r="N21" i="19"/>
  <c r="D22" i="19"/>
  <c r="G22" i="19"/>
  <c r="I22" i="19"/>
  <c r="K22" i="19"/>
  <c r="L22" i="19"/>
  <c r="N22" i="19"/>
  <c r="B12" i="19"/>
  <c r="D12" i="19"/>
  <c r="K12" i="19"/>
  <c r="L12" i="19"/>
  <c r="N12" i="19"/>
  <c r="D40" i="19"/>
  <c r="G40" i="19"/>
  <c r="H40" i="19"/>
  <c r="K40" i="19"/>
  <c r="L40" i="19"/>
  <c r="N40" i="19"/>
  <c r="B46" i="19"/>
  <c r="D46" i="19"/>
  <c r="K46" i="19"/>
  <c r="L46" i="19"/>
  <c r="N46" i="19"/>
  <c r="D34" i="19"/>
  <c r="H34" i="19"/>
  <c r="K34" i="19"/>
  <c r="L34" i="19"/>
  <c r="N34" i="19"/>
  <c r="B41" i="19"/>
  <c r="D41" i="19"/>
  <c r="K41" i="19"/>
  <c r="L41" i="19"/>
  <c r="N41" i="19"/>
  <c r="D33" i="19"/>
  <c r="H33" i="19"/>
  <c r="I33" i="19"/>
  <c r="K33" i="19"/>
  <c r="L33" i="19"/>
  <c r="N33" i="19"/>
  <c r="D48" i="19"/>
  <c r="K48" i="19"/>
  <c r="L48" i="19"/>
  <c r="N48" i="19"/>
  <c r="B26" i="19"/>
  <c r="D26" i="19"/>
  <c r="H26" i="19"/>
  <c r="I26" i="19"/>
  <c r="K26" i="19"/>
  <c r="L26" i="19"/>
  <c r="N26" i="19"/>
  <c r="B50" i="19"/>
  <c r="D50" i="19"/>
  <c r="G50" i="19"/>
  <c r="I50" i="19"/>
  <c r="K50" i="19"/>
  <c r="L50" i="19"/>
  <c r="N50" i="19"/>
  <c r="B74" i="19"/>
  <c r="D74" i="19"/>
  <c r="K74" i="19"/>
  <c r="L74" i="19"/>
  <c r="N74" i="19"/>
  <c r="B84" i="19"/>
  <c r="D84" i="19"/>
  <c r="G84" i="19"/>
  <c r="I84" i="19"/>
  <c r="K84" i="19"/>
  <c r="L84" i="19"/>
  <c r="N84" i="19"/>
  <c r="B43" i="19"/>
  <c r="D43" i="19"/>
  <c r="K43" i="19"/>
  <c r="L43" i="19"/>
  <c r="N43" i="19"/>
  <c r="B85" i="19"/>
  <c r="D85" i="19"/>
  <c r="I85" i="19"/>
  <c r="K85" i="19"/>
  <c r="L85" i="19"/>
  <c r="N85" i="19"/>
  <c r="B80" i="19"/>
  <c r="D80" i="19"/>
  <c r="K80" i="19"/>
  <c r="L80" i="19"/>
  <c r="N80" i="19"/>
  <c r="B15" i="19"/>
  <c r="D15" i="19"/>
  <c r="K15" i="19"/>
  <c r="L15" i="19"/>
  <c r="N15" i="19"/>
  <c r="B103" i="19"/>
  <c r="D103" i="19"/>
  <c r="K103" i="19"/>
  <c r="L103" i="19"/>
  <c r="N103" i="19"/>
  <c r="B49" i="19"/>
  <c r="D49" i="19"/>
  <c r="G49" i="19"/>
  <c r="K49" i="19"/>
  <c r="L49" i="19"/>
  <c r="N49" i="19"/>
  <c r="D14" i="19"/>
  <c r="H14" i="19"/>
  <c r="K14" i="19"/>
  <c r="L14" i="19"/>
  <c r="N14" i="19"/>
  <c r="B89" i="19"/>
  <c r="C89" i="19"/>
  <c r="D89" i="19"/>
  <c r="K89" i="19"/>
  <c r="L89" i="19"/>
  <c r="N89" i="19"/>
  <c r="B42" i="19"/>
  <c r="D42" i="19"/>
  <c r="H42" i="19"/>
  <c r="K42" i="19"/>
  <c r="L42" i="19"/>
  <c r="N42" i="19"/>
  <c r="D79" i="19"/>
  <c r="G79" i="19"/>
  <c r="K79" i="19"/>
  <c r="L79" i="19"/>
  <c r="N79" i="19"/>
  <c r="B28" i="19"/>
  <c r="D28" i="19"/>
  <c r="K28" i="19"/>
  <c r="L28" i="19"/>
  <c r="N28" i="19"/>
  <c r="B38" i="19"/>
  <c r="D38" i="19"/>
  <c r="G38" i="19"/>
  <c r="K38" i="19"/>
  <c r="L38" i="19"/>
  <c r="N38" i="19"/>
  <c r="B11" i="19"/>
  <c r="D11" i="19"/>
  <c r="I11" i="19"/>
  <c r="K11" i="19"/>
  <c r="L11" i="19"/>
  <c r="N11" i="19"/>
  <c r="B72" i="19"/>
  <c r="D72" i="19"/>
  <c r="K72" i="19"/>
  <c r="L72" i="19"/>
  <c r="N72" i="19"/>
  <c r="D36" i="19"/>
  <c r="H36" i="19"/>
  <c r="K36" i="19"/>
  <c r="L36" i="19"/>
  <c r="N36" i="19"/>
  <c r="B17" i="19"/>
  <c r="D17" i="19"/>
  <c r="K17" i="19"/>
  <c r="L17" i="19"/>
  <c r="N17" i="19"/>
  <c r="B45" i="19"/>
  <c r="D45" i="19"/>
  <c r="K45" i="19"/>
  <c r="L45" i="19"/>
  <c r="N45" i="19"/>
  <c r="D59" i="19"/>
  <c r="H59" i="19"/>
  <c r="K59" i="19"/>
  <c r="L59" i="19"/>
  <c r="N59" i="19"/>
  <c r="B115" i="19"/>
  <c r="D115" i="19"/>
  <c r="K115" i="19"/>
  <c r="L115" i="19"/>
  <c r="N115" i="19"/>
  <c r="B81" i="19"/>
  <c r="D81" i="19"/>
  <c r="K81" i="19"/>
  <c r="L81" i="19"/>
  <c r="N81" i="19"/>
  <c r="D96" i="19"/>
  <c r="D29" i="19"/>
  <c r="K29" i="19"/>
  <c r="L29" i="19"/>
  <c r="N29" i="19"/>
  <c r="C99" i="19"/>
  <c r="D99" i="19"/>
  <c r="D39" i="19"/>
  <c r="B9" i="19"/>
  <c r="D9" i="19"/>
  <c r="K9" i="19"/>
  <c r="L9" i="19"/>
  <c r="N9" i="19"/>
  <c r="B31" i="19"/>
  <c r="D31" i="19"/>
  <c r="H31" i="19"/>
  <c r="K31" i="19"/>
  <c r="L31" i="19"/>
  <c r="N31" i="19"/>
  <c r="D98" i="19"/>
  <c r="H98" i="19"/>
  <c r="K98" i="19"/>
  <c r="L98" i="19"/>
  <c r="N98" i="19"/>
  <c r="B25" i="19"/>
  <c r="D25" i="19"/>
  <c r="K25" i="19"/>
  <c r="L25" i="19"/>
  <c r="N25" i="19"/>
  <c r="B69" i="19"/>
  <c r="D69" i="19"/>
  <c r="K69" i="19"/>
  <c r="L69" i="19"/>
  <c r="N69" i="19"/>
  <c r="B116" i="19"/>
  <c r="D116" i="19"/>
  <c r="K116" i="19"/>
  <c r="L116" i="19"/>
  <c r="N116" i="19"/>
  <c r="B87" i="19"/>
  <c r="D87" i="19"/>
  <c r="K87" i="19"/>
  <c r="L87" i="19"/>
  <c r="N87" i="19"/>
  <c r="B117" i="19"/>
  <c r="D117" i="19"/>
  <c r="K117" i="19"/>
  <c r="L117" i="19"/>
  <c r="N117" i="19"/>
  <c r="B37" i="19"/>
  <c r="D37" i="19"/>
  <c r="K37" i="19"/>
  <c r="L37" i="19"/>
  <c r="N37" i="19"/>
  <c r="B35" i="19"/>
  <c r="D35" i="19"/>
  <c r="K35" i="19"/>
  <c r="L35" i="19"/>
  <c r="N35" i="19"/>
  <c r="B118" i="19"/>
  <c r="D118" i="19"/>
  <c r="K118" i="19"/>
  <c r="L118" i="19"/>
  <c r="N118" i="19"/>
  <c r="D27" i="19"/>
  <c r="K27" i="19"/>
  <c r="L27" i="19"/>
  <c r="N27" i="19"/>
  <c r="B23" i="19"/>
  <c r="D23" i="19"/>
  <c r="K23" i="19"/>
  <c r="L23" i="19"/>
  <c r="N23" i="19"/>
  <c r="B57" i="19"/>
  <c r="D57" i="19"/>
  <c r="K57" i="19"/>
  <c r="L57" i="19"/>
  <c r="N57" i="19"/>
  <c r="B77" i="19"/>
  <c r="D77" i="19"/>
  <c r="K77" i="19"/>
  <c r="L77" i="19"/>
  <c r="N77" i="19"/>
  <c r="B107" i="19"/>
  <c r="D107" i="19"/>
  <c r="K107" i="19"/>
  <c r="L107" i="19"/>
  <c r="N107" i="19"/>
  <c r="B66" i="19"/>
  <c r="D66" i="19"/>
  <c r="K66" i="19"/>
  <c r="L66" i="19"/>
  <c r="N66" i="19"/>
  <c r="B47" i="19"/>
  <c r="D47" i="19"/>
  <c r="K47" i="19"/>
  <c r="L47" i="19"/>
  <c r="N47" i="19"/>
  <c r="D73" i="19"/>
  <c r="K73" i="19"/>
  <c r="L73" i="19"/>
  <c r="N73" i="19"/>
  <c r="B108" i="19"/>
  <c r="D108" i="19"/>
  <c r="K108" i="19"/>
  <c r="L108" i="19"/>
  <c r="N108" i="19"/>
  <c r="B67" i="19"/>
  <c r="D67" i="19"/>
  <c r="K67" i="19"/>
  <c r="L67" i="19"/>
  <c r="N67" i="19"/>
  <c r="B92" i="19"/>
  <c r="D92" i="19"/>
  <c r="K92" i="19"/>
  <c r="L92" i="19"/>
  <c r="N92" i="19"/>
  <c r="B109" i="19"/>
  <c r="D109" i="19"/>
  <c r="K109" i="19"/>
  <c r="L109" i="19"/>
  <c r="N109" i="19"/>
  <c r="B53" i="19"/>
  <c r="D53" i="19"/>
  <c r="B64" i="19"/>
  <c r="D64" i="19"/>
  <c r="D83" i="19"/>
  <c r="B70" i="19"/>
  <c r="D70" i="19"/>
  <c r="K70" i="19"/>
  <c r="L70" i="19"/>
  <c r="N70" i="19"/>
  <c r="B91" i="19"/>
  <c r="D91" i="19"/>
  <c r="K91" i="19"/>
  <c r="L91" i="19"/>
  <c r="N91" i="19"/>
  <c r="B63" i="19"/>
  <c r="D63" i="19"/>
  <c r="K63" i="19"/>
  <c r="L63" i="19"/>
  <c r="N63" i="19"/>
  <c r="I114" i="17"/>
  <c r="I117" i="17"/>
  <c r="I47" i="17"/>
  <c r="I124" i="17"/>
  <c r="I23" i="17"/>
  <c r="I17" i="17"/>
  <c r="I41" i="17"/>
  <c r="I38" i="17"/>
  <c r="I123" i="17"/>
  <c r="I73" i="17"/>
  <c r="I62" i="17"/>
  <c r="I76" i="17"/>
  <c r="I57" i="17"/>
  <c r="I133" i="17"/>
  <c r="I127" i="17"/>
  <c r="I86" i="17"/>
  <c r="I122" i="17"/>
  <c r="I22" i="17"/>
  <c r="I129" i="17"/>
  <c r="I95" i="17"/>
  <c r="I16" i="17"/>
  <c r="I121" i="17"/>
  <c r="I34" i="17"/>
  <c r="I82" i="17"/>
  <c r="I11" i="17"/>
  <c r="I137" i="17"/>
  <c r="I139" i="17"/>
  <c r="I14" i="17"/>
  <c r="I144" i="17"/>
  <c r="K144" i="17"/>
  <c r="L144" i="17"/>
  <c r="N144" i="17"/>
  <c r="I128" i="17"/>
  <c r="K128" i="17"/>
  <c r="L128" i="17"/>
  <c r="N128" i="17"/>
  <c r="B55" i="19"/>
  <c r="D55" i="19"/>
  <c r="I55" i="19"/>
  <c r="K55" i="19"/>
  <c r="L55" i="19"/>
  <c r="N55" i="19"/>
  <c r="F52" i="35"/>
  <c r="H52" i="35"/>
  <c r="I15" i="19"/>
  <c r="AF12" i="38" l="1"/>
  <c r="AE12" i="38"/>
  <c r="AD12" i="38"/>
  <c r="AC12" i="38"/>
  <c r="AB12" i="38"/>
  <c r="AL38" i="26"/>
  <c r="X19" i="26"/>
  <c r="Z19" i="26" s="1"/>
  <c r="M7" i="3" s="1"/>
  <c r="F33" i="26"/>
  <c r="AB32" i="26"/>
  <c r="AZ25" i="37"/>
  <c r="K58" i="37"/>
  <c r="K22" i="37" s="1"/>
  <c r="D47" i="37"/>
  <c r="BB29" i="6"/>
  <c r="AL28" i="6"/>
  <c r="AK33" i="6"/>
  <c r="AL33" i="6"/>
  <c r="AI33" i="6"/>
  <c r="AJ33" i="6"/>
  <c r="AZ28" i="38"/>
  <c r="AZ22" i="41"/>
  <c r="S35" i="6"/>
  <c r="M29" i="6"/>
  <c r="AL29" i="6" s="1"/>
  <c r="AV29" i="6"/>
  <c r="AW29" i="6" s="1"/>
  <c r="AX29" i="6" s="1"/>
  <c r="J145" i="17"/>
  <c r="J148" i="17"/>
  <c r="J147" i="17"/>
  <c r="J40" i="17"/>
  <c r="J92" i="17"/>
  <c r="J20" i="17"/>
  <c r="J19" i="17"/>
  <c r="J140" i="17"/>
  <c r="J146" i="17"/>
  <c r="J86" i="19"/>
  <c r="J93" i="19"/>
  <c r="J88" i="19"/>
  <c r="J75" i="19"/>
  <c r="J53" i="19"/>
  <c r="J51" i="19"/>
  <c r="J64" i="19"/>
  <c r="J16" i="19"/>
  <c r="J61" i="19"/>
  <c r="J30" i="19"/>
  <c r="J97" i="19"/>
  <c r="J19" i="19"/>
  <c r="J18" i="19"/>
  <c r="J52" i="19"/>
  <c r="I115" i="19"/>
  <c r="I63" i="19"/>
  <c r="I70" i="19"/>
  <c r="I109" i="19"/>
  <c r="I107" i="19"/>
  <c r="I57" i="19"/>
  <c r="I27" i="19"/>
  <c r="I35" i="19"/>
  <c r="I87" i="19"/>
  <c r="I69" i="19"/>
  <c r="I42" i="19"/>
  <c r="I103" i="19"/>
  <c r="I19" i="19"/>
  <c r="I9" i="19"/>
  <c r="I28" i="19"/>
  <c r="I80" i="19"/>
  <c r="I43" i="19"/>
  <c r="I74" i="19"/>
  <c r="I46" i="19"/>
  <c r="I12" i="19"/>
  <c r="I20" i="19"/>
  <c r="I21" i="19"/>
  <c r="I41" i="19"/>
  <c r="I13" i="19"/>
  <c r="I81" i="19"/>
  <c r="I17" i="19"/>
  <c r="I72" i="19"/>
  <c r="I38" i="19"/>
  <c r="I10" i="19"/>
  <c r="I31" i="19"/>
  <c r="I91" i="19"/>
  <c r="I92" i="19"/>
  <c r="I67" i="19"/>
  <c r="I108" i="19"/>
  <c r="I47" i="19"/>
  <c r="I66" i="19"/>
  <c r="I77" i="19"/>
  <c r="I23" i="19"/>
  <c r="I118" i="19"/>
  <c r="I37" i="19"/>
  <c r="I117" i="19"/>
  <c r="I116" i="19"/>
  <c r="I25" i="19"/>
  <c r="I49" i="19"/>
  <c r="I55" i="17"/>
  <c r="I45" i="17"/>
  <c r="I119" i="17"/>
  <c r="I125" i="17"/>
  <c r="I130" i="17"/>
  <c r="I126" i="17"/>
  <c r="I132" i="17"/>
  <c r="I115" i="17"/>
  <c r="I143" i="17"/>
  <c r="I134" i="17"/>
  <c r="I110" i="17"/>
  <c r="I142" i="17"/>
  <c r="I83" i="17"/>
  <c r="I118" i="17"/>
  <c r="I116" i="17"/>
  <c r="I28" i="17"/>
  <c r="I69" i="17"/>
  <c r="I120" i="17"/>
  <c r="I113" i="17"/>
  <c r="I81" i="17"/>
  <c r="I37" i="17"/>
  <c r="I56" i="17"/>
  <c r="J128" i="17"/>
  <c r="J14" i="19"/>
  <c r="J36" i="19"/>
  <c r="J33" i="19"/>
  <c r="J67" i="19"/>
  <c r="J57" i="19"/>
  <c r="J20" i="19"/>
  <c r="J43" i="19"/>
  <c r="J66" i="19"/>
  <c r="J42" i="19"/>
  <c r="J73" i="19"/>
  <c r="J117" i="19"/>
  <c r="J38" i="19"/>
  <c r="J34" i="19"/>
  <c r="J109" i="19"/>
  <c r="J59" i="19"/>
  <c r="J50" i="19"/>
  <c r="J116" i="19"/>
  <c r="J115" i="19"/>
  <c r="J11" i="19"/>
  <c r="J17" i="19"/>
  <c r="J108" i="19"/>
  <c r="J77" i="19"/>
  <c r="J9" i="19"/>
  <c r="J29" i="19"/>
  <c r="J74" i="19"/>
  <c r="J55" i="19"/>
  <c r="J70" i="19"/>
  <c r="J37" i="19"/>
  <c r="J85" i="19"/>
  <c r="J40" i="19"/>
  <c r="J21" i="19"/>
  <c r="J10" i="19"/>
  <c r="J25" i="19"/>
  <c r="J103" i="19"/>
  <c r="J87" i="19"/>
  <c r="J89" i="19"/>
  <c r="J48" i="19"/>
  <c r="J41" i="19"/>
  <c r="J144" i="17"/>
  <c r="J28" i="19"/>
  <c r="J27" i="19"/>
  <c r="J81" i="19"/>
  <c r="J72" i="19"/>
  <c r="J63" i="19"/>
  <c r="J79" i="19"/>
  <c r="J45" i="19"/>
  <c r="J92" i="19"/>
  <c r="J107" i="19"/>
  <c r="J31" i="19"/>
  <c r="J84" i="19"/>
  <c r="J13" i="19"/>
  <c r="J15" i="19"/>
  <c r="J47" i="19"/>
  <c r="J91" i="19"/>
  <c r="J35" i="19"/>
  <c r="J80" i="19"/>
  <c r="J46" i="19"/>
  <c r="J22" i="19"/>
  <c r="J12" i="19"/>
  <c r="J23" i="19"/>
  <c r="J69" i="19"/>
  <c r="J49" i="19"/>
  <c r="J118" i="19"/>
  <c r="J98" i="19"/>
  <c r="J26" i="19"/>
  <c r="N8" i="34"/>
  <c r="H36" i="34"/>
  <c r="H35" i="34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H10" i="34"/>
  <c r="H9" i="34"/>
  <c r="H8" i="34"/>
  <c r="H7" i="34"/>
  <c r="D73" i="17"/>
  <c r="H73" i="17"/>
  <c r="J73" i="17"/>
  <c r="K73" i="17"/>
  <c r="L73" i="17"/>
  <c r="N73" i="17"/>
  <c r="D89" i="17"/>
  <c r="J89" i="17"/>
  <c r="K89" i="17"/>
  <c r="L89" i="17"/>
  <c r="N89" i="17"/>
  <c r="D23" i="17"/>
  <c r="H23" i="17"/>
  <c r="J23" i="17"/>
  <c r="K23" i="17"/>
  <c r="L23" i="17"/>
  <c r="N23" i="17"/>
  <c r="D121" i="17"/>
  <c r="J121" i="17"/>
  <c r="K121" i="17"/>
  <c r="L121" i="17"/>
  <c r="N121" i="17"/>
  <c r="D126" i="17"/>
  <c r="J126" i="17"/>
  <c r="K126" i="17"/>
  <c r="L126" i="17"/>
  <c r="N126" i="17"/>
  <c r="D147" i="17"/>
  <c r="D95" i="17"/>
  <c r="J95" i="17"/>
  <c r="K95" i="17"/>
  <c r="L95" i="17"/>
  <c r="N95" i="17"/>
  <c r="D22" i="17"/>
  <c r="J22" i="17"/>
  <c r="K22" i="17"/>
  <c r="L22" i="17"/>
  <c r="N22" i="17"/>
  <c r="D139" i="17"/>
  <c r="J139" i="17"/>
  <c r="K139" i="17"/>
  <c r="L139" i="17"/>
  <c r="N139" i="17"/>
  <c r="D148" i="17"/>
  <c r="F54" i="35"/>
  <c r="C135" i="19" s="1"/>
  <c r="H54" i="35"/>
  <c r="K54" i="35"/>
  <c r="AJ22" i="37" l="1"/>
  <c r="AI22" i="37"/>
  <c r="AH22" i="37"/>
  <c r="AL22" i="37"/>
  <c r="AK22" i="37"/>
  <c r="D11" i="37"/>
  <c r="F34" i="26"/>
  <c r="AB33" i="26"/>
  <c r="AB36" i="26" s="1"/>
  <c r="G24" i="19"/>
  <c r="AZ30" i="23"/>
  <c r="AZ26" i="37"/>
  <c r="I16" i="19"/>
  <c r="AE58" i="37"/>
  <c r="AB58" i="37"/>
  <c r="AF58" i="37"/>
  <c r="AD58" i="37"/>
  <c r="AC58" i="37"/>
  <c r="AZ29" i="38"/>
  <c r="AZ23" i="41"/>
  <c r="M30" i="6"/>
  <c r="AH30" i="6" s="1"/>
  <c r="BB30" i="6"/>
  <c r="AW28" i="6"/>
  <c r="K10" i="21"/>
  <c r="K24" i="21"/>
  <c r="K12" i="21"/>
  <c r="I89" i="17"/>
  <c r="F23" i="35"/>
  <c r="H23" i="35"/>
  <c r="F58" i="35"/>
  <c r="H58" i="35"/>
  <c r="A124" i="35"/>
  <c r="F34" i="35"/>
  <c r="H34" i="35"/>
  <c r="F7" i="35"/>
  <c r="C27" i="20" s="1"/>
  <c r="H7" i="35"/>
  <c r="J7" i="35"/>
  <c r="K7" i="35"/>
  <c r="L7" i="35"/>
  <c r="A8" i="35"/>
  <c r="A9" i="35" s="1"/>
  <c r="A10" i="35" s="1"/>
  <c r="AD11" i="37" l="1"/>
  <c r="AC11" i="37"/>
  <c r="AE11" i="37"/>
  <c r="AB11" i="37"/>
  <c r="AF11" i="37"/>
  <c r="X15" i="26"/>
  <c r="AH38" i="26"/>
  <c r="F35" i="26"/>
  <c r="AD34" i="26"/>
  <c r="D57" i="39"/>
  <c r="D21" i="39" s="1"/>
  <c r="K61" i="39"/>
  <c r="D50" i="39"/>
  <c r="D14" i="39" s="1"/>
  <c r="K73" i="39"/>
  <c r="A11" i="35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A35" i="35" s="1"/>
  <c r="A36" i="35" s="1"/>
  <c r="A37" i="35" s="1"/>
  <c r="A38" i="35" s="1"/>
  <c r="A39" i="35" s="1"/>
  <c r="A40" i="35" s="1"/>
  <c r="A41" i="35" s="1"/>
  <c r="A42" i="35" s="1"/>
  <c r="A43" i="35" s="1"/>
  <c r="A44" i="35" s="1"/>
  <c r="A45" i="35" s="1"/>
  <c r="A46" i="35" s="1"/>
  <c r="A47" i="35" s="1"/>
  <c r="A48" i="35" s="1"/>
  <c r="A49" i="35" s="1"/>
  <c r="A50" i="35" s="1"/>
  <c r="A51" i="35" s="1"/>
  <c r="A52" i="35" s="1"/>
  <c r="A53" i="35" s="1"/>
  <c r="A54" i="35" s="1"/>
  <c r="A55" i="35" s="1"/>
  <c r="A56" i="35" s="1"/>
  <c r="A57" i="35" s="1"/>
  <c r="A58" i="35" s="1"/>
  <c r="A59" i="35" s="1"/>
  <c r="A60" i="35" s="1"/>
  <c r="A61" i="35" s="1"/>
  <c r="A62" i="35" s="1"/>
  <c r="A63" i="35" s="1"/>
  <c r="A64" i="35" s="1"/>
  <c r="A65" i="35" s="1"/>
  <c r="K48" i="41"/>
  <c r="K12" i="41" s="1"/>
  <c r="D52" i="41"/>
  <c r="D16" i="41" s="1"/>
  <c r="K46" i="36"/>
  <c r="K10" i="36" s="1"/>
  <c r="K84" i="38"/>
  <c r="D82" i="38"/>
  <c r="D68" i="38"/>
  <c r="K72" i="38"/>
  <c r="AZ27" i="37"/>
  <c r="I88" i="19"/>
  <c r="C134" i="19"/>
  <c r="O24" i="19"/>
  <c r="P24" i="19"/>
  <c r="AZ31" i="23"/>
  <c r="D58" i="37"/>
  <c r="K62" i="37"/>
  <c r="K26" i="37" s="1"/>
  <c r="D59" i="5"/>
  <c r="D68" i="37"/>
  <c r="D49" i="36"/>
  <c r="D13" i="36" s="1"/>
  <c r="K67" i="25"/>
  <c r="K68" i="37"/>
  <c r="K32" i="37" s="1"/>
  <c r="K49" i="36"/>
  <c r="D90" i="6"/>
  <c r="K92" i="6"/>
  <c r="K79" i="23"/>
  <c r="K54" i="5"/>
  <c r="D50" i="25"/>
  <c r="D14" i="25" s="1"/>
  <c r="D76" i="23"/>
  <c r="AZ30" i="38"/>
  <c r="AZ24" i="41"/>
  <c r="AZ32" i="23"/>
  <c r="AX28" i="6"/>
  <c r="M31" i="6"/>
  <c r="AH31" i="6" s="1"/>
  <c r="BB31" i="6"/>
  <c r="C117" i="19"/>
  <c r="J10" i="21"/>
  <c r="J24" i="21"/>
  <c r="J12" i="21"/>
  <c r="Q11" i="3"/>
  <c r="Q7" i="3"/>
  <c r="Q10" i="3"/>
  <c r="AL26" i="37" l="1"/>
  <c r="AI26" i="37"/>
  <c r="AK26" i="37"/>
  <c r="AJ26" i="37"/>
  <c r="AH26" i="37"/>
  <c r="AE16" i="41"/>
  <c r="AD16" i="41"/>
  <c r="AC16" i="41"/>
  <c r="AB16" i="41"/>
  <c r="AF16" i="41"/>
  <c r="AJ12" i="41"/>
  <c r="AI12" i="41"/>
  <c r="AL12" i="41"/>
  <c r="AK12" i="41"/>
  <c r="AH12" i="41"/>
  <c r="AH32" i="37"/>
  <c r="AL32" i="37"/>
  <c r="AK32" i="37"/>
  <c r="AJ32" i="37"/>
  <c r="AI32" i="37"/>
  <c r="D32" i="37"/>
  <c r="D22" i="37"/>
  <c r="D32" i="38"/>
  <c r="AD35" i="26"/>
  <c r="AD36" i="26" s="1"/>
  <c r="F36" i="26"/>
  <c r="F37" i="26" s="1"/>
  <c r="Z15" i="26"/>
  <c r="AD73" i="39"/>
  <c r="AF73" i="39"/>
  <c r="AB73" i="39"/>
  <c r="AE73" i="39"/>
  <c r="AC73" i="39"/>
  <c r="AE14" i="39"/>
  <c r="AF14" i="39"/>
  <c r="AB14" i="39"/>
  <c r="AC14" i="39"/>
  <c r="AD14" i="39"/>
  <c r="AF61" i="39"/>
  <c r="AE61" i="39"/>
  <c r="AC61" i="39"/>
  <c r="AB61" i="39"/>
  <c r="AD61" i="39"/>
  <c r="K25" i="39"/>
  <c r="AD21" i="39"/>
  <c r="AB21" i="39"/>
  <c r="AF21" i="39"/>
  <c r="AE21" i="39"/>
  <c r="AC21" i="39"/>
  <c r="AE46" i="36"/>
  <c r="AF46" i="36"/>
  <c r="AC46" i="36"/>
  <c r="AD46" i="36"/>
  <c r="AB46" i="36"/>
  <c r="AD48" i="41"/>
  <c r="AC48" i="41"/>
  <c r="AE48" i="41"/>
  <c r="AB48" i="41"/>
  <c r="AF48" i="41"/>
  <c r="AF72" i="38"/>
  <c r="AB72" i="38"/>
  <c r="AC72" i="38"/>
  <c r="AE72" i="38"/>
  <c r="AD72" i="38"/>
  <c r="AC84" i="38"/>
  <c r="AE84" i="38"/>
  <c r="AD84" i="38"/>
  <c r="AB84" i="38"/>
  <c r="AF84" i="38"/>
  <c r="AH10" i="36"/>
  <c r="AI10" i="36"/>
  <c r="AK10" i="36"/>
  <c r="AL10" i="36"/>
  <c r="AJ10" i="36"/>
  <c r="AZ28" i="37"/>
  <c r="I89" i="19"/>
  <c r="AC79" i="23"/>
  <c r="AB79" i="23"/>
  <c r="AF79" i="23"/>
  <c r="AD79" i="23"/>
  <c r="AE79" i="23"/>
  <c r="AF92" i="6"/>
  <c r="AE92" i="6"/>
  <c r="AC92" i="6"/>
  <c r="AB92" i="6"/>
  <c r="AD92" i="6"/>
  <c r="AB13" i="36"/>
  <c r="AC13" i="36"/>
  <c r="AF13" i="36"/>
  <c r="AE13" i="36"/>
  <c r="AD13" i="36"/>
  <c r="AB14" i="25"/>
  <c r="AE14" i="25"/>
  <c r="AF14" i="25"/>
  <c r="AD14" i="25"/>
  <c r="AC14" i="25"/>
  <c r="AE62" i="37"/>
  <c r="AB62" i="37"/>
  <c r="AD62" i="37"/>
  <c r="AC62" i="37"/>
  <c r="AF62" i="37"/>
  <c r="AB49" i="36"/>
  <c r="AE49" i="36"/>
  <c r="AD49" i="36"/>
  <c r="AF49" i="36"/>
  <c r="K13" i="36"/>
  <c r="R7" i="36" s="1"/>
  <c r="AC49" i="36"/>
  <c r="AC68" i="37"/>
  <c r="AE68" i="37"/>
  <c r="AB68" i="37"/>
  <c r="AF68" i="37"/>
  <c r="AD68" i="37"/>
  <c r="AB67" i="25"/>
  <c r="AE67" i="25"/>
  <c r="AD67" i="25"/>
  <c r="AF67" i="25"/>
  <c r="K31" i="25"/>
  <c r="AC67" i="25"/>
  <c r="AZ31" i="38"/>
  <c r="AZ25" i="41"/>
  <c r="G10" i="21"/>
  <c r="G12" i="21"/>
  <c r="G24" i="21"/>
  <c r="M32" i="6"/>
  <c r="BB32" i="6"/>
  <c r="J3" i="20"/>
  <c r="AR6" i="36" l="1"/>
  <c r="AR18" i="36" s="1"/>
  <c r="AQ6" i="36"/>
  <c r="AQ18" i="36" s="1"/>
  <c r="AN6" i="36"/>
  <c r="AN18" i="36" s="1"/>
  <c r="AP6" i="36"/>
  <c r="AP18" i="36" s="1"/>
  <c r="AO6" i="36"/>
  <c r="AO18" i="36" s="1"/>
  <c r="AE22" i="37"/>
  <c r="AB22" i="37"/>
  <c r="AF22" i="37"/>
  <c r="AD22" i="37"/>
  <c r="AC22" i="37"/>
  <c r="AF32" i="37"/>
  <c r="AC32" i="37"/>
  <c r="AB32" i="37"/>
  <c r="AD32" i="37"/>
  <c r="AE32" i="37"/>
  <c r="AF32" i="38"/>
  <c r="AB32" i="38"/>
  <c r="AE32" i="38"/>
  <c r="AD32" i="38"/>
  <c r="AC32" i="38"/>
  <c r="AJ38" i="26"/>
  <c r="AN38" i="26" s="1"/>
  <c r="X17" i="26"/>
  <c r="Z36" i="26"/>
  <c r="M8" i="3"/>
  <c r="AH25" i="39"/>
  <c r="AJ25" i="39"/>
  <c r="AK25" i="39"/>
  <c r="AI25" i="39"/>
  <c r="AL25" i="39"/>
  <c r="AG73" i="39"/>
  <c r="AG61" i="39"/>
  <c r="AG46" i="36"/>
  <c r="AW33" i="23"/>
  <c r="AZ29" i="37"/>
  <c r="I36" i="19"/>
  <c r="AG49" i="36"/>
  <c r="AL13" i="36"/>
  <c r="AI13" i="36"/>
  <c r="AK13" i="36"/>
  <c r="AJ13" i="36"/>
  <c r="AH13" i="36"/>
  <c r="AG67" i="25"/>
  <c r="AL31" i="25"/>
  <c r="AH31" i="25"/>
  <c r="AK31" i="25"/>
  <c r="AJ31" i="25"/>
  <c r="AI31" i="25"/>
  <c r="AZ32" i="38"/>
  <c r="AZ26" i="41"/>
  <c r="AZ34" i="23"/>
  <c r="M33" i="6"/>
  <c r="BB33" i="6"/>
  <c r="H21" i="19"/>
  <c r="H12" i="19"/>
  <c r="H46" i="19"/>
  <c r="H37" i="19"/>
  <c r="H55" i="19"/>
  <c r="H38" i="19"/>
  <c r="H79" i="19"/>
  <c r="H107" i="19"/>
  <c r="H116" i="19"/>
  <c r="H48" i="19"/>
  <c r="H25" i="19"/>
  <c r="H74" i="19"/>
  <c r="H41" i="19"/>
  <c r="H118" i="19"/>
  <c r="H13" i="19"/>
  <c r="H72" i="19"/>
  <c r="H117" i="19"/>
  <c r="H89" i="19"/>
  <c r="H92" i="19"/>
  <c r="H49" i="19"/>
  <c r="H67" i="19"/>
  <c r="H66" i="19"/>
  <c r="H109" i="19"/>
  <c r="H81" i="19"/>
  <c r="H80" i="19"/>
  <c r="H91" i="19"/>
  <c r="H115" i="19"/>
  <c r="H87" i="19"/>
  <c r="H69" i="19"/>
  <c r="H17" i="19"/>
  <c r="H43" i="19"/>
  <c r="H73" i="19"/>
  <c r="H57" i="19"/>
  <c r="H77" i="19"/>
  <c r="H50" i="19"/>
  <c r="H84" i="19"/>
  <c r="H85" i="19"/>
  <c r="H15" i="19"/>
  <c r="H27" i="19"/>
  <c r="H63" i="19"/>
  <c r="H28" i="19"/>
  <c r="H29" i="19"/>
  <c r="H45" i="19"/>
  <c r="H108" i="19"/>
  <c r="H35" i="19"/>
  <c r="H70" i="19"/>
  <c r="H22" i="19"/>
  <c r="H47" i="19"/>
  <c r="H18" i="19"/>
  <c r="H11" i="19"/>
  <c r="H103" i="19"/>
  <c r="H23" i="19"/>
  <c r="H9" i="19"/>
  <c r="H144" i="17"/>
  <c r="H128" i="17"/>
  <c r="H22" i="17"/>
  <c r="H89" i="17"/>
  <c r="H121" i="17"/>
  <c r="H139" i="17"/>
  <c r="H95" i="17"/>
  <c r="H126" i="17"/>
  <c r="Z17" i="26" l="1"/>
  <c r="X20" i="26"/>
  <c r="AW30" i="37"/>
  <c r="AX34" i="37" s="1"/>
  <c r="AY34" i="37" s="1"/>
  <c r="AX33" i="23"/>
  <c r="AY33" i="23" s="1"/>
  <c r="AX26" i="23"/>
  <c r="AY26" i="23" s="1"/>
  <c r="AW37" i="23"/>
  <c r="M37" i="23" s="1"/>
  <c r="AX28" i="23"/>
  <c r="AY28" i="23" s="1"/>
  <c r="AX11" i="23"/>
  <c r="AY11" i="23" s="1"/>
  <c r="AX8" i="23"/>
  <c r="AX21" i="23"/>
  <c r="AY21" i="23" s="1"/>
  <c r="AV34" i="6"/>
  <c r="AH33" i="6"/>
  <c r="AZ33" i="38"/>
  <c r="AZ27" i="41"/>
  <c r="M34" i="6"/>
  <c r="E110" i="19" s="1"/>
  <c r="BB34" i="6"/>
  <c r="B14" i="21"/>
  <c r="D14" i="21"/>
  <c r="I14" i="21"/>
  <c r="J14" i="21"/>
  <c r="N14" i="21"/>
  <c r="D143" i="17"/>
  <c r="D81" i="17"/>
  <c r="D82" i="17"/>
  <c r="D144" i="17"/>
  <c r="D122" i="17"/>
  <c r="D137" i="17"/>
  <c r="D133" i="17"/>
  <c r="D55" i="17"/>
  <c r="D20" i="17"/>
  <c r="D119" i="17"/>
  <c r="D129" i="17"/>
  <c r="D132" i="17"/>
  <c r="D142" i="17"/>
  <c r="F63" i="35"/>
  <c r="H63" i="35"/>
  <c r="M10" i="3" l="1"/>
  <c r="Z20" i="26"/>
  <c r="AX30" i="37"/>
  <c r="AY30" i="37" s="1"/>
  <c r="AX17" i="37"/>
  <c r="AY17" i="37" s="1"/>
  <c r="AX7" i="37"/>
  <c r="AW37" i="37"/>
  <c r="M37" i="37" s="1"/>
  <c r="AY8" i="23"/>
  <c r="P23" i="23" s="1"/>
  <c r="P29" i="23"/>
  <c r="P25" i="23"/>
  <c r="P24" i="23"/>
  <c r="P27" i="23"/>
  <c r="P30" i="23"/>
  <c r="P34" i="23"/>
  <c r="P28" i="23"/>
  <c r="P31" i="23"/>
  <c r="P32" i="23"/>
  <c r="P26" i="23"/>
  <c r="P33" i="23"/>
  <c r="AZ31" i="37"/>
  <c r="I97" i="19"/>
  <c r="AZ35" i="23"/>
  <c r="D49" i="25"/>
  <c r="D13" i="25" s="1"/>
  <c r="K62" i="25"/>
  <c r="AW34" i="6"/>
  <c r="AX34" i="6" s="1"/>
  <c r="AW19" i="6"/>
  <c r="AX19" i="6" s="1"/>
  <c r="AW11" i="6"/>
  <c r="AV37" i="6"/>
  <c r="M37" i="6" s="1"/>
  <c r="AW12" i="6"/>
  <c r="AX12" i="6" s="1"/>
  <c r="AW18" i="6"/>
  <c r="AX18" i="6" s="1"/>
  <c r="AZ34" i="38"/>
  <c r="AZ28" i="41"/>
  <c r="AZ36" i="23"/>
  <c r="M35" i="6"/>
  <c r="AL35" i="6" s="1"/>
  <c r="BB35" i="6"/>
  <c r="C84" i="19"/>
  <c r="S23" i="23" l="1"/>
  <c r="Q23" i="23"/>
  <c r="M36" i="23"/>
  <c r="R29" i="23"/>
  <c r="S29" i="23"/>
  <c r="Q29" i="23"/>
  <c r="Q27" i="23"/>
  <c r="S27" i="23"/>
  <c r="Q25" i="23"/>
  <c r="S25" i="23"/>
  <c r="BA35" i="23"/>
  <c r="BB35" i="23" s="1"/>
  <c r="BA34" i="23"/>
  <c r="BB34" i="23" s="1"/>
  <c r="BA27" i="23"/>
  <c r="BB27" i="23" s="1"/>
  <c r="BA30" i="23"/>
  <c r="BB30" i="23" s="1"/>
  <c r="BA32" i="23"/>
  <c r="BB32" i="23" s="1"/>
  <c r="BA31" i="23"/>
  <c r="BB31" i="23" s="1"/>
  <c r="R33" i="23"/>
  <c r="S33" i="23"/>
  <c r="Q33" i="23"/>
  <c r="S26" i="23"/>
  <c r="Q26" i="23"/>
  <c r="R32" i="23"/>
  <c r="S32" i="23"/>
  <c r="Q32" i="23"/>
  <c r="AY7" i="37"/>
  <c r="P29" i="37"/>
  <c r="P31" i="37"/>
  <c r="P30" i="37"/>
  <c r="P27" i="37"/>
  <c r="P25" i="37"/>
  <c r="P32" i="37"/>
  <c r="P34" i="37"/>
  <c r="P24" i="37"/>
  <c r="P26" i="37"/>
  <c r="P28" i="37"/>
  <c r="P33" i="37"/>
  <c r="P23" i="37"/>
  <c r="Q30" i="23"/>
  <c r="S30" i="23"/>
  <c r="R30" i="23"/>
  <c r="BA36" i="23"/>
  <c r="BB36" i="23" s="1"/>
  <c r="BA18" i="23"/>
  <c r="BB18" i="23" s="1"/>
  <c r="BA20" i="23"/>
  <c r="BB20" i="23" s="1"/>
  <c r="BA22" i="23"/>
  <c r="BB22" i="23" s="1"/>
  <c r="BA13" i="23"/>
  <c r="BB13" i="23" s="1"/>
  <c r="BA24" i="23"/>
  <c r="BB24" i="23" s="1"/>
  <c r="BA23" i="23"/>
  <c r="BB23" i="23" s="1"/>
  <c r="BA14" i="23"/>
  <c r="BB14" i="23" s="1"/>
  <c r="BA12" i="23"/>
  <c r="BB12" i="23" s="1"/>
  <c r="BA25" i="23"/>
  <c r="BB25" i="23" s="1"/>
  <c r="BA17" i="23"/>
  <c r="BB17" i="23" s="1"/>
  <c r="AZ37" i="23"/>
  <c r="BA10" i="23"/>
  <c r="BB10" i="23" s="1"/>
  <c r="BA9" i="23"/>
  <c r="BB9" i="23" s="1"/>
  <c r="BA19" i="23"/>
  <c r="BB19" i="23" s="1"/>
  <c r="BA7" i="23"/>
  <c r="BB7" i="23" s="1"/>
  <c r="BA15" i="23"/>
  <c r="BB15" i="23" s="1"/>
  <c r="BA16" i="23"/>
  <c r="BB16" i="23" s="1"/>
  <c r="BA29" i="23"/>
  <c r="BB29" i="23" s="1"/>
  <c r="S24" i="23"/>
  <c r="Q24" i="23"/>
  <c r="AZ32" i="37"/>
  <c r="I73" i="19"/>
  <c r="P11" i="6"/>
  <c r="P8" i="6"/>
  <c r="P9" i="6"/>
  <c r="Q31" i="23"/>
  <c r="S31" i="23"/>
  <c r="R31" i="23"/>
  <c r="R28" i="23"/>
  <c r="Q28" i="23"/>
  <c r="S28" i="23"/>
  <c r="R34" i="23"/>
  <c r="Q34" i="23"/>
  <c r="S34" i="23"/>
  <c r="AF62" i="25"/>
  <c r="AE62" i="25"/>
  <c r="AD62" i="25"/>
  <c r="AB62" i="25"/>
  <c r="K26" i="25"/>
  <c r="AC62" i="25"/>
  <c r="AD13" i="25"/>
  <c r="AF13" i="25"/>
  <c r="AB13" i="25"/>
  <c r="AE13" i="25"/>
  <c r="AC13" i="25"/>
  <c r="AX11" i="6"/>
  <c r="P7" i="6" s="1"/>
  <c r="P18" i="6"/>
  <c r="P17" i="6"/>
  <c r="P12" i="6"/>
  <c r="P15" i="6"/>
  <c r="P14" i="6"/>
  <c r="P16" i="6"/>
  <c r="P13" i="6"/>
  <c r="AZ35" i="38"/>
  <c r="AZ29" i="41"/>
  <c r="BB36" i="6"/>
  <c r="BC28" i="6" s="1"/>
  <c r="BD28" i="6" s="1"/>
  <c r="M36" i="6"/>
  <c r="J32" i="5"/>
  <c r="L32" i="5"/>
  <c r="J33" i="5"/>
  <c r="L33" i="5"/>
  <c r="A68" i="5"/>
  <c r="C32" i="5"/>
  <c r="E32" i="5"/>
  <c r="A69" i="5"/>
  <c r="C33" i="5"/>
  <c r="E33" i="5"/>
  <c r="A70" i="5"/>
  <c r="C34" i="5"/>
  <c r="E34" i="5"/>
  <c r="L31" i="5"/>
  <c r="J31" i="5"/>
  <c r="E31" i="5"/>
  <c r="C31" i="5"/>
  <c r="A67" i="5"/>
  <c r="L30" i="5"/>
  <c r="J30" i="5"/>
  <c r="E30" i="5"/>
  <c r="C30" i="5"/>
  <c r="A66" i="5"/>
  <c r="L29" i="5"/>
  <c r="J29" i="5"/>
  <c r="E29" i="5"/>
  <c r="C29" i="5"/>
  <c r="A65" i="5"/>
  <c r="L28" i="5"/>
  <c r="J28" i="5"/>
  <c r="E28" i="5"/>
  <c r="C28" i="5"/>
  <c r="A64" i="5"/>
  <c r="L27" i="5"/>
  <c r="J27" i="5"/>
  <c r="E27" i="5"/>
  <c r="C27" i="5"/>
  <c r="A63" i="5"/>
  <c r="L26" i="5"/>
  <c r="AU27" i="5" s="1"/>
  <c r="AV27" i="5" s="1"/>
  <c r="J26" i="5"/>
  <c r="E26" i="5"/>
  <c r="C26" i="5"/>
  <c r="A62" i="5"/>
  <c r="L25" i="5"/>
  <c r="J25" i="5"/>
  <c r="E25" i="5"/>
  <c r="C25" i="5"/>
  <c r="A61" i="5"/>
  <c r="L24" i="5"/>
  <c r="J24" i="5"/>
  <c r="E24" i="5"/>
  <c r="C24" i="5"/>
  <c r="A60" i="5"/>
  <c r="L23" i="5"/>
  <c r="J23" i="5"/>
  <c r="E23" i="5"/>
  <c r="C23" i="5"/>
  <c r="A59" i="5"/>
  <c r="L22" i="5"/>
  <c r="J22" i="5"/>
  <c r="E22" i="5"/>
  <c r="C22" i="5"/>
  <c r="A58" i="5"/>
  <c r="L21" i="5"/>
  <c r="J21" i="5"/>
  <c r="E21" i="5"/>
  <c r="C21" i="5"/>
  <c r="A57" i="5"/>
  <c r="L20" i="5"/>
  <c r="AU21" i="5" s="1"/>
  <c r="AV21" i="5" s="1"/>
  <c r="J20" i="5"/>
  <c r="E20" i="5"/>
  <c r="C20" i="5"/>
  <c r="A56" i="5"/>
  <c r="L19" i="5"/>
  <c r="J19" i="5"/>
  <c r="E19" i="5"/>
  <c r="C19" i="5"/>
  <c r="A55" i="5"/>
  <c r="L18" i="5"/>
  <c r="AU19" i="5" s="1"/>
  <c r="AV19" i="5" s="1"/>
  <c r="J18" i="5"/>
  <c r="E18" i="5"/>
  <c r="C18" i="5"/>
  <c r="A54" i="5"/>
  <c r="L17" i="5"/>
  <c r="J17" i="5"/>
  <c r="E17" i="5"/>
  <c r="C17" i="5"/>
  <c r="A53" i="5"/>
  <c r="L16" i="5"/>
  <c r="J16" i="5"/>
  <c r="E16" i="5"/>
  <c r="C16" i="5"/>
  <c r="A52" i="5"/>
  <c r="L15" i="5"/>
  <c r="J15" i="5"/>
  <c r="E15" i="5"/>
  <c r="C15" i="5"/>
  <c r="A51" i="5"/>
  <c r="L14" i="5"/>
  <c r="J14" i="5"/>
  <c r="E14" i="5"/>
  <c r="C14" i="5"/>
  <c r="A50" i="5"/>
  <c r="L13" i="5"/>
  <c r="J13" i="5"/>
  <c r="E13" i="5"/>
  <c r="C13" i="5"/>
  <c r="A49" i="5"/>
  <c r="L12" i="5"/>
  <c r="J12" i="5"/>
  <c r="E12" i="5"/>
  <c r="C12" i="5"/>
  <c r="A48" i="5"/>
  <c r="L11" i="5"/>
  <c r="J11" i="5"/>
  <c r="E11" i="5"/>
  <c r="C11" i="5"/>
  <c r="A47" i="5"/>
  <c r="L10" i="5"/>
  <c r="J10" i="5"/>
  <c r="E10" i="5"/>
  <c r="C10" i="5"/>
  <c r="A46" i="5"/>
  <c r="L9" i="5"/>
  <c r="J9" i="5"/>
  <c r="E9" i="5"/>
  <c r="C9" i="5"/>
  <c r="A45" i="5"/>
  <c r="L8" i="5"/>
  <c r="J8" i="5"/>
  <c r="E8" i="5"/>
  <c r="C8" i="5"/>
  <c r="A44" i="5"/>
  <c r="L7" i="5"/>
  <c r="J7" i="5"/>
  <c r="E7" i="5"/>
  <c r="C7" i="5"/>
  <c r="A43" i="5"/>
  <c r="U42" i="5"/>
  <c r="L6" i="5"/>
  <c r="J6" i="5"/>
  <c r="K42" i="5"/>
  <c r="E6" i="5"/>
  <c r="C6" i="5"/>
  <c r="A42" i="5"/>
  <c r="AF41" i="5"/>
  <c r="AE41" i="5"/>
  <c r="AD41" i="5"/>
  <c r="AC41" i="5"/>
  <c r="AB41" i="5"/>
  <c r="F36" i="5"/>
  <c r="AV32" i="5"/>
  <c r="Q6" i="5"/>
  <c r="AL5" i="5"/>
  <c r="AK5" i="5"/>
  <c r="AJ5" i="5"/>
  <c r="AI5" i="5"/>
  <c r="AH5" i="5"/>
  <c r="K5" i="5"/>
  <c r="R6" i="5" s="1"/>
  <c r="I5" i="5"/>
  <c r="P6" i="5" s="1"/>
  <c r="BC34" i="6" l="1"/>
  <c r="BD34" i="6" s="1"/>
  <c r="E13" i="21"/>
  <c r="E21" i="21"/>
  <c r="E20" i="21"/>
  <c r="E23" i="21"/>
  <c r="R30" i="37"/>
  <c r="S30" i="37"/>
  <c r="Q30" i="37"/>
  <c r="R25" i="37"/>
  <c r="S25" i="37"/>
  <c r="Q25" i="37"/>
  <c r="S31" i="37"/>
  <c r="Q31" i="37"/>
  <c r="R31" i="37"/>
  <c r="S29" i="37"/>
  <c r="R29" i="37"/>
  <c r="Q29" i="37"/>
  <c r="R27" i="37"/>
  <c r="S27" i="37"/>
  <c r="Q27" i="37"/>
  <c r="S23" i="37"/>
  <c r="Q23" i="37"/>
  <c r="R34" i="37"/>
  <c r="S34" i="37"/>
  <c r="Q34" i="37"/>
  <c r="S33" i="37"/>
  <c r="Q33" i="37"/>
  <c r="R33" i="37"/>
  <c r="AZ33" i="37"/>
  <c r="I14" i="19"/>
  <c r="Q28" i="37"/>
  <c r="R28" i="37"/>
  <c r="S28" i="37"/>
  <c r="T8" i="6"/>
  <c r="S8" i="6" s="1"/>
  <c r="R8" i="6"/>
  <c r="Q8" i="6"/>
  <c r="S26" i="37"/>
  <c r="R26" i="37"/>
  <c r="Q26" i="37"/>
  <c r="S35" i="23"/>
  <c r="R32" i="37"/>
  <c r="Q32" i="37"/>
  <c r="S32" i="37"/>
  <c r="S24" i="37"/>
  <c r="Q24" i="37"/>
  <c r="AG62" i="25"/>
  <c r="AJ26" i="25"/>
  <c r="AL26" i="25"/>
  <c r="AK26" i="25"/>
  <c r="AH26" i="25"/>
  <c r="AI26" i="25"/>
  <c r="AB120" i="5"/>
  <c r="AB115" i="5"/>
  <c r="AB110" i="5"/>
  <c r="AB105" i="5"/>
  <c r="AB119" i="5"/>
  <c r="AB114" i="5"/>
  <c r="AB109" i="5"/>
  <c r="AB118" i="5"/>
  <c r="AB113" i="5"/>
  <c r="AB108" i="5"/>
  <c r="AB117" i="5"/>
  <c r="AB112" i="5"/>
  <c r="AB107" i="5"/>
  <c r="AB116" i="5"/>
  <c r="AB111" i="5"/>
  <c r="AB106" i="5"/>
  <c r="AB100" i="5"/>
  <c r="AB103" i="5"/>
  <c r="AB104" i="5"/>
  <c r="AB93" i="5"/>
  <c r="AB95" i="5"/>
  <c r="AB98" i="5"/>
  <c r="AB89" i="5"/>
  <c r="AB97" i="5"/>
  <c r="AB94" i="5"/>
  <c r="AB99" i="5"/>
  <c r="AB92" i="5"/>
  <c r="AB96" i="5"/>
  <c r="AB102" i="5"/>
  <c r="AB91" i="5"/>
  <c r="AB101" i="5"/>
  <c r="AB88" i="5"/>
  <c r="AB90" i="5"/>
  <c r="AD116" i="5"/>
  <c r="AD111" i="5"/>
  <c r="AD106" i="5"/>
  <c r="AD120" i="5"/>
  <c r="AD115" i="5"/>
  <c r="AD110" i="5"/>
  <c r="AD105" i="5"/>
  <c r="AD119" i="5"/>
  <c r="AD114" i="5"/>
  <c r="AD109" i="5"/>
  <c r="AD118" i="5"/>
  <c r="AD113" i="5"/>
  <c r="AD108" i="5"/>
  <c r="AD117" i="5"/>
  <c r="AD112" i="5"/>
  <c r="AD107" i="5"/>
  <c r="AD93" i="5"/>
  <c r="AD89" i="5"/>
  <c r="AD94" i="5"/>
  <c r="AD103" i="5"/>
  <c r="AD96" i="5"/>
  <c r="AD97" i="5"/>
  <c r="AD92" i="5"/>
  <c r="AD95" i="5"/>
  <c r="AD102" i="5"/>
  <c r="AD88" i="5"/>
  <c r="AD101" i="5"/>
  <c r="AD104" i="5"/>
  <c r="AD91" i="5"/>
  <c r="AD98" i="5"/>
  <c r="AD100" i="5"/>
  <c r="AD90" i="5"/>
  <c r="AD99" i="5"/>
  <c r="AF115" i="5"/>
  <c r="AF105" i="5"/>
  <c r="AF119" i="5"/>
  <c r="AF109" i="5"/>
  <c r="AF118" i="5"/>
  <c r="AF113" i="5"/>
  <c r="AF108" i="5"/>
  <c r="AF117" i="5"/>
  <c r="AF112" i="5"/>
  <c r="AF107" i="5"/>
  <c r="AF116" i="5"/>
  <c r="AF111" i="5"/>
  <c r="AF106" i="5"/>
  <c r="AF120" i="5"/>
  <c r="AF110" i="5"/>
  <c r="AF114" i="5"/>
  <c r="AF88" i="5"/>
  <c r="AF94" i="5"/>
  <c r="AF103" i="5"/>
  <c r="AF99" i="5"/>
  <c r="AF98" i="5"/>
  <c r="AF92" i="5"/>
  <c r="AF89" i="5"/>
  <c r="AF102" i="5"/>
  <c r="AF100" i="5"/>
  <c r="AF97" i="5"/>
  <c r="AF91" i="5"/>
  <c r="AF96" i="5"/>
  <c r="AF95" i="5"/>
  <c r="AF90" i="5"/>
  <c r="AF104" i="5"/>
  <c r="AF101" i="5"/>
  <c r="AF93" i="5"/>
  <c r="AE110" i="5"/>
  <c r="AE119" i="5"/>
  <c r="AE114" i="5"/>
  <c r="AE109" i="5"/>
  <c r="AE118" i="5"/>
  <c r="AE113" i="5"/>
  <c r="AE108" i="5"/>
  <c r="AE117" i="5"/>
  <c r="AE112" i="5"/>
  <c r="AE107" i="5"/>
  <c r="AE116" i="5"/>
  <c r="AE111" i="5"/>
  <c r="AE106" i="5"/>
  <c r="AE115" i="5"/>
  <c r="AE105" i="5"/>
  <c r="AE120" i="5"/>
  <c r="AE103" i="5"/>
  <c r="AE96" i="5"/>
  <c r="AE102" i="5"/>
  <c r="AE91" i="5"/>
  <c r="AE101" i="5"/>
  <c r="AE104" i="5"/>
  <c r="AE98" i="5"/>
  <c r="AE94" i="5"/>
  <c r="AE93" i="5"/>
  <c r="AE92" i="5"/>
  <c r="AE95" i="5"/>
  <c r="AE90" i="5"/>
  <c r="AE97" i="5"/>
  <c r="AE100" i="5"/>
  <c r="AE99" i="5"/>
  <c r="AE89" i="5"/>
  <c r="AE88" i="5"/>
  <c r="T11" i="6"/>
  <c r="S11" i="6" s="1"/>
  <c r="Q11" i="6"/>
  <c r="R11" i="6"/>
  <c r="S13" i="6"/>
  <c r="Q13" i="6"/>
  <c r="R13" i="6"/>
  <c r="Q14" i="6"/>
  <c r="S14" i="6"/>
  <c r="R14" i="6"/>
  <c r="Q7" i="6"/>
  <c r="T7" i="6"/>
  <c r="S7" i="6" s="1"/>
  <c r="R17" i="6"/>
  <c r="S17" i="6"/>
  <c r="Q17" i="6"/>
  <c r="R9" i="6"/>
  <c r="Q9" i="6"/>
  <c r="T9" i="6"/>
  <c r="S9" i="6" s="1"/>
  <c r="T10" i="6"/>
  <c r="S10" i="6" s="1"/>
  <c r="R10" i="6"/>
  <c r="Q10" i="6"/>
  <c r="Q18" i="6"/>
  <c r="S18" i="6"/>
  <c r="R18" i="6"/>
  <c r="Q16" i="6"/>
  <c r="R16" i="6"/>
  <c r="S16" i="6"/>
  <c r="S15" i="6"/>
  <c r="R15" i="6"/>
  <c r="Q15" i="6"/>
  <c r="S12" i="6"/>
  <c r="R12" i="6"/>
  <c r="Q12" i="6"/>
  <c r="AZ36" i="38"/>
  <c r="BA33" i="38" s="1"/>
  <c r="BB33" i="38" s="1"/>
  <c r="AZ30" i="41"/>
  <c r="AC118" i="5"/>
  <c r="AC114" i="5"/>
  <c r="AC110" i="5"/>
  <c r="AC106" i="5"/>
  <c r="AC120" i="5"/>
  <c r="AC116" i="5"/>
  <c r="AC112" i="5"/>
  <c r="AC108" i="5"/>
  <c r="AC117" i="5"/>
  <c r="AC113" i="5"/>
  <c r="AC109" i="5"/>
  <c r="AC105" i="5"/>
  <c r="AC119" i="5"/>
  <c r="AC115" i="5"/>
  <c r="AC111" i="5"/>
  <c r="AC107" i="5"/>
  <c r="AC94" i="5"/>
  <c r="AC101" i="5"/>
  <c r="AC97" i="5"/>
  <c r="AC100" i="5"/>
  <c r="AC93" i="5"/>
  <c r="AC91" i="5"/>
  <c r="AC89" i="5"/>
  <c r="AC98" i="5"/>
  <c r="AC104" i="5"/>
  <c r="AC90" i="5"/>
  <c r="AC96" i="5"/>
  <c r="AC88" i="5"/>
  <c r="AC102" i="5"/>
  <c r="AC95" i="5"/>
  <c r="AC99" i="5"/>
  <c r="AC92" i="5"/>
  <c r="AC103" i="5"/>
  <c r="AE42" i="5"/>
  <c r="AF42" i="5"/>
  <c r="AD42" i="5"/>
  <c r="AC42" i="5"/>
  <c r="AB42" i="5"/>
  <c r="I17" i="5"/>
  <c r="I14" i="5"/>
  <c r="I24" i="5"/>
  <c r="I21" i="5"/>
  <c r="I10" i="5"/>
  <c r="I20" i="5"/>
  <c r="I32" i="5"/>
  <c r="I33" i="5"/>
  <c r="I7" i="5"/>
  <c r="I16" i="5"/>
  <c r="I12" i="5"/>
  <c r="I11" i="5"/>
  <c r="B14" i="5"/>
  <c r="B30" i="5"/>
  <c r="B19" i="5"/>
  <c r="B32" i="5"/>
  <c r="B18" i="5"/>
  <c r="B23" i="5"/>
  <c r="B34" i="5"/>
  <c r="B26" i="5"/>
  <c r="B15" i="5"/>
  <c r="B33" i="5"/>
  <c r="B20" i="5"/>
  <c r="B9" i="5"/>
  <c r="B7" i="5"/>
  <c r="BC9" i="6"/>
  <c r="BD9" i="6" s="1"/>
  <c r="BC25" i="6"/>
  <c r="BD25" i="6" s="1"/>
  <c r="BC29" i="6"/>
  <c r="BD29" i="6" s="1"/>
  <c r="B28" i="5"/>
  <c r="AZ35" i="5"/>
  <c r="AW14" i="5"/>
  <c r="BC36" i="6"/>
  <c r="BD36" i="6" s="1"/>
  <c r="BB37" i="6"/>
  <c r="BC8" i="6"/>
  <c r="BD8" i="6" s="1"/>
  <c r="BC12" i="6"/>
  <c r="BD12" i="6" s="1"/>
  <c r="BC7" i="6"/>
  <c r="BD7" i="6" s="1"/>
  <c r="BC10" i="6"/>
  <c r="BD10" i="6" s="1"/>
  <c r="BC14" i="6"/>
  <c r="BD14" i="6" s="1"/>
  <c r="BC20" i="6"/>
  <c r="BD20" i="6" s="1"/>
  <c r="BC13" i="6"/>
  <c r="BD13" i="6" s="1"/>
  <c r="BC15" i="6"/>
  <c r="BD15" i="6" s="1"/>
  <c r="BC17" i="6"/>
  <c r="BD17" i="6" s="1"/>
  <c r="BC11" i="6"/>
  <c r="BD11" i="6" s="1"/>
  <c r="BC16" i="6"/>
  <c r="BD16" i="6" s="1"/>
  <c r="BC18" i="6"/>
  <c r="BD18" i="6" s="1"/>
  <c r="BC21" i="6"/>
  <c r="BD21" i="6" s="1"/>
  <c r="BC22" i="6"/>
  <c r="BD22" i="6" s="1"/>
  <c r="BC19" i="6"/>
  <c r="BD19" i="6" s="1"/>
  <c r="BC23" i="6"/>
  <c r="BD23" i="6" s="1"/>
  <c r="BC24" i="6"/>
  <c r="BD24" i="6" s="1"/>
  <c r="BC27" i="6"/>
  <c r="BD27" i="6" s="1"/>
  <c r="BC32" i="6"/>
  <c r="BD32" i="6" s="1"/>
  <c r="BC31" i="6"/>
  <c r="BD31" i="6" s="1"/>
  <c r="BC26" i="6"/>
  <c r="BD26" i="6" s="1"/>
  <c r="BC30" i="6"/>
  <c r="BD30" i="6" s="1"/>
  <c r="BC33" i="6"/>
  <c r="BD33" i="6" s="1"/>
  <c r="BC35" i="6"/>
  <c r="BD35" i="6" s="1"/>
  <c r="AW23" i="5"/>
  <c r="AX23" i="5" s="1"/>
  <c r="AY23" i="5" s="1"/>
  <c r="AZ36" i="5"/>
  <c r="I18" i="5"/>
  <c r="I19" i="5"/>
  <c r="I22" i="5"/>
  <c r="I31" i="5"/>
  <c r="B17" i="5"/>
  <c r="B11" i="5"/>
  <c r="B12" i="5"/>
  <c r="AZ20" i="5"/>
  <c r="AZ34" i="5"/>
  <c r="I6" i="5"/>
  <c r="I27" i="5"/>
  <c r="I30" i="5"/>
  <c r="AZ30" i="5"/>
  <c r="B21" i="5"/>
  <c r="B13" i="5"/>
  <c r="B29" i="5"/>
  <c r="B31" i="5"/>
  <c r="AZ33" i="5"/>
  <c r="AW33" i="5"/>
  <c r="AU34" i="5"/>
  <c r="AV34" i="5" s="1"/>
  <c r="AW34" i="5"/>
  <c r="AU35" i="5"/>
  <c r="AV35" i="5" s="1"/>
  <c r="AW35" i="5"/>
  <c r="AX35" i="5" s="1"/>
  <c r="AY35" i="5" s="1"/>
  <c r="AU36" i="5"/>
  <c r="AV36" i="5" s="1"/>
  <c r="AW36" i="5"/>
  <c r="AX36" i="5" s="1"/>
  <c r="AY36" i="5" s="1"/>
  <c r="AZ18" i="5"/>
  <c r="AW18" i="5"/>
  <c r="AX18" i="5" s="1"/>
  <c r="AY18" i="5" s="1"/>
  <c r="AZ12" i="5"/>
  <c r="AW12" i="5"/>
  <c r="AW8" i="5"/>
  <c r="AX8" i="5" s="1"/>
  <c r="AY8" i="5" s="1"/>
  <c r="AU14" i="5"/>
  <c r="AV14" i="5" s="1"/>
  <c r="I8" i="5"/>
  <c r="AW24" i="5"/>
  <c r="AX24" i="5" s="1"/>
  <c r="AY24" i="5" s="1"/>
  <c r="AW32" i="5"/>
  <c r="AX32" i="5" s="1"/>
  <c r="AY32" i="5" s="1"/>
  <c r="AZ9" i="5"/>
  <c r="B25" i="5"/>
  <c r="I9" i="5"/>
  <c r="B16" i="5"/>
  <c r="B10" i="5"/>
  <c r="I25" i="5"/>
  <c r="I23" i="5"/>
  <c r="AZ26" i="5"/>
  <c r="B27" i="5"/>
  <c r="AU20" i="5"/>
  <c r="AV20" i="5" s="1"/>
  <c r="AW20" i="5"/>
  <c r="AW31" i="5"/>
  <c r="AX31" i="5" s="1"/>
  <c r="AY31" i="5" s="1"/>
  <c r="AZ32" i="5"/>
  <c r="I28" i="5"/>
  <c r="B8" i="5"/>
  <c r="AZ28" i="5"/>
  <c r="AW28" i="5"/>
  <c r="AX28" i="5" s="1"/>
  <c r="AY28" i="5" s="1"/>
  <c r="AU28" i="5"/>
  <c r="AV28" i="5" s="1"/>
  <c r="AZ15" i="5"/>
  <c r="AW15" i="5"/>
  <c r="AU15" i="5"/>
  <c r="AV15" i="5" s="1"/>
  <c r="AZ10" i="5"/>
  <c r="AW10" i="5"/>
  <c r="AW16" i="5"/>
  <c r="AX16" i="5" s="1"/>
  <c r="AY16" i="5" s="1"/>
  <c r="AO5" i="5"/>
  <c r="AP5" i="5"/>
  <c r="AZ17" i="5"/>
  <c r="AW17" i="5"/>
  <c r="AU17" i="5"/>
  <c r="AV17" i="5" s="1"/>
  <c r="AZ27" i="5"/>
  <c r="AW27" i="5"/>
  <c r="AX27" i="5" s="1"/>
  <c r="AY27" i="5" s="1"/>
  <c r="AW7" i="5"/>
  <c r="AZ7" i="5"/>
  <c r="AU11" i="5"/>
  <c r="AV11" i="5" s="1"/>
  <c r="AZ11" i="5"/>
  <c r="AW11" i="5"/>
  <c r="AX11" i="5" s="1"/>
  <c r="AY11" i="5" s="1"/>
  <c r="AZ31" i="5"/>
  <c r="AZ24" i="5"/>
  <c r="I15" i="5"/>
  <c r="AW19" i="5"/>
  <c r="AU31" i="5"/>
  <c r="AV31" i="5" s="1"/>
  <c r="AZ19" i="5"/>
  <c r="AZ22" i="5"/>
  <c r="AW22" i="5"/>
  <c r="AX22" i="5" s="1"/>
  <c r="AY22" i="5" s="1"/>
  <c r="AW29" i="5"/>
  <c r="AX29" i="5" s="1"/>
  <c r="AY29" i="5" s="1"/>
  <c r="AZ29" i="5"/>
  <c r="AU29" i="5"/>
  <c r="AV29" i="5" s="1"/>
  <c r="AN5" i="5"/>
  <c r="AW9" i="5"/>
  <c r="AX9" i="5" s="1"/>
  <c r="AY9" i="5" s="1"/>
  <c r="AZ21" i="5"/>
  <c r="AW21" i="5"/>
  <c r="AZ13" i="5"/>
  <c r="AW13" i="5"/>
  <c r="AU13" i="5"/>
  <c r="AV13" i="5" s="1"/>
  <c r="AZ16" i="5"/>
  <c r="I13" i="5"/>
  <c r="AU12" i="5"/>
  <c r="AV12" i="5" s="1"/>
  <c r="AZ8" i="5"/>
  <c r="B22" i="5"/>
  <c r="AW25" i="5"/>
  <c r="AZ25" i="5"/>
  <c r="I29" i="5"/>
  <c r="I26" i="5"/>
  <c r="AQ5" i="5"/>
  <c r="AW30" i="5"/>
  <c r="AX30" i="5" s="1"/>
  <c r="AY30" i="5" s="1"/>
  <c r="AU30" i="5"/>
  <c r="AV30" i="5" s="1"/>
  <c r="AR5" i="5"/>
  <c r="B24" i="5"/>
  <c r="B6" i="5"/>
  <c r="AU23" i="5"/>
  <c r="AV23" i="5" s="1"/>
  <c r="AW26" i="5"/>
  <c r="AX26" i="5" s="1"/>
  <c r="AY26" i="5" s="1"/>
  <c r="AZ14" i="5"/>
  <c r="AZ23" i="5"/>
  <c r="B106" i="19"/>
  <c r="B101" i="19"/>
  <c r="B119" i="19"/>
  <c r="B120" i="19"/>
  <c r="H210" i="35"/>
  <c r="H152" i="35"/>
  <c r="H153" i="35"/>
  <c r="H155" i="35"/>
  <c r="H107" i="35"/>
  <c r="AR7" i="6" l="1"/>
  <c r="BA32" i="38"/>
  <c r="BB32" i="38" s="1"/>
  <c r="BA31" i="38"/>
  <c r="BB31" i="38" s="1"/>
  <c r="BA34" i="38"/>
  <c r="BB34" i="38" s="1"/>
  <c r="BA35" i="38"/>
  <c r="BB35" i="38" s="1"/>
  <c r="S35" i="37"/>
  <c r="F156" i="17"/>
  <c r="F159" i="17"/>
  <c r="F112" i="17"/>
  <c r="F70" i="17"/>
  <c r="F35" i="17"/>
  <c r="F173" i="17"/>
  <c r="F179" i="17"/>
  <c r="F155" i="17"/>
  <c r="F105" i="17"/>
  <c r="F154" i="17"/>
  <c r="F169" i="17"/>
  <c r="F78" i="17"/>
  <c r="F181" i="17"/>
  <c r="F54" i="17"/>
  <c r="F93" i="17"/>
  <c r="F163" i="17"/>
  <c r="F170" i="17"/>
  <c r="F109" i="17"/>
  <c r="F182" i="17"/>
  <c r="F97" i="17"/>
  <c r="F49" i="17"/>
  <c r="F51" i="17"/>
  <c r="F85" i="17"/>
  <c r="F96" i="17"/>
  <c r="F88" i="17"/>
  <c r="F21" i="17"/>
  <c r="F68" i="17"/>
  <c r="F42" i="17"/>
  <c r="F30" i="17"/>
  <c r="F171" i="17"/>
  <c r="F178" i="17"/>
  <c r="F185" i="17"/>
  <c r="F104" i="17"/>
  <c r="F48" i="17"/>
  <c r="F87" i="17"/>
  <c r="F164" i="17"/>
  <c r="F165" i="17"/>
  <c r="F167" i="17"/>
  <c r="F184" i="17"/>
  <c r="F10" i="17"/>
  <c r="F94" i="17"/>
  <c r="F72" i="17"/>
  <c r="F157" i="17"/>
  <c r="F44" i="17"/>
  <c r="F99" i="17"/>
  <c r="F77" i="17"/>
  <c r="F53" i="17"/>
  <c r="F177" i="17"/>
  <c r="F60" i="17"/>
  <c r="F12" i="17"/>
  <c r="F153" i="17"/>
  <c r="F175" i="17"/>
  <c r="F183" i="17"/>
  <c r="F24" i="17"/>
  <c r="F162" i="17"/>
  <c r="F13" i="17"/>
  <c r="F101" i="17"/>
  <c r="F15" i="17"/>
  <c r="F158" i="17"/>
  <c r="F36" i="17"/>
  <c r="F180" i="17"/>
  <c r="F18" i="17"/>
  <c r="F46" i="17"/>
  <c r="F59" i="17"/>
  <c r="F106" i="17"/>
  <c r="F174" i="17"/>
  <c r="F58" i="17"/>
  <c r="F50" i="17"/>
  <c r="F90" i="17"/>
  <c r="F166" i="17"/>
  <c r="F168" i="17"/>
  <c r="F176" i="17"/>
  <c r="F43" i="17"/>
  <c r="F27" i="17"/>
  <c r="F29" i="17"/>
  <c r="F67" i="17"/>
  <c r="F102" i="17"/>
  <c r="F100" i="17"/>
  <c r="F172" i="17"/>
  <c r="F39" i="17"/>
  <c r="F80" i="17"/>
  <c r="F160" i="17"/>
  <c r="F103" i="17"/>
  <c r="F111" i="17"/>
  <c r="F61" i="17"/>
  <c r="F65" i="17"/>
  <c r="F26" i="17"/>
  <c r="F9" i="17"/>
  <c r="F52" i="17"/>
  <c r="F31" i="17"/>
  <c r="F161" i="17"/>
  <c r="F79" i="17"/>
  <c r="AQ7" i="6"/>
  <c r="AS7" i="6"/>
  <c r="AT7" i="6"/>
  <c r="AP7" i="6"/>
  <c r="AZ34" i="37"/>
  <c r="F112" i="19"/>
  <c r="F139" i="19"/>
  <c r="F150" i="19"/>
  <c r="F158" i="19"/>
  <c r="F129" i="19"/>
  <c r="F138" i="19"/>
  <c r="F149" i="19"/>
  <c r="F68" i="19"/>
  <c r="F105" i="19"/>
  <c r="F62" i="19"/>
  <c r="F137" i="19"/>
  <c r="F128" i="19"/>
  <c r="F136" i="19"/>
  <c r="F100" i="19"/>
  <c r="F157" i="19"/>
  <c r="F167" i="19"/>
  <c r="F32" i="19"/>
  <c r="F127" i="19"/>
  <c r="F82" i="19"/>
  <c r="F147" i="19"/>
  <c r="F156" i="19"/>
  <c r="F102" i="19"/>
  <c r="F135" i="19"/>
  <c r="F146" i="19"/>
  <c r="F58" i="19"/>
  <c r="F165" i="19"/>
  <c r="F126" i="19"/>
  <c r="F134" i="19"/>
  <c r="F145" i="19"/>
  <c r="F155" i="19"/>
  <c r="F164" i="19"/>
  <c r="F125" i="19"/>
  <c r="F95" i="19"/>
  <c r="F144" i="19"/>
  <c r="F60" i="19"/>
  <c r="F123" i="19"/>
  <c r="F132" i="19"/>
  <c r="F142" i="19"/>
  <c r="F71" i="19"/>
  <c r="F162" i="19"/>
  <c r="F121" i="19"/>
  <c r="F130" i="19"/>
  <c r="F140" i="19"/>
  <c r="F152" i="19"/>
  <c r="F110" i="19"/>
  <c r="F143" i="19"/>
  <c r="F161" i="19"/>
  <c r="F122" i="19"/>
  <c r="F131" i="19"/>
  <c r="F141" i="19"/>
  <c r="F148" i="19"/>
  <c r="F76" i="19"/>
  <c r="F104" i="19"/>
  <c r="F163" i="19"/>
  <c r="F153" i="19"/>
  <c r="F160" i="19"/>
  <c r="F166" i="19"/>
  <c r="F124" i="19"/>
  <c r="F159" i="19"/>
  <c r="F56" i="19"/>
  <c r="F154" i="19"/>
  <c r="F133" i="19"/>
  <c r="F151" i="19"/>
  <c r="BA36" i="38"/>
  <c r="BB36" i="38" s="1"/>
  <c r="BA8" i="38"/>
  <c r="BB8" i="38" s="1"/>
  <c r="BA12" i="38"/>
  <c r="BB12" i="38" s="1"/>
  <c r="BA10" i="38"/>
  <c r="BB10" i="38" s="1"/>
  <c r="BA11" i="38"/>
  <c r="BB11" i="38" s="1"/>
  <c r="AZ37" i="38"/>
  <c r="BA14" i="38"/>
  <c r="BB14" i="38" s="1"/>
  <c r="BA19" i="38"/>
  <c r="BB19" i="38" s="1"/>
  <c r="BA20" i="38"/>
  <c r="BB20" i="38" s="1"/>
  <c r="BA15" i="38"/>
  <c r="BB15" i="38" s="1"/>
  <c r="BA16" i="38"/>
  <c r="BB16" i="38" s="1"/>
  <c r="BA18" i="38"/>
  <c r="BB18" i="38" s="1"/>
  <c r="BA9" i="38"/>
  <c r="BB9" i="38" s="1"/>
  <c r="BA7" i="38"/>
  <c r="BB7" i="38" s="1"/>
  <c r="BA17" i="38"/>
  <c r="BB17" i="38" s="1"/>
  <c r="BA21" i="38"/>
  <c r="BB21" i="38" s="1"/>
  <c r="BA23" i="38"/>
  <c r="BB23" i="38" s="1"/>
  <c r="BA22" i="38"/>
  <c r="BB22" i="38" s="1"/>
  <c r="BA13" i="38"/>
  <c r="BB13" i="38" s="1"/>
  <c r="BA25" i="38"/>
  <c r="BB25" i="38" s="1"/>
  <c r="BA24" i="38"/>
  <c r="BB24" i="38" s="1"/>
  <c r="BA26" i="38"/>
  <c r="BB26" i="38" s="1"/>
  <c r="BA28" i="38"/>
  <c r="BB28" i="38" s="1"/>
  <c r="BA27" i="38"/>
  <c r="BB27" i="38" s="1"/>
  <c r="BA30" i="38"/>
  <c r="BB30" i="38" s="1"/>
  <c r="BA29" i="38"/>
  <c r="BB29" i="38" s="1"/>
  <c r="AR8" i="6"/>
  <c r="AU9" i="5"/>
  <c r="AV9" i="5" s="1"/>
  <c r="AU10" i="5"/>
  <c r="AV10" i="5" s="1"/>
  <c r="AX10" i="5"/>
  <c r="AY10" i="5" s="1"/>
  <c r="AP10" i="6"/>
  <c r="AP9" i="6"/>
  <c r="AT9" i="6"/>
  <c r="AR9" i="6"/>
  <c r="AS9" i="6"/>
  <c r="AP14" i="6"/>
  <c r="AR14" i="6"/>
  <c r="AS14" i="6"/>
  <c r="AQ14" i="6"/>
  <c r="AT14" i="6"/>
  <c r="AQ13" i="6"/>
  <c r="AS13" i="6"/>
  <c r="AP13" i="6"/>
  <c r="AR13" i="6"/>
  <c r="AT13" i="6"/>
  <c r="AT8" i="6"/>
  <c r="AP8" i="6"/>
  <c r="AQ8" i="6"/>
  <c r="AS8" i="6"/>
  <c r="AQ16" i="6"/>
  <c r="AS16" i="6"/>
  <c r="AP16" i="6"/>
  <c r="AR16" i="6"/>
  <c r="AT16" i="6"/>
  <c r="AQ10" i="6"/>
  <c r="AR10" i="6"/>
  <c r="AS10" i="6"/>
  <c r="AT10" i="6"/>
  <c r="AP15" i="6"/>
  <c r="AQ15" i="6"/>
  <c r="AR15" i="6"/>
  <c r="AT15" i="6"/>
  <c r="AS15" i="6"/>
  <c r="AQ9" i="6"/>
  <c r="AR11" i="6"/>
  <c r="AS11" i="6"/>
  <c r="AT11" i="6"/>
  <c r="AP11" i="6"/>
  <c r="AQ11" i="6"/>
  <c r="AP12" i="6"/>
  <c r="AQ12" i="6"/>
  <c r="AR12" i="6"/>
  <c r="AT12" i="6"/>
  <c r="AS12" i="6"/>
  <c r="AR17" i="6"/>
  <c r="AP17" i="6"/>
  <c r="AT17" i="6"/>
  <c r="AQ17" i="6"/>
  <c r="AS17" i="6"/>
  <c r="M36" i="38"/>
  <c r="AZ31" i="41"/>
  <c r="S19" i="6"/>
  <c r="AU22" i="5"/>
  <c r="AV22" i="5" s="1"/>
  <c r="AU26" i="5"/>
  <c r="AV26" i="5" s="1"/>
  <c r="AX34" i="5"/>
  <c r="AY34" i="5" s="1"/>
  <c r="AX33" i="5"/>
  <c r="AY33" i="5" s="1"/>
  <c r="AX13" i="5"/>
  <c r="AY13" i="5" s="1"/>
  <c r="AX14" i="5"/>
  <c r="AY14" i="5" s="1"/>
  <c r="AX12" i="5"/>
  <c r="AY12" i="5" s="1"/>
  <c r="AU18" i="5"/>
  <c r="AV18" i="5" s="1"/>
  <c r="AU25" i="5"/>
  <c r="AV25" i="5" s="1"/>
  <c r="AU16" i="5"/>
  <c r="AV16" i="5" s="1"/>
  <c r="AU24" i="5"/>
  <c r="AV24" i="5" s="1"/>
  <c r="F119" i="19"/>
  <c r="O119" i="19" s="1"/>
  <c r="F94" i="19"/>
  <c r="O94" i="19" s="1"/>
  <c r="F120" i="19"/>
  <c r="O120" i="19" s="1"/>
  <c r="F106" i="19"/>
  <c r="O106" i="19" s="1"/>
  <c r="F99" i="19"/>
  <c r="F83" i="19"/>
  <c r="F101" i="19"/>
  <c r="O101" i="19" s="1"/>
  <c r="F96" i="19"/>
  <c r="F39" i="19"/>
  <c r="AG93" i="5"/>
  <c r="AG104" i="5"/>
  <c r="AG108" i="5"/>
  <c r="AG119" i="5"/>
  <c r="AG98" i="5"/>
  <c r="AG116" i="5"/>
  <c r="AG109" i="5"/>
  <c r="AG120" i="5"/>
  <c r="F86" i="19"/>
  <c r="F64" i="19"/>
  <c r="F51" i="19"/>
  <c r="F53" i="19"/>
  <c r="F75" i="19"/>
  <c r="F93" i="19"/>
  <c r="F16" i="19"/>
  <c r="F88" i="19"/>
  <c r="F97" i="19"/>
  <c r="F52" i="19"/>
  <c r="F61" i="19"/>
  <c r="F79" i="19"/>
  <c r="F29" i="19"/>
  <c r="F109" i="19"/>
  <c r="F117" i="19"/>
  <c r="F13" i="19"/>
  <c r="F22" i="19"/>
  <c r="F74" i="19"/>
  <c r="F85" i="19"/>
  <c r="F103" i="19"/>
  <c r="F31" i="19"/>
  <c r="F69" i="19"/>
  <c r="F66" i="19"/>
  <c r="F55" i="19"/>
  <c r="F19" i="19"/>
  <c r="F41" i="19"/>
  <c r="F11" i="19"/>
  <c r="F115" i="19"/>
  <c r="F35" i="19"/>
  <c r="F67" i="19"/>
  <c r="F48" i="19"/>
  <c r="F17" i="19"/>
  <c r="F73" i="19"/>
  <c r="F91" i="19"/>
  <c r="F89" i="19"/>
  <c r="F57" i="19"/>
  <c r="F33" i="19"/>
  <c r="F28" i="19"/>
  <c r="F118" i="19"/>
  <c r="F46" i="19"/>
  <c r="F45" i="19"/>
  <c r="F81" i="19"/>
  <c r="F20" i="19"/>
  <c r="F26" i="19"/>
  <c r="F72" i="19"/>
  <c r="F108" i="19"/>
  <c r="F63" i="19"/>
  <c r="F30" i="19"/>
  <c r="F84" i="19"/>
  <c r="F49" i="19"/>
  <c r="F116" i="19"/>
  <c r="F80" i="19"/>
  <c r="F98" i="19"/>
  <c r="F77" i="19"/>
  <c r="F12" i="19"/>
  <c r="F34" i="19"/>
  <c r="F42" i="19"/>
  <c r="F27" i="19"/>
  <c r="F10" i="19"/>
  <c r="F38" i="19"/>
  <c r="F59" i="19"/>
  <c r="F92" i="19"/>
  <c r="F36" i="19"/>
  <c r="F37" i="19"/>
  <c r="F70" i="19"/>
  <c r="F50" i="19"/>
  <c r="F87" i="19"/>
  <c r="F47" i="19"/>
  <c r="F18" i="19"/>
  <c r="F14" i="19"/>
  <c r="F21" i="19"/>
  <c r="F40" i="19"/>
  <c r="F43" i="19"/>
  <c r="F15" i="19"/>
  <c r="F9" i="19"/>
  <c r="F25" i="19"/>
  <c r="F23" i="19"/>
  <c r="F107" i="19"/>
  <c r="F40" i="17"/>
  <c r="F92" i="17"/>
  <c r="F145" i="17"/>
  <c r="F20" i="17"/>
  <c r="F19" i="17"/>
  <c r="F146" i="17"/>
  <c r="F147" i="17"/>
  <c r="F140" i="17"/>
  <c r="F148" i="17"/>
  <c r="F128" i="17"/>
  <c r="F144" i="17"/>
  <c r="F95" i="17"/>
  <c r="F89" i="17"/>
  <c r="F126" i="17"/>
  <c r="F139" i="17"/>
  <c r="F121" i="17"/>
  <c r="F22" i="17"/>
  <c r="F23" i="17"/>
  <c r="F33" i="17"/>
  <c r="F73" i="17"/>
  <c r="F143" i="17"/>
  <c r="F81" i="17"/>
  <c r="F82" i="17"/>
  <c r="G115" i="19"/>
  <c r="G107" i="19"/>
  <c r="G34" i="19"/>
  <c r="G43" i="19"/>
  <c r="G77" i="19"/>
  <c r="G89" i="19"/>
  <c r="G117" i="19"/>
  <c r="G33" i="19"/>
  <c r="G80" i="19"/>
  <c r="G37" i="19"/>
  <c r="G73" i="19"/>
  <c r="G13" i="19"/>
  <c r="G48" i="19"/>
  <c r="G72" i="19"/>
  <c r="G9" i="19"/>
  <c r="G118" i="19"/>
  <c r="G91" i="19"/>
  <c r="G59" i="19"/>
  <c r="G25" i="19"/>
  <c r="G103" i="19"/>
  <c r="G21" i="19"/>
  <c r="G17" i="19"/>
  <c r="G98" i="19"/>
  <c r="G23" i="19"/>
  <c r="G14" i="19"/>
  <c r="G69" i="19"/>
  <c r="G12" i="19"/>
  <c r="G42" i="19"/>
  <c r="G87" i="19"/>
  <c r="G109" i="19"/>
  <c r="G74" i="19"/>
  <c r="G45" i="19"/>
  <c r="G116" i="19"/>
  <c r="G46" i="19"/>
  <c r="G81" i="19"/>
  <c r="G66" i="19"/>
  <c r="G15" i="19"/>
  <c r="G26" i="19"/>
  <c r="G36" i="19"/>
  <c r="G27" i="19"/>
  <c r="G67" i="19"/>
  <c r="G57" i="19"/>
  <c r="G92" i="19"/>
  <c r="G41" i="19"/>
  <c r="G85" i="19"/>
  <c r="G28" i="19"/>
  <c r="G29" i="19"/>
  <c r="G47" i="19"/>
  <c r="G18" i="19"/>
  <c r="G11" i="19"/>
  <c r="G35" i="19"/>
  <c r="G70" i="19"/>
  <c r="G108" i="19"/>
  <c r="G55" i="19"/>
  <c r="G30" i="19"/>
  <c r="G31" i="19"/>
  <c r="G63" i="19"/>
  <c r="G128" i="17"/>
  <c r="G144" i="17"/>
  <c r="G73" i="17"/>
  <c r="G139" i="17"/>
  <c r="G95" i="17"/>
  <c r="G126" i="17"/>
  <c r="G121" i="17"/>
  <c r="G89" i="17"/>
  <c r="G22" i="17"/>
  <c r="G23" i="17"/>
  <c r="G33" i="17"/>
  <c r="G143" i="17"/>
  <c r="G82" i="17"/>
  <c r="G81" i="17"/>
  <c r="AX17" i="5"/>
  <c r="AY17" i="5" s="1"/>
  <c r="AX21" i="5"/>
  <c r="AY21" i="5" s="1"/>
  <c r="AX19" i="5"/>
  <c r="AY19" i="5" s="1"/>
  <c r="AX15" i="5"/>
  <c r="AY15" i="5" s="1"/>
  <c r="BA36" i="5"/>
  <c r="BB36" i="5" s="1"/>
  <c r="AU33" i="5"/>
  <c r="AV33" i="5" s="1"/>
  <c r="BA26" i="5"/>
  <c r="BB26" i="5" s="1"/>
  <c r="BA33" i="5"/>
  <c r="BB33" i="5" s="1"/>
  <c r="BA32" i="5"/>
  <c r="BB32" i="5" s="1"/>
  <c r="AX25" i="5"/>
  <c r="AY25" i="5" s="1"/>
  <c r="BA10" i="5"/>
  <c r="BB10" i="5" s="1"/>
  <c r="AX20" i="5"/>
  <c r="AY20" i="5" s="1"/>
  <c r="BA29" i="5"/>
  <c r="BB29" i="5" s="1"/>
  <c r="BA30" i="5"/>
  <c r="BB30" i="5" s="1"/>
  <c r="BA14" i="5"/>
  <c r="BB14" i="5" s="1"/>
  <c r="BA21" i="5"/>
  <c r="BB21" i="5" s="1"/>
  <c r="BA31" i="5"/>
  <c r="BB31" i="5" s="1"/>
  <c r="BA15" i="5"/>
  <c r="BB15" i="5" s="1"/>
  <c r="AG117" i="5"/>
  <c r="BA25" i="5"/>
  <c r="BB25" i="5" s="1"/>
  <c r="BA28" i="5"/>
  <c r="BB28" i="5" s="1"/>
  <c r="AG97" i="5"/>
  <c r="AG96" i="5"/>
  <c r="BA23" i="5"/>
  <c r="BB23" i="5" s="1"/>
  <c r="AG115" i="5"/>
  <c r="BA22" i="5"/>
  <c r="BB22" i="5" s="1"/>
  <c r="BA11" i="5"/>
  <c r="BB11" i="5" s="1"/>
  <c r="BA17" i="5"/>
  <c r="BB17" i="5" s="1"/>
  <c r="AG118" i="5"/>
  <c r="AU7" i="5"/>
  <c r="AX7" i="5"/>
  <c r="AW37" i="5"/>
  <c r="AG103" i="5"/>
  <c r="AG95" i="5"/>
  <c r="BA12" i="5"/>
  <c r="BB12" i="5" s="1"/>
  <c r="AG112" i="5"/>
  <c r="AG92" i="5"/>
  <c r="AG90" i="5"/>
  <c r="BA35" i="5"/>
  <c r="BB35" i="5" s="1"/>
  <c r="AG88" i="5"/>
  <c r="AG91" i="5"/>
  <c r="BA16" i="5"/>
  <c r="BB16" i="5" s="1"/>
  <c r="AG101" i="5"/>
  <c r="AG100" i="5"/>
  <c r="AG111" i="5"/>
  <c r="BA9" i="5"/>
  <c r="BB9" i="5" s="1"/>
  <c r="AG106" i="5"/>
  <c r="AG114" i="5"/>
  <c r="BA20" i="5"/>
  <c r="BB20" i="5" s="1"/>
  <c r="AG105" i="5"/>
  <c r="AG107" i="5"/>
  <c r="BA27" i="5"/>
  <c r="BB27" i="5" s="1"/>
  <c r="BA8" i="5"/>
  <c r="BB8" i="5" s="1"/>
  <c r="AU8" i="5"/>
  <c r="AV8" i="5" s="1"/>
  <c r="AT37" i="5"/>
  <c r="AG110" i="5"/>
  <c r="BA24" i="5"/>
  <c r="BB24" i="5" s="1"/>
  <c r="BA18" i="5"/>
  <c r="BB18" i="5" s="1"/>
  <c r="AZ37" i="5"/>
  <c r="BA7" i="5"/>
  <c r="BB7" i="5" s="1"/>
  <c r="AG113" i="5"/>
  <c r="AG89" i="5"/>
  <c r="BA34" i="5"/>
  <c r="BB34" i="5" s="1"/>
  <c r="AG94" i="5"/>
  <c r="BA13" i="5"/>
  <c r="BB13" i="5" s="1"/>
  <c r="BA19" i="5"/>
  <c r="BB19" i="5" s="1"/>
  <c r="AG102" i="5"/>
  <c r="AG99" i="5"/>
  <c r="F61" i="35"/>
  <c r="H61" i="35"/>
  <c r="F51" i="35"/>
  <c r="H51" i="35"/>
  <c r="F44" i="35"/>
  <c r="C25" i="21" s="1"/>
  <c r="H44" i="35"/>
  <c r="K69" i="39" l="1"/>
  <c r="D52" i="39"/>
  <c r="D16" i="39" s="1"/>
  <c r="D67" i="39"/>
  <c r="D31" i="39" s="1"/>
  <c r="K44" i="39"/>
  <c r="P166" i="19"/>
  <c r="O166" i="19"/>
  <c r="O141" i="19"/>
  <c r="P141" i="19"/>
  <c r="O142" i="19"/>
  <c r="P142" i="19"/>
  <c r="P134" i="19"/>
  <c r="O134" i="19"/>
  <c r="O149" i="19"/>
  <c r="P149" i="19"/>
  <c r="J220" i="35"/>
  <c r="O50" i="17"/>
  <c r="P50" i="17"/>
  <c r="J203" i="35" s="1"/>
  <c r="P158" i="17"/>
  <c r="O158" i="17"/>
  <c r="P60" i="17"/>
  <c r="O60" i="17"/>
  <c r="P184" i="17"/>
  <c r="J180" i="35" s="1"/>
  <c r="O184" i="17"/>
  <c r="O42" i="17"/>
  <c r="P42" i="17"/>
  <c r="P163" i="17"/>
  <c r="O163" i="17"/>
  <c r="P70" i="17"/>
  <c r="J147" i="35" s="1"/>
  <c r="O70" i="17"/>
  <c r="J202" i="35"/>
  <c r="P138" i="19"/>
  <c r="O138" i="19"/>
  <c r="P67" i="17"/>
  <c r="J208" i="35" s="1"/>
  <c r="O67" i="17"/>
  <c r="P177" i="17"/>
  <c r="J169" i="35" s="1"/>
  <c r="O177" i="17"/>
  <c r="P93" i="17"/>
  <c r="J82" i="35" s="1"/>
  <c r="O93" i="17"/>
  <c r="P122" i="19"/>
  <c r="O122" i="19"/>
  <c r="P165" i="17"/>
  <c r="J141" i="35" s="1"/>
  <c r="O165" i="17"/>
  <c r="P151" i="19"/>
  <c r="O151" i="19"/>
  <c r="O152" i="19"/>
  <c r="P152" i="19"/>
  <c r="O60" i="19"/>
  <c r="P60" i="19"/>
  <c r="P58" i="19"/>
  <c r="O58" i="19"/>
  <c r="P157" i="19"/>
  <c r="O157" i="19"/>
  <c r="J233" i="35"/>
  <c r="P111" i="17"/>
  <c r="O111" i="17"/>
  <c r="J187" i="35"/>
  <c r="J188" i="35"/>
  <c r="J210" i="35"/>
  <c r="O77" i="17"/>
  <c r="P77" i="17"/>
  <c r="P164" i="17"/>
  <c r="O164" i="17"/>
  <c r="O88" i="17"/>
  <c r="P88" i="17"/>
  <c r="J142" i="35" s="1"/>
  <c r="P181" i="17"/>
  <c r="J176" i="35" s="1"/>
  <c r="O181" i="17"/>
  <c r="O156" i="17"/>
  <c r="P156" i="17"/>
  <c r="J81" i="35" s="1"/>
  <c r="O32" i="19"/>
  <c r="P32" i="19"/>
  <c r="O26" i="17"/>
  <c r="P26" i="17"/>
  <c r="O30" i="17"/>
  <c r="P30" i="17"/>
  <c r="P160" i="19"/>
  <c r="O160" i="19"/>
  <c r="P132" i="19"/>
  <c r="O132" i="19"/>
  <c r="O167" i="17"/>
  <c r="P167" i="17"/>
  <c r="J144" i="35" s="1"/>
  <c r="O129" i="19"/>
  <c r="P129" i="19"/>
  <c r="O61" i="17"/>
  <c r="P61" i="17"/>
  <c r="J224" i="35"/>
  <c r="J204" i="35"/>
  <c r="O101" i="17"/>
  <c r="P101" i="17"/>
  <c r="O53" i="17"/>
  <c r="P53" i="17"/>
  <c r="J157" i="35" s="1"/>
  <c r="P21" i="17"/>
  <c r="O21" i="17"/>
  <c r="O54" i="17"/>
  <c r="P54" i="17"/>
  <c r="J186" i="35" s="1"/>
  <c r="P159" i="17"/>
  <c r="J77" i="35" s="1"/>
  <c r="O159" i="17"/>
  <c r="K56" i="25"/>
  <c r="C38" i="19"/>
  <c r="O133" i="19"/>
  <c r="P133" i="19"/>
  <c r="P163" i="19"/>
  <c r="O163" i="19"/>
  <c r="O140" i="19"/>
  <c r="P140" i="19"/>
  <c r="O144" i="19"/>
  <c r="P144" i="19"/>
  <c r="O146" i="19"/>
  <c r="P146" i="19"/>
  <c r="O100" i="19"/>
  <c r="P100" i="19"/>
  <c r="P79" i="17"/>
  <c r="J172" i="35" s="1"/>
  <c r="O79" i="17"/>
  <c r="O103" i="17"/>
  <c r="P103" i="17"/>
  <c r="J159" i="35" s="1"/>
  <c r="P29" i="17"/>
  <c r="O29" i="17"/>
  <c r="P174" i="17"/>
  <c r="J166" i="35" s="1"/>
  <c r="O174" i="17"/>
  <c r="J182" i="35"/>
  <c r="J206" i="35"/>
  <c r="P87" i="17"/>
  <c r="O87" i="17"/>
  <c r="P96" i="17"/>
  <c r="J108" i="35" s="1"/>
  <c r="O96" i="17"/>
  <c r="O78" i="17"/>
  <c r="P78" i="17"/>
  <c r="J160" i="35" s="1"/>
  <c r="O71" i="19"/>
  <c r="Q22" i="34" s="1"/>
  <c r="P71" i="19"/>
  <c r="P22" i="34" s="1"/>
  <c r="O90" i="17"/>
  <c r="P90" i="17"/>
  <c r="J91" i="35" s="1"/>
  <c r="P35" i="17"/>
  <c r="J148" i="35" s="1"/>
  <c r="O35" i="17"/>
  <c r="P130" i="19"/>
  <c r="O130" i="19"/>
  <c r="O95" i="19"/>
  <c r="P95" i="19"/>
  <c r="O135" i="19"/>
  <c r="P135" i="19"/>
  <c r="O136" i="19"/>
  <c r="P136" i="19"/>
  <c r="O158" i="19"/>
  <c r="P158" i="19"/>
  <c r="O161" i="17"/>
  <c r="P161" i="17"/>
  <c r="J88" i="35" s="1"/>
  <c r="P160" i="17"/>
  <c r="J94" i="35" s="1"/>
  <c r="O160" i="17"/>
  <c r="P27" i="17"/>
  <c r="O27" i="17"/>
  <c r="O106" i="17"/>
  <c r="P106" i="17"/>
  <c r="J150" i="35" s="1"/>
  <c r="O13" i="17"/>
  <c r="P13" i="17"/>
  <c r="J185" i="35" s="1"/>
  <c r="O99" i="17"/>
  <c r="P99" i="17"/>
  <c r="J162" i="35" s="1"/>
  <c r="P48" i="17"/>
  <c r="O48" i="17"/>
  <c r="O85" i="17"/>
  <c r="P85" i="17"/>
  <c r="J106" i="35" s="1"/>
  <c r="P169" i="17"/>
  <c r="J151" i="35" s="1"/>
  <c r="O169" i="17"/>
  <c r="O148" i="19"/>
  <c r="P148" i="19"/>
  <c r="P36" i="17"/>
  <c r="J153" i="35" s="1"/>
  <c r="O36" i="17"/>
  <c r="P58" i="17"/>
  <c r="O58" i="17"/>
  <c r="P15" i="17"/>
  <c r="J211" i="35" s="1"/>
  <c r="O15" i="17"/>
  <c r="P112" i="17"/>
  <c r="O112" i="17"/>
  <c r="O153" i="19"/>
  <c r="P153" i="19"/>
  <c r="O167" i="19"/>
  <c r="P167" i="19"/>
  <c r="P154" i="19"/>
  <c r="O154" i="19"/>
  <c r="O104" i="19"/>
  <c r="P104" i="19"/>
  <c r="P121" i="19"/>
  <c r="O121" i="19"/>
  <c r="O125" i="19"/>
  <c r="P125" i="19"/>
  <c r="O102" i="19"/>
  <c r="P102" i="19"/>
  <c r="O128" i="19"/>
  <c r="P128" i="19"/>
  <c r="P150" i="19"/>
  <c r="O150" i="19"/>
  <c r="O31" i="17"/>
  <c r="P31" i="17"/>
  <c r="P80" i="17"/>
  <c r="J232" i="35" s="1"/>
  <c r="O80" i="17"/>
  <c r="P43" i="17"/>
  <c r="J170" i="35" s="1"/>
  <c r="O43" i="17"/>
  <c r="P59" i="17"/>
  <c r="J209" i="35" s="1"/>
  <c r="O59" i="17"/>
  <c r="O162" i="17"/>
  <c r="P162" i="17"/>
  <c r="P44" i="17"/>
  <c r="J116" i="35" s="1"/>
  <c r="O44" i="17"/>
  <c r="O104" i="17"/>
  <c r="P104" i="17"/>
  <c r="J201" i="35" s="1"/>
  <c r="O51" i="17"/>
  <c r="P51" i="17"/>
  <c r="O154" i="17"/>
  <c r="P154" i="17"/>
  <c r="J104" i="35" s="1"/>
  <c r="AZ35" i="37"/>
  <c r="I79" i="19"/>
  <c r="O126" i="19"/>
  <c r="P126" i="19"/>
  <c r="O65" i="17"/>
  <c r="P65" i="17"/>
  <c r="J223" i="35" s="1"/>
  <c r="O123" i="19"/>
  <c r="P123" i="19"/>
  <c r="O56" i="19"/>
  <c r="P56" i="19"/>
  <c r="O161" i="19"/>
  <c r="P161" i="19"/>
  <c r="O156" i="19"/>
  <c r="P156" i="19"/>
  <c r="O137" i="19"/>
  <c r="P137" i="19"/>
  <c r="O139" i="19"/>
  <c r="P139" i="19"/>
  <c r="P52" i="17"/>
  <c r="O52" i="17"/>
  <c r="P39" i="17"/>
  <c r="J156" i="35" s="1"/>
  <c r="O39" i="17"/>
  <c r="J184" i="35"/>
  <c r="J221" i="35"/>
  <c r="P24" i="17"/>
  <c r="O24" i="17"/>
  <c r="P157" i="17"/>
  <c r="O157" i="17"/>
  <c r="O185" i="17"/>
  <c r="P185" i="17"/>
  <c r="J181" i="35" s="1"/>
  <c r="O49" i="17"/>
  <c r="P49" i="17"/>
  <c r="J109" i="35" s="1"/>
  <c r="P105" i="17"/>
  <c r="J149" i="35" s="1"/>
  <c r="O105" i="17"/>
  <c r="P68" i="19"/>
  <c r="K130" i="35" s="1"/>
  <c r="O68" i="19"/>
  <c r="P102" i="17"/>
  <c r="J155" i="35" s="1"/>
  <c r="O102" i="17"/>
  <c r="O12" i="17"/>
  <c r="P12" i="17"/>
  <c r="O68" i="17"/>
  <c r="P68" i="17"/>
  <c r="J154" i="35" s="1"/>
  <c r="O165" i="19"/>
  <c r="P165" i="19"/>
  <c r="P159" i="19"/>
  <c r="O159" i="19"/>
  <c r="O76" i="19"/>
  <c r="P76" i="19"/>
  <c r="P143" i="19"/>
  <c r="O143" i="19"/>
  <c r="P147" i="19"/>
  <c r="O147" i="19"/>
  <c r="P62" i="19"/>
  <c r="O62" i="19"/>
  <c r="P112" i="19"/>
  <c r="O112" i="19"/>
  <c r="J218" i="35"/>
  <c r="P172" i="17"/>
  <c r="J158" i="35" s="1"/>
  <c r="O172" i="17"/>
  <c r="P176" i="17"/>
  <c r="J168" i="35" s="1"/>
  <c r="O176" i="17"/>
  <c r="O46" i="17"/>
  <c r="P46" i="17"/>
  <c r="J216" i="35" s="1"/>
  <c r="P183" i="17"/>
  <c r="J178" i="35" s="1"/>
  <c r="O183" i="17"/>
  <c r="O72" i="17"/>
  <c r="P72" i="17"/>
  <c r="J130" i="35" s="1"/>
  <c r="O178" i="17"/>
  <c r="P178" i="17"/>
  <c r="J173" i="35" s="1"/>
  <c r="P97" i="17"/>
  <c r="O97" i="17"/>
  <c r="O155" i="17"/>
  <c r="P155" i="17"/>
  <c r="J87" i="35" s="1"/>
  <c r="P145" i="19"/>
  <c r="O145" i="19"/>
  <c r="O170" i="17"/>
  <c r="P170" i="17"/>
  <c r="J152" i="35" s="1"/>
  <c r="P131" i="19"/>
  <c r="O131" i="19"/>
  <c r="P124" i="19"/>
  <c r="O124" i="19"/>
  <c r="O162" i="19"/>
  <c r="P162" i="19"/>
  <c r="O164" i="19"/>
  <c r="P164" i="19"/>
  <c r="O82" i="19"/>
  <c r="P82" i="19"/>
  <c r="P9" i="17"/>
  <c r="O9" i="17"/>
  <c r="P100" i="17"/>
  <c r="O100" i="17"/>
  <c r="O168" i="17"/>
  <c r="P168" i="17"/>
  <c r="J146" i="35" s="1"/>
  <c r="P18" i="17"/>
  <c r="O18" i="17"/>
  <c r="P175" i="17"/>
  <c r="J167" i="35" s="1"/>
  <c r="O175" i="17"/>
  <c r="P94" i="17"/>
  <c r="J228" i="35" s="1"/>
  <c r="O94" i="17"/>
  <c r="O171" i="17"/>
  <c r="P171" i="17"/>
  <c r="J163" i="35" s="1"/>
  <c r="P182" i="17"/>
  <c r="J177" i="35" s="1"/>
  <c r="O182" i="17"/>
  <c r="P179" i="17"/>
  <c r="J174" i="35" s="1"/>
  <c r="O179" i="17"/>
  <c r="O110" i="19"/>
  <c r="P110" i="19"/>
  <c r="P155" i="19"/>
  <c r="O155" i="19"/>
  <c r="P127" i="19"/>
  <c r="O127" i="19"/>
  <c r="P105" i="19"/>
  <c r="K159" i="35" s="1"/>
  <c r="O105" i="19"/>
  <c r="J179" i="35"/>
  <c r="J213" i="35"/>
  <c r="P166" i="17"/>
  <c r="J143" i="35" s="1"/>
  <c r="O166" i="17"/>
  <c r="P180" i="17"/>
  <c r="O180" i="17"/>
  <c r="O153" i="17"/>
  <c r="P153" i="17"/>
  <c r="J92" i="35" s="1"/>
  <c r="O10" i="17"/>
  <c r="P10" i="17"/>
  <c r="J200" i="35" s="1"/>
  <c r="J229" i="35"/>
  <c r="P109" i="17"/>
  <c r="J145" i="35" s="1"/>
  <c r="O109" i="17"/>
  <c r="P173" i="17"/>
  <c r="J161" i="35" s="1"/>
  <c r="O173" i="17"/>
  <c r="O99" i="19"/>
  <c r="P99" i="19"/>
  <c r="O39" i="19"/>
  <c r="P39" i="19"/>
  <c r="O96" i="19"/>
  <c r="P96" i="19"/>
  <c r="O83" i="19"/>
  <c r="P83" i="19"/>
  <c r="D66" i="6"/>
  <c r="D30" i="6" s="1"/>
  <c r="AD30" i="6" s="1"/>
  <c r="K46" i="6"/>
  <c r="D67" i="37"/>
  <c r="D45" i="25"/>
  <c r="D9" i="25" s="1"/>
  <c r="K71" i="37"/>
  <c r="K35" i="37" s="1"/>
  <c r="K61" i="25"/>
  <c r="D49" i="5"/>
  <c r="K62" i="6"/>
  <c r="D55" i="6"/>
  <c r="D19" i="6" s="1"/>
  <c r="AD19" i="6" s="1"/>
  <c r="K96" i="23"/>
  <c r="K58" i="5"/>
  <c r="D70" i="23"/>
  <c r="D82" i="5"/>
  <c r="D63" i="25"/>
  <c r="D27" i="25" s="1"/>
  <c r="K58" i="25"/>
  <c r="K97" i="23"/>
  <c r="D71" i="23"/>
  <c r="AZ32" i="41"/>
  <c r="D24" i="5"/>
  <c r="M36" i="5"/>
  <c r="P16" i="5"/>
  <c r="P11" i="5"/>
  <c r="P13" i="5"/>
  <c r="P17" i="5"/>
  <c r="P15" i="5"/>
  <c r="P8" i="5"/>
  <c r="S8" i="5" s="1"/>
  <c r="P12" i="5"/>
  <c r="P10" i="5"/>
  <c r="P14" i="5"/>
  <c r="P9" i="5"/>
  <c r="AV7" i="5"/>
  <c r="P7" i="5" s="1"/>
  <c r="P18" i="5"/>
  <c r="AY7" i="5"/>
  <c r="P23" i="5" s="1"/>
  <c r="P28" i="5"/>
  <c r="P26" i="5"/>
  <c r="P25" i="5"/>
  <c r="P31" i="5"/>
  <c r="P30" i="5"/>
  <c r="P34" i="5"/>
  <c r="P29" i="5"/>
  <c r="P32" i="5"/>
  <c r="P24" i="5"/>
  <c r="P33" i="5"/>
  <c r="P27" i="5"/>
  <c r="R6" i="34"/>
  <c r="H131" i="35"/>
  <c r="H132" i="35"/>
  <c r="L65" i="35"/>
  <c r="H65" i="35"/>
  <c r="F65" i="35"/>
  <c r="C22" i="17" s="1"/>
  <c r="H11" i="35"/>
  <c r="H12" i="35"/>
  <c r="H14" i="35"/>
  <c r="H15" i="35"/>
  <c r="H16" i="35"/>
  <c r="H17" i="35"/>
  <c r="H19" i="35"/>
  <c r="H20" i="35"/>
  <c r="H21" i="35"/>
  <c r="H22" i="35"/>
  <c r="H24" i="35"/>
  <c r="H25" i="35"/>
  <c r="H26" i="35"/>
  <c r="H27" i="35"/>
  <c r="H32" i="35"/>
  <c r="H33" i="35"/>
  <c r="H35" i="35"/>
  <c r="H36" i="35"/>
  <c r="H37" i="35"/>
  <c r="H38" i="35"/>
  <c r="H41" i="35"/>
  <c r="H47" i="35"/>
  <c r="H48" i="35"/>
  <c r="H49" i="35"/>
  <c r="H50" i="35"/>
  <c r="H55" i="35"/>
  <c r="H56" i="35"/>
  <c r="H57" i="35"/>
  <c r="H64" i="35"/>
  <c r="H66" i="35"/>
  <c r="H67" i="35"/>
  <c r="H68" i="35"/>
  <c r="H69" i="35"/>
  <c r="H70" i="35"/>
  <c r="H71" i="35"/>
  <c r="H72" i="35"/>
  <c r="H74" i="35"/>
  <c r="H75" i="35"/>
  <c r="H78" i="35"/>
  <c r="H79" i="35"/>
  <c r="H80" i="35"/>
  <c r="H84" i="35"/>
  <c r="H85" i="35"/>
  <c r="H86" i="35"/>
  <c r="H89" i="35"/>
  <c r="H90" i="35"/>
  <c r="H93" i="35"/>
  <c r="H95" i="35"/>
  <c r="H96" i="35"/>
  <c r="H97" i="35"/>
  <c r="H98" i="35"/>
  <c r="H99" i="35"/>
  <c r="H100" i="35"/>
  <c r="H101" i="35"/>
  <c r="H102" i="35"/>
  <c r="H103" i="35"/>
  <c r="H105" i="35"/>
  <c r="H111" i="35"/>
  <c r="H112" i="35"/>
  <c r="H113" i="35"/>
  <c r="H114" i="35"/>
  <c r="H115" i="35"/>
  <c r="H117" i="35"/>
  <c r="H118" i="35"/>
  <c r="H119" i="35"/>
  <c r="H125" i="35"/>
  <c r="H133" i="35"/>
  <c r="H135" i="35"/>
  <c r="H136" i="35"/>
  <c r="H137" i="35"/>
  <c r="H138" i="35"/>
  <c r="H141" i="35"/>
  <c r="H142" i="35"/>
  <c r="H143" i="35"/>
  <c r="H144" i="35"/>
  <c r="H146" i="35"/>
  <c r="H147" i="35"/>
  <c r="H148" i="35"/>
  <c r="H149" i="35"/>
  <c r="H151" i="35"/>
  <c r="H156" i="35"/>
  <c r="H157" i="35"/>
  <c r="H165" i="35"/>
  <c r="H166" i="35"/>
  <c r="H167" i="35"/>
  <c r="H168" i="35"/>
  <c r="H169" i="35"/>
  <c r="H172" i="35"/>
  <c r="H173" i="35"/>
  <c r="H174" i="35"/>
  <c r="H175" i="35"/>
  <c r="H176" i="35"/>
  <c r="H177" i="35"/>
  <c r="H178" i="35"/>
  <c r="H180" i="35"/>
  <c r="H181" i="35"/>
  <c r="H183" i="35"/>
  <c r="H184" i="35"/>
  <c r="H185" i="35"/>
  <c r="H187" i="35"/>
  <c r="H192" i="35"/>
  <c r="H195" i="35"/>
  <c r="H196" i="35"/>
  <c r="H199" i="35"/>
  <c r="H201" i="35"/>
  <c r="H202" i="35"/>
  <c r="H204" i="35"/>
  <c r="H206" i="35"/>
  <c r="H213" i="35"/>
  <c r="H214" i="35"/>
  <c r="H215" i="35"/>
  <c r="H223" i="35"/>
  <c r="H226" i="35"/>
  <c r="H229" i="35"/>
  <c r="H8" i="35"/>
  <c r="AH35" i="37" l="1"/>
  <c r="AL35" i="37"/>
  <c r="AK35" i="37"/>
  <c r="AJ35" i="37"/>
  <c r="AI35" i="37"/>
  <c r="F34" i="21"/>
  <c r="F26" i="21"/>
  <c r="F31" i="21"/>
  <c r="F32" i="21"/>
  <c r="F17" i="21"/>
  <c r="F35" i="21"/>
  <c r="F29" i="21"/>
  <c r="F28" i="21"/>
  <c r="F36" i="21"/>
  <c r="F11" i="21"/>
  <c r="F30" i="21"/>
  <c r="F20" i="21"/>
  <c r="F23" i="21"/>
  <c r="F33" i="21"/>
  <c r="F19" i="21"/>
  <c r="F25" i="21"/>
  <c r="F21" i="21"/>
  <c r="F38" i="21"/>
  <c r="F22" i="21"/>
  <c r="F37" i="21"/>
  <c r="F27" i="21"/>
  <c r="F18" i="21"/>
  <c r="J175" i="35"/>
  <c r="D34" i="23"/>
  <c r="D31" i="37"/>
  <c r="D35" i="23"/>
  <c r="AB44" i="39"/>
  <c r="AE44" i="39"/>
  <c r="AC44" i="39"/>
  <c r="AD44" i="39"/>
  <c r="AF44" i="39"/>
  <c r="K8" i="39"/>
  <c r="AE31" i="39"/>
  <c r="AC31" i="39"/>
  <c r="AB31" i="39"/>
  <c r="AF31" i="39"/>
  <c r="AD31" i="39"/>
  <c r="AE16" i="39"/>
  <c r="AD16" i="39"/>
  <c r="AB16" i="39"/>
  <c r="AF16" i="39"/>
  <c r="AC16" i="39"/>
  <c r="AB69" i="39"/>
  <c r="AD69" i="39"/>
  <c r="AF69" i="39"/>
  <c r="AC69" i="39"/>
  <c r="AE69" i="39"/>
  <c r="K33" i="39"/>
  <c r="K155" i="35"/>
  <c r="D51" i="41"/>
  <c r="D15" i="41" s="1"/>
  <c r="K44" i="41"/>
  <c r="K8" i="41" s="1"/>
  <c r="J226" i="35"/>
  <c r="D49" i="38"/>
  <c r="K42" i="38"/>
  <c r="K6" i="38" s="1"/>
  <c r="K104" i="35"/>
  <c r="K208" i="35"/>
  <c r="K181" i="35"/>
  <c r="T18" i="5"/>
  <c r="S18" i="5"/>
  <c r="S10" i="5"/>
  <c r="T10" i="5"/>
  <c r="AZ36" i="37"/>
  <c r="BA35" i="37" s="1"/>
  <c r="BB35" i="37" s="1"/>
  <c r="I40" i="19"/>
  <c r="S12" i="5"/>
  <c r="T12" i="5"/>
  <c r="J183" i="35"/>
  <c r="S16" i="5"/>
  <c r="T16" i="5"/>
  <c r="J122" i="35"/>
  <c r="J212" i="35"/>
  <c r="S14" i="5"/>
  <c r="T14" i="5"/>
  <c r="S15" i="5"/>
  <c r="T15" i="5"/>
  <c r="S9" i="5"/>
  <c r="T9" i="5"/>
  <c r="S17" i="5"/>
  <c r="T17" i="5"/>
  <c r="AB56" i="25"/>
  <c r="AF56" i="25"/>
  <c r="AD56" i="25"/>
  <c r="AE56" i="25"/>
  <c r="K20" i="25"/>
  <c r="AC56" i="25"/>
  <c r="K81" i="35"/>
  <c r="F13" i="21"/>
  <c r="O13" i="21" s="1"/>
  <c r="S7" i="5"/>
  <c r="S13" i="5"/>
  <c r="T13" i="5"/>
  <c r="J171" i="35"/>
  <c r="S11" i="5"/>
  <c r="T11" i="5"/>
  <c r="J205" i="35"/>
  <c r="K147" i="35"/>
  <c r="K116" i="35"/>
  <c r="K46" i="35"/>
  <c r="AC30" i="6"/>
  <c r="AF30" i="6"/>
  <c r="AB30" i="6"/>
  <c r="AE30" i="6"/>
  <c r="AF58" i="25"/>
  <c r="AB58" i="25"/>
  <c r="AD58" i="25"/>
  <c r="AE58" i="25"/>
  <c r="K22" i="25"/>
  <c r="AC58" i="25"/>
  <c r="AB96" i="23"/>
  <c r="AC96" i="23"/>
  <c r="AF96" i="23"/>
  <c r="AD96" i="23"/>
  <c r="AE96" i="23"/>
  <c r="AF61" i="25"/>
  <c r="AE61" i="25"/>
  <c r="AB61" i="25"/>
  <c r="AD61" i="25"/>
  <c r="K25" i="25"/>
  <c r="AC61" i="25"/>
  <c r="AE46" i="6"/>
  <c r="AF46" i="6"/>
  <c r="AC46" i="6"/>
  <c r="AB46" i="6"/>
  <c r="AD46" i="6"/>
  <c r="AB97" i="23"/>
  <c r="AC97" i="23"/>
  <c r="AD97" i="23"/>
  <c r="AE97" i="23"/>
  <c r="AF97" i="23"/>
  <c r="AE62" i="6"/>
  <c r="AF62" i="6"/>
  <c r="AB62" i="6"/>
  <c r="AC62" i="6"/>
  <c r="AD62" i="6"/>
  <c r="AF71" i="37"/>
  <c r="AC71" i="37"/>
  <c r="AE71" i="37"/>
  <c r="AD71" i="37"/>
  <c r="AB71" i="37"/>
  <c r="K64" i="23"/>
  <c r="K28" i="23" s="1"/>
  <c r="D71" i="6"/>
  <c r="D35" i="6" s="1"/>
  <c r="AD35" i="6" s="1"/>
  <c r="D43" i="5"/>
  <c r="K68" i="6"/>
  <c r="K44" i="5"/>
  <c r="D75" i="23"/>
  <c r="AB27" i="25"/>
  <c r="AD27" i="25"/>
  <c r="AE27" i="25"/>
  <c r="AF27" i="25"/>
  <c r="AC27" i="25"/>
  <c r="AB9" i="25"/>
  <c r="AE9" i="25"/>
  <c r="AD9" i="25"/>
  <c r="AF9" i="25"/>
  <c r="AC9" i="25"/>
  <c r="AC19" i="6"/>
  <c r="AF19" i="6"/>
  <c r="AE19" i="6"/>
  <c r="AZ33" i="41"/>
  <c r="M36" i="37"/>
  <c r="AE47" i="5"/>
  <c r="AB47" i="5"/>
  <c r="AC47" i="5"/>
  <c r="AF47" i="5"/>
  <c r="AD47" i="5"/>
  <c r="K10" i="6"/>
  <c r="AD67" i="5"/>
  <c r="AC67" i="5"/>
  <c r="AB67" i="5"/>
  <c r="AF67" i="5"/>
  <c r="AE67" i="5"/>
  <c r="K26" i="6"/>
  <c r="AB19" i="6"/>
  <c r="AB24" i="5"/>
  <c r="AE24" i="5"/>
  <c r="AC24" i="5"/>
  <c r="AF24" i="5"/>
  <c r="AD24" i="5"/>
  <c r="F10" i="21"/>
  <c r="F24" i="21"/>
  <c r="C23" i="19"/>
  <c r="G14" i="21"/>
  <c r="Q7" i="5"/>
  <c r="R12" i="5"/>
  <c r="Q12" i="5"/>
  <c r="S32" i="5"/>
  <c r="R32" i="5"/>
  <c r="Q32" i="5"/>
  <c r="Q11" i="5"/>
  <c r="R28" i="5"/>
  <c r="Q28" i="5"/>
  <c r="S28" i="5"/>
  <c r="R27" i="5"/>
  <c r="Q27" i="5"/>
  <c r="S27" i="5"/>
  <c r="R15" i="5"/>
  <c r="Q15" i="5"/>
  <c r="S24" i="5"/>
  <c r="Q24" i="5"/>
  <c r="Q13" i="5"/>
  <c r="R13" i="5"/>
  <c r="R34" i="5"/>
  <c r="Q34" i="5"/>
  <c r="S34" i="5"/>
  <c r="Q30" i="5"/>
  <c r="R30" i="5"/>
  <c r="S30" i="5"/>
  <c r="S31" i="5"/>
  <c r="R31" i="5"/>
  <c r="Q31" i="5"/>
  <c r="S25" i="5"/>
  <c r="Q25" i="5"/>
  <c r="Q26" i="5"/>
  <c r="S26" i="5"/>
  <c r="Q9" i="5"/>
  <c r="Q10" i="5"/>
  <c r="R17" i="5"/>
  <c r="Q17" i="5"/>
  <c r="S29" i="5"/>
  <c r="R29" i="5"/>
  <c r="Q29" i="5"/>
  <c r="R14" i="5"/>
  <c r="Q14" i="5"/>
  <c r="Q8" i="5"/>
  <c r="S33" i="5"/>
  <c r="R33" i="5"/>
  <c r="Q33" i="5"/>
  <c r="Q23" i="5"/>
  <c r="S23" i="5"/>
  <c r="R16" i="5"/>
  <c r="Q16" i="5"/>
  <c r="R18" i="5"/>
  <c r="Q18" i="5"/>
  <c r="AJ8" i="41" l="1"/>
  <c r="AI8" i="41"/>
  <c r="AH8" i="41"/>
  <c r="AL8" i="41"/>
  <c r="AK8" i="41"/>
  <c r="AR15" i="5"/>
  <c r="AQ15" i="5"/>
  <c r="AP15" i="5"/>
  <c r="AO15" i="5"/>
  <c r="AN15" i="5"/>
  <c r="AC15" i="41"/>
  <c r="AB15" i="41"/>
  <c r="AF15" i="41"/>
  <c r="AE15" i="41"/>
  <c r="AD15" i="41"/>
  <c r="AC35" i="23"/>
  <c r="AB35" i="23"/>
  <c r="AF35" i="23"/>
  <c r="AE35" i="23"/>
  <c r="AD35" i="23"/>
  <c r="AD31" i="37"/>
  <c r="AC31" i="37"/>
  <c r="AF31" i="37"/>
  <c r="AE31" i="37"/>
  <c r="AB31" i="37"/>
  <c r="AO14" i="5"/>
  <c r="AN14" i="5"/>
  <c r="AR14" i="5"/>
  <c r="AP14" i="5"/>
  <c r="AQ14" i="5"/>
  <c r="AR12" i="5"/>
  <c r="AQ12" i="5"/>
  <c r="AP12" i="5"/>
  <c r="AO12" i="5"/>
  <c r="AN12" i="5"/>
  <c r="AQ16" i="5"/>
  <c r="AP16" i="5"/>
  <c r="AO16" i="5"/>
  <c r="AN16" i="5"/>
  <c r="AR16" i="5"/>
  <c r="AE34" i="23"/>
  <c r="AF34" i="23"/>
  <c r="AD34" i="23"/>
  <c r="AC34" i="23"/>
  <c r="AB34" i="23"/>
  <c r="AR17" i="5"/>
  <c r="AQ17" i="5"/>
  <c r="AP17" i="5"/>
  <c r="AO17" i="5"/>
  <c r="AN17" i="5"/>
  <c r="AR11" i="5"/>
  <c r="AQ11" i="5"/>
  <c r="AP11" i="5"/>
  <c r="AO11" i="5"/>
  <c r="AN11" i="5"/>
  <c r="AR13" i="5"/>
  <c r="AN13" i="5"/>
  <c r="AQ13" i="5"/>
  <c r="AP13" i="5"/>
  <c r="AO13" i="5"/>
  <c r="AL28" i="23"/>
  <c r="AK28" i="23"/>
  <c r="AH28" i="23"/>
  <c r="AJ28" i="23"/>
  <c r="AI28" i="23"/>
  <c r="AJ6" i="38"/>
  <c r="AI6" i="38"/>
  <c r="AH6" i="38"/>
  <c r="AL6" i="38"/>
  <c r="AK6" i="38"/>
  <c r="O11" i="21"/>
  <c r="P11" i="21"/>
  <c r="P21" i="21"/>
  <c r="O21" i="21"/>
  <c r="P35" i="21"/>
  <c r="O35" i="21"/>
  <c r="P36" i="21"/>
  <c r="O36" i="21"/>
  <c r="O28" i="21"/>
  <c r="P28" i="21"/>
  <c r="O22" i="21"/>
  <c r="P22" i="21"/>
  <c r="P38" i="21"/>
  <c r="O38" i="21"/>
  <c r="P15" i="21"/>
  <c r="O15" i="21"/>
  <c r="P25" i="21"/>
  <c r="O25" i="21"/>
  <c r="O16" i="21"/>
  <c r="P16" i="21"/>
  <c r="O27" i="21"/>
  <c r="P27" i="21"/>
  <c r="O37" i="21"/>
  <c r="P37" i="21"/>
  <c r="O18" i="21"/>
  <c r="P18" i="21"/>
  <c r="O29" i="21"/>
  <c r="P29" i="21"/>
  <c r="O19" i="21"/>
  <c r="P19" i="21"/>
  <c r="O17" i="21"/>
  <c r="P17" i="21"/>
  <c r="O33" i="21"/>
  <c r="P33" i="21"/>
  <c r="O32" i="21"/>
  <c r="P32" i="21"/>
  <c r="O23" i="21"/>
  <c r="P23" i="21"/>
  <c r="O31" i="21"/>
  <c r="P31" i="21"/>
  <c r="P26" i="21"/>
  <c r="O26" i="21"/>
  <c r="P20" i="21"/>
  <c r="O20" i="21"/>
  <c r="P30" i="21"/>
  <c r="O30" i="21"/>
  <c r="O34" i="21"/>
  <c r="P34" i="21"/>
  <c r="D13" i="38"/>
  <c r="AH8" i="39"/>
  <c r="AJ8" i="39"/>
  <c r="AI8" i="39"/>
  <c r="AK8" i="39"/>
  <c r="AL8" i="39"/>
  <c r="AL33" i="39"/>
  <c r="AJ33" i="39"/>
  <c r="AI33" i="39"/>
  <c r="AH33" i="39"/>
  <c r="AK33" i="39"/>
  <c r="AG69" i="39"/>
  <c r="AG44" i="39"/>
  <c r="AC44" i="41"/>
  <c r="AD44" i="41"/>
  <c r="AE44" i="41"/>
  <c r="AF44" i="41"/>
  <c r="AB44" i="41"/>
  <c r="BA31" i="37"/>
  <c r="BB31" i="37" s="1"/>
  <c r="AF42" i="38"/>
  <c r="AE42" i="38"/>
  <c r="AD42" i="38"/>
  <c r="AB42" i="38"/>
  <c r="AC42" i="38"/>
  <c r="AG56" i="25"/>
  <c r="P13" i="21"/>
  <c r="BA36" i="37"/>
  <c r="BB36" i="37" s="1"/>
  <c r="BA20" i="37"/>
  <c r="BB20" i="37" s="1"/>
  <c r="BA12" i="37"/>
  <c r="BB12" i="37" s="1"/>
  <c r="BA11" i="37"/>
  <c r="BB11" i="37" s="1"/>
  <c r="BA13" i="37"/>
  <c r="BB13" i="37" s="1"/>
  <c r="BA9" i="37"/>
  <c r="BB9" i="37" s="1"/>
  <c r="BA8" i="37"/>
  <c r="BB8" i="37" s="1"/>
  <c r="BA21" i="37"/>
  <c r="BB21" i="37" s="1"/>
  <c r="BA14" i="37"/>
  <c r="BB14" i="37" s="1"/>
  <c r="BA19" i="37"/>
  <c r="BB19" i="37" s="1"/>
  <c r="BA10" i="37"/>
  <c r="BB10" i="37" s="1"/>
  <c r="BA18" i="37"/>
  <c r="BB18" i="37" s="1"/>
  <c r="AZ37" i="37"/>
  <c r="BA15" i="37"/>
  <c r="BB15" i="37" s="1"/>
  <c r="BA16" i="37"/>
  <c r="BB16" i="37" s="1"/>
  <c r="BA22" i="37"/>
  <c r="BB22" i="37" s="1"/>
  <c r="BA23" i="37"/>
  <c r="BB23" i="37" s="1"/>
  <c r="BA26" i="37"/>
  <c r="BB26" i="37" s="1"/>
  <c r="BA24" i="37"/>
  <c r="BB24" i="37" s="1"/>
  <c r="BA25" i="37"/>
  <c r="BB25" i="37" s="1"/>
  <c r="BA29" i="37"/>
  <c r="BB29" i="37" s="1"/>
  <c r="BA27" i="37"/>
  <c r="BB27" i="37" s="1"/>
  <c r="BA32" i="37"/>
  <c r="BB32" i="37" s="1"/>
  <c r="BA34" i="37"/>
  <c r="BB34" i="37" s="1"/>
  <c r="BA28" i="37"/>
  <c r="BB28" i="37" s="1"/>
  <c r="AL20" i="25"/>
  <c r="AH20" i="25"/>
  <c r="AJ20" i="25"/>
  <c r="AK20" i="25"/>
  <c r="AI20" i="25"/>
  <c r="BA33" i="37"/>
  <c r="BB33" i="37" s="1"/>
  <c r="AG58" i="25"/>
  <c r="AC64" i="23"/>
  <c r="AB64" i="23"/>
  <c r="AD64" i="23"/>
  <c r="AE64" i="23"/>
  <c r="AF64" i="23"/>
  <c r="AH22" i="25"/>
  <c r="AL22" i="25"/>
  <c r="AK22" i="25"/>
  <c r="AJ22" i="25"/>
  <c r="AI22" i="25"/>
  <c r="AG61" i="25"/>
  <c r="AF44" i="5"/>
  <c r="AE44" i="5"/>
  <c r="AB44" i="5"/>
  <c r="AD44" i="5"/>
  <c r="AC44" i="5"/>
  <c r="AE68" i="6"/>
  <c r="AF68" i="6"/>
  <c r="AB68" i="6"/>
  <c r="AC68" i="6"/>
  <c r="AD68" i="6"/>
  <c r="AH25" i="25"/>
  <c r="AL25" i="25"/>
  <c r="AJ25" i="25"/>
  <c r="AK25" i="25"/>
  <c r="AI25" i="25"/>
  <c r="AF35" i="6"/>
  <c r="AC35" i="6"/>
  <c r="AE35" i="6"/>
  <c r="AI26" i="6"/>
  <c r="AJ26" i="6"/>
  <c r="AK26" i="6"/>
  <c r="AL26" i="6"/>
  <c r="AL10" i="6"/>
  <c r="AI10" i="6"/>
  <c r="AJ10" i="6"/>
  <c r="AK10" i="6"/>
  <c r="R7" i="6"/>
  <c r="AZ34" i="41"/>
  <c r="K32" i="6"/>
  <c r="AB35" i="6"/>
  <c r="AH10" i="6"/>
  <c r="AH26" i="6"/>
  <c r="S35" i="5"/>
  <c r="S19" i="5"/>
  <c r="D37" i="34" l="1"/>
  <c r="E37" i="34"/>
  <c r="AF13" i="38"/>
  <c r="AE13" i="38"/>
  <c r="AD13" i="38"/>
  <c r="AC13" i="38"/>
  <c r="AB13" i="38"/>
  <c r="AI32" i="6"/>
  <c r="AL32" i="6"/>
  <c r="AJ32" i="6"/>
  <c r="AK32" i="6"/>
  <c r="AT6" i="6"/>
  <c r="AT18" i="6" s="1"/>
  <c r="AS6" i="6"/>
  <c r="AS18" i="6" s="1"/>
  <c r="AR6" i="6"/>
  <c r="AR18" i="6" s="1"/>
  <c r="AQ6" i="6"/>
  <c r="AQ18" i="6" s="1"/>
  <c r="AZ35" i="41"/>
  <c r="AH32" i="6"/>
  <c r="AP6" i="6"/>
  <c r="AP18" i="6" s="1"/>
  <c r="L14" i="35"/>
  <c r="L75" i="35"/>
  <c r="K75" i="35"/>
  <c r="J75" i="35"/>
  <c r="K74" i="35"/>
  <c r="J74" i="35"/>
  <c r="L196" i="35"/>
  <c r="L12" i="35"/>
  <c r="K12" i="35"/>
  <c r="J12" i="35"/>
  <c r="L72" i="35"/>
  <c r="K72" i="35"/>
  <c r="J72" i="35"/>
  <c r="L195" i="35"/>
  <c r="K71" i="35"/>
  <c r="J71" i="35"/>
  <c r="L11" i="35"/>
  <c r="K11" i="35"/>
  <c r="J11" i="35"/>
  <c r="L70" i="35"/>
  <c r="K70" i="35"/>
  <c r="J70" i="35"/>
  <c r="L69" i="35"/>
  <c r="K69" i="35"/>
  <c r="J69" i="35"/>
  <c r="L68" i="35"/>
  <c r="K68" i="35"/>
  <c r="J68" i="35"/>
  <c r="L125" i="35"/>
  <c r="K125" i="35"/>
  <c r="J125" i="35"/>
  <c r="L192" i="35"/>
  <c r="K8" i="35"/>
  <c r="J8" i="35"/>
  <c r="L67" i="35"/>
  <c r="K67" i="35"/>
  <c r="J67" i="35"/>
  <c r="L66" i="35"/>
  <c r="K66" i="35"/>
  <c r="J66" i="35"/>
  <c r="L123" i="35"/>
  <c r="K123" i="35"/>
  <c r="J123" i="35"/>
  <c r="L56" i="35"/>
  <c r="L57" i="35"/>
  <c r="L64" i="35"/>
  <c r="L15" i="35"/>
  <c r="L16" i="35"/>
  <c r="L78" i="35"/>
  <c r="L17" i="35"/>
  <c r="L19" i="35"/>
  <c r="L20" i="35"/>
  <c r="L21" i="35"/>
  <c r="L79" i="35"/>
  <c r="L199" i="35"/>
  <c r="L135" i="35"/>
  <c r="L136" i="35"/>
  <c r="L80" i="35"/>
  <c r="L24" i="35"/>
  <c r="L137" i="35"/>
  <c r="L25" i="35"/>
  <c r="L26" i="35"/>
  <c r="L27" i="35"/>
  <c r="L138" i="35"/>
  <c r="L165" i="35"/>
  <c r="L84" i="35"/>
  <c r="L32" i="35"/>
  <c r="L33" i="35"/>
  <c r="L85" i="35"/>
  <c r="L35" i="35"/>
  <c r="L36" i="35"/>
  <c r="L86" i="35"/>
  <c r="L37" i="35"/>
  <c r="L89" i="35"/>
  <c r="L38" i="35"/>
  <c r="L90" i="35"/>
  <c r="L93" i="35"/>
  <c r="L95" i="35"/>
  <c r="L41" i="35"/>
  <c r="L96" i="35"/>
  <c r="L97" i="35"/>
  <c r="L98" i="35"/>
  <c r="L99" i="35"/>
  <c r="L100" i="35"/>
  <c r="L101" i="35"/>
  <c r="L48" i="35"/>
  <c r="L49" i="35"/>
  <c r="L50" i="35"/>
  <c r="L102" i="35"/>
  <c r="L103" i="35"/>
  <c r="L105" i="35"/>
  <c r="K47" i="35"/>
  <c r="Q48" i="34"/>
  <c r="F33" i="35"/>
  <c r="C128" i="19" s="1"/>
  <c r="F3" i="3"/>
  <c r="F14" i="35"/>
  <c r="F47" i="35"/>
  <c r="F55" i="35"/>
  <c r="D106" i="19"/>
  <c r="F64" i="35"/>
  <c r="F38" i="35"/>
  <c r="C130" i="19" s="1"/>
  <c r="F223" i="35"/>
  <c r="F143" i="35"/>
  <c r="F115" i="35"/>
  <c r="C152" i="19" s="1"/>
  <c r="F226" i="35"/>
  <c r="F155" i="35"/>
  <c r="F215" i="35"/>
  <c r="D86" i="17"/>
  <c r="D145" i="17"/>
  <c r="D149" i="17"/>
  <c r="D64" i="17"/>
  <c r="F177" i="35"/>
  <c r="C29" i="21" s="1"/>
  <c r="F32" i="35"/>
  <c r="C127" i="19" s="1"/>
  <c r="F229" i="35"/>
  <c r="C196" i="17" s="1"/>
  <c r="F21" i="35"/>
  <c r="C124" i="19" s="1"/>
  <c r="F27" i="35"/>
  <c r="C102" i="19" s="1"/>
  <c r="F25" i="35"/>
  <c r="F70" i="35"/>
  <c r="C31" i="20" s="1"/>
  <c r="F12" i="35"/>
  <c r="C30" i="21" s="1"/>
  <c r="F72" i="35"/>
  <c r="C33" i="20" s="1"/>
  <c r="F67" i="35"/>
  <c r="C29" i="20" s="1"/>
  <c r="F202" i="35"/>
  <c r="C191" i="17" s="1"/>
  <c r="F80" i="35"/>
  <c r="F102" i="35"/>
  <c r="C147" i="19" s="1"/>
  <c r="F85" i="35"/>
  <c r="C142" i="19" s="1"/>
  <c r="F97" i="35"/>
  <c r="F37" i="35"/>
  <c r="C112" i="19" s="1"/>
  <c r="F178" i="35"/>
  <c r="F180" i="35"/>
  <c r="F185" i="35"/>
  <c r="D62" i="17"/>
  <c r="D11" i="17"/>
  <c r="F133" i="35"/>
  <c r="F135" i="35"/>
  <c r="F141" i="35"/>
  <c r="F147" i="35"/>
  <c r="F132" i="35"/>
  <c r="C16" i="21" s="1"/>
  <c r="F142" i="35"/>
  <c r="F84" i="35"/>
  <c r="F136" i="35"/>
  <c r="F11" i="35"/>
  <c r="F35" i="35"/>
  <c r="F172" i="35"/>
  <c r="C79" i="17" s="1"/>
  <c r="F95" i="35"/>
  <c r="F213" i="35"/>
  <c r="C195" i="17" s="1"/>
  <c r="F176" i="35"/>
  <c r="F19" i="35"/>
  <c r="F201" i="35"/>
  <c r="F56" i="35"/>
  <c r="F148" i="35"/>
  <c r="F96" i="35"/>
  <c r="C92" i="19" s="1"/>
  <c r="F24" i="35"/>
  <c r="F49" i="35"/>
  <c r="F210" i="35"/>
  <c r="C194" i="17" s="1"/>
  <c r="F41" i="35"/>
  <c r="F214" i="35"/>
  <c r="F17" i="35"/>
  <c r="C122" i="19" s="1"/>
  <c r="F16" i="35"/>
  <c r="F184" i="35"/>
  <c r="C186" i="17" s="1"/>
  <c r="F204" i="35"/>
  <c r="C192" i="17" s="1"/>
  <c r="F98" i="35"/>
  <c r="F167" i="35"/>
  <c r="F169" i="35"/>
  <c r="F103" i="35"/>
  <c r="F100" i="35"/>
  <c r="F174" i="35"/>
  <c r="F90" i="35"/>
  <c r="F187" i="35"/>
  <c r="C187" i="17" s="1"/>
  <c r="F114" i="35"/>
  <c r="C32" i="21" s="1"/>
  <c r="F113" i="35"/>
  <c r="F181" i="35"/>
  <c r="F15" i="35"/>
  <c r="F206" i="35"/>
  <c r="C193" i="17" s="1"/>
  <c r="F166" i="35"/>
  <c r="F173" i="35"/>
  <c r="F57" i="35"/>
  <c r="F138" i="35"/>
  <c r="F175" i="35"/>
  <c r="F183" i="35"/>
  <c r="C131" i="19" l="1"/>
  <c r="C26" i="21"/>
  <c r="C150" i="19"/>
  <c r="C31" i="21"/>
  <c r="K43" i="39"/>
  <c r="AE43" i="39" s="1"/>
  <c r="C9" i="20"/>
  <c r="C15" i="34" s="1"/>
  <c r="C23" i="20"/>
  <c r="C29" i="34" s="1"/>
  <c r="C151" i="19"/>
  <c r="K75" i="39"/>
  <c r="D84" i="39"/>
  <c r="C113" i="19"/>
  <c r="D83" i="39"/>
  <c r="K64" i="39"/>
  <c r="D47" i="39"/>
  <c r="D11" i="39" s="1"/>
  <c r="K53" i="39"/>
  <c r="D54" i="39"/>
  <c r="D18" i="39" s="1"/>
  <c r="K84" i="39"/>
  <c r="D48" i="39"/>
  <c r="D12" i="39" s="1"/>
  <c r="K77" i="39"/>
  <c r="K42" i="39"/>
  <c r="D68" i="39"/>
  <c r="D32" i="39" s="1"/>
  <c r="C143" i="19"/>
  <c r="K90" i="39"/>
  <c r="D81" i="39"/>
  <c r="C89" i="17"/>
  <c r="K91" i="39"/>
  <c r="D82" i="39"/>
  <c r="C73" i="17"/>
  <c r="D63" i="39"/>
  <c r="D27" i="39" s="1"/>
  <c r="K59" i="39"/>
  <c r="D85" i="39"/>
  <c r="K65" i="39"/>
  <c r="K67" i="39"/>
  <c r="D72" i="39"/>
  <c r="D74" i="39"/>
  <c r="K46" i="39"/>
  <c r="C144" i="19"/>
  <c r="K92" i="39"/>
  <c r="D78" i="39"/>
  <c r="D65" i="39"/>
  <c r="D29" i="39" s="1"/>
  <c r="K83" i="39"/>
  <c r="K89" i="39"/>
  <c r="D76" i="39"/>
  <c r="K82" i="39"/>
  <c r="D77" i="39"/>
  <c r="C62" i="19"/>
  <c r="D46" i="41"/>
  <c r="D10" i="41" s="1"/>
  <c r="K53" i="41"/>
  <c r="K17" i="41" s="1"/>
  <c r="D45" i="41"/>
  <c r="D9" i="41" s="1"/>
  <c r="K60" i="41"/>
  <c r="K24" i="41" s="1"/>
  <c r="K65" i="41"/>
  <c r="K29" i="41" s="1"/>
  <c r="D59" i="41"/>
  <c r="D23" i="41" s="1"/>
  <c r="D66" i="41"/>
  <c r="D30" i="41" s="1"/>
  <c r="K50" i="41"/>
  <c r="K14" i="41" s="1"/>
  <c r="D48" i="41"/>
  <c r="D12" i="41" s="1"/>
  <c r="K47" i="41"/>
  <c r="K11" i="41" s="1"/>
  <c r="D60" i="41"/>
  <c r="D24" i="41" s="1"/>
  <c r="K62" i="41"/>
  <c r="K26" i="41" s="1"/>
  <c r="D64" i="41"/>
  <c r="D28" i="41" s="1"/>
  <c r="K75" i="41"/>
  <c r="C77" i="17"/>
  <c r="K66" i="41"/>
  <c r="K30" i="41" s="1"/>
  <c r="D72" i="41"/>
  <c r="D58" i="41"/>
  <c r="D22" i="41" s="1"/>
  <c r="K64" i="41"/>
  <c r="K28" i="41" s="1"/>
  <c r="D49" i="41"/>
  <c r="D13" i="41" s="1"/>
  <c r="K46" i="41"/>
  <c r="K10" i="41" s="1"/>
  <c r="K70" i="41"/>
  <c r="K34" i="41" s="1"/>
  <c r="D68" i="41"/>
  <c r="D32" i="41" s="1"/>
  <c r="K63" i="41"/>
  <c r="K27" i="41" s="1"/>
  <c r="R30" i="41" s="1"/>
  <c r="D61" i="41"/>
  <c r="D25" i="41" s="1"/>
  <c r="K74" i="41"/>
  <c r="D65" i="41"/>
  <c r="D29" i="41" s="1"/>
  <c r="K71" i="38"/>
  <c r="K35" i="38" s="1"/>
  <c r="D73" i="38"/>
  <c r="C121" i="19"/>
  <c r="D98" i="38"/>
  <c r="K90" i="38"/>
  <c r="C12" i="21"/>
  <c r="D103" i="38"/>
  <c r="K97" i="38"/>
  <c r="C42" i="17"/>
  <c r="D56" i="38"/>
  <c r="K65" i="38"/>
  <c r="K29" i="38" s="1"/>
  <c r="K105" i="38"/>
  <c r="D105" i="38"/>
  <c r="K103" i="38"/>
  <c r="D100" i="38"/>
  <c r="C95" i="19"/>
  <c r="K111" i="38"/>
  <c r="D111" i="38"/>
  <c r="K61" i="36"/>
  <c r="AE61" i="36" s="1"/>
  <c r="K56" i="38"/>
  <c r="K20" i="38" s="1"/>
  <c r="D44" i="38"/>
  <c r="C141" i="19"/>
  <c r="K92" i="38"/>
  <c r="D90" i="38"/>
  <c r="K46" i="38"/>
  <c r="K10" i="38" s="1"/>
  <c r="D43" i="38"/>
  <c r="C9" i="17"/>
  <c r="D51" i="38"/>
  <c r="K76" i="38"/>
  <c r="C51" i="17"/>
  <c r="D70" i="38"/>
  <c r="K44" i="38"/>
  <c r="K8" i="38" s="1"/>
  <c r="C100" i="19"/>
  <c r="D91" i="38"/>
  <c r="K93" i="38"/>
  <c r="K81" i="38"/>
  <c r="D87" i="38"/>
  <c r="C61" i="17"/>
  <c r="D79" i="38"/>
  <c r="K79" i="38"/>
  <c r="C35" i="17"/>
  <c r="K82" i="38"/>
  <c r="D76" i="38"/>
  <c r="C145" i="19"/>
  <c r="D85" i="38"/>
  <c r="K87" i="38"/>
  <c r="K110" i="38"/>
  <c r="D110" i="38"/>
  <c r="K101" i="38"/>
  <c r="D106" i="38"/>
  <c r="C171" i="19"/>
  <c r="C175" i="17"/>
  <c r="C162" i="19"/>
  <c r="C88" i="17"/>
  <c r="C110" i="19"/>
  <c r="C166" i="17"/>
  <c r="C163" i="19"/>
  <c r="C76" i="19"/>
  <c r="C185" i="17"/>
  <c r="C181" i="19"/>
  <c r="C108" i="19"/>
  <c r="C161" i="19"/>
  <c r="C165" i="17"/>
  <c r="C140" i="19"/>
  <c r="C139" i="17"/>
  <c r="C149" i="17"/>
  <c r="C182" i="17"/>
  <c r="C178" i="19"/>
  <c r="D66" i="36"/>
  <c r="D30" i="36" s="1"/>
  <c r="AE30" i="36" s="1"/>
  <c r="C65" i="17"/>
  <c r="C91" i="19"/>
  <c r="C170" i="19"/>
  <c r="C174" i="17"/>
  <c r="C190" i="19"/>
  <c r="C104" i="17"/>
  <c r="C94" i="19"/>
  <c r="C70" i="17"/>
  <c r="C96" i="19"/>
  <c r="C177" i="19"/>
  <c r="C181" i="17"/>
  <c r="C159" i="19"/>
  <c r="C163" i="17"/>
  <c r="C186" i="19"/>
  <c r="C189" i="19"/>
  <c r="C174" i="19"/>
  <c r="C178" i="17"/>
  <c r="C173" i="19"/>
  <c r="C177" i="17"/>
  <c r="C187" i="19"/>
  <c r="C13" i="21"/>
  <c r="C37" i="34" s="1"/>
  <c r="C112" i="17"/>
  <c r="K47" i="25"/>
  <c r="C182" i="19"/>
  <c r="C80" i="17"/>
  <c r="C42" i="19"/>
  <c r="K53" i="36"/>
  <c r="C95" i="17"/>
  <c r="C13" i="17"/>
  <c r="K52" i="36"/>
  <c r="C184" i="17"/>
  <c r="C180" i="19"/>
  <c r="C102" i="17"/>
  <c r="C104" i="19"/>
  <c r="C53" i="19"/>
  <c r="C133" i="19"/>
  <c r="C176" i="19"/>
  <c r="C180" i="17"/>
  <c r="C175" i="19"/>
  <c r="C179" i="17"/>
  <c r="C188" i="19"/>
  <c r="C164" i="17"/>
  <c r="C160" i="19"/>
  <c r="C179" i="19"/>
  <c r="C183" i="17"/>
  <c r="C18" i="17"/>
  <c r="K51" i="25"/>
  <c r="K95" i="23"/>
  <c r="D91" i="23"/>
  <c r="K64" i="25"/>
  <c r="D59" i="25"/>
  <c r="D23" i="25" s="1"/>
  <c r="K108" i="23"/>
  <c r="D83" i="5"/>
  <c r="D102" i="6"/>
  <c r="K102" i="6"/>
  <c r="D84" i="36"/>
  <c r="K70" i="36"/>
  <c r="D110" i="23"/>
  <c r="C25" i="19"/>
  <c r="O23" i="34" s="1"/>
  <c r="D83" i="36"/>
  <c r="D68" i="5"/>
  <c r="K64" i="5"/>
  <c r="D72" i="37"/>
  <c r="K74" i="37"/>
  <c r="K53" i="25"/>
  <c r="D63" i="36"/>
  <c r="D27" i="36" s="1"/>
  <c r="D46" i="25"/>
  <c r="D10" i="25" s="1"/>
  <c r="K73" i="36"/>
  <c r="K42" i="37"/>
  <c r="K6" i="37" s="1"/>
  <c r="K43" i="23"/>
  <c r="K7" i="23" s="1"/>
  <c r="D53" i="37"/>
  <c r="D49" i="6"/>
  <c r="D13" i="6" s="1"/>
  <c r="AD13" i="6" s="1"/>
  <c r="K45" i="5"/>
  <c r="K45" i="6"/>
  <c r="D51" i="23"/>
  <c r="D48" i="25"/>
  <c r="D12" i="25" s="1"/>
  <c r="K81" i="23"/>
  <c r="K78" i="5"/>
  <c r="D72" i="5"/>
  <c r="D79" i="23"/>
  <c r="C118" i="19"/>
  <c r="K86" i="37"/>
  <c r="D88" i="37"/>
  <c r="D80" i="36"/>
  <c r="K109" i="23"/>
  <c r="D103" i="6"/>
  <c r="K103" i="6"/>
  <c r="D111" i="23"/>
  <c r="K104" i="23"/>
  <c r="D106" i="23"/>
  <c r="D67" i="36"/>
  <c r="D31" i="36" s="1"/>
  <c r="K85" i="6"/>
  <c r="D98" i="6"/>
  <c r="K55" i="36"/>
  <c r="D83" i="37"/>
  <c r="K91" i="23"/>
  <c r="K91" i="37"/>
  <c r="D97" i="23"/>
  <c r="D44" i="5"/>
  <c r="D43" i="25"/>
  <c r="D7" i="25" s="1"/>
  <c r="D51" i="37"/>
  <c r="D77" i="6"/>
  <c r="K98" i="6"/>
  <c r="K54" i="25"/>
  <c r="K55" i="37"/>
  <c r="K19" i="37" s="1"/>
  <c r="K49" i="5"/>
  <c r="K94" i="23"/>
  <c r="D82" i="6"/>
  <c r="K97" i="6"/>
  <c r="D90" i="23"/>
  <c r="D44" i="36"/>
  <c r="D8" i="36" s="1"/>
  <c r="D63" i="6"/>
  <c r="D27" i="6" s="1"/>
  <c r="AD27" i="6" s="1"/>
  <c r="K45" i="36"/>
  <c r="K81" i="6"/>
  <c r="D52" i="37"/>
  <c r="K43" i="37"/>
  <c r="K7" i="37" s="1"/>
  <c r="K44" i="6"/>
  <c r="D48" i="6"/>
  <c r="D12" i="6" s="1"/>
  <c r="AD12" i="6" s="1"/>
  <c r="D50" i="23"/>
  <c r="K42" i="23"/>
  <c r="K6" i="23" s="1"/>
  <c r="D92" i="6"/>
  <c r="K68" i="36"/>
  <c r="K82" i="6"/>
  <c r="D58" i="5"/>
  <c r="D54" i="36"/>
  <c r="D18" i="36" s="1"/>
  <c r="K62" i="36"/>
  <c r="K61" i="5"/>
  <c r="D65" i="5"/>
  <c r="K43" i="5"/>
  <c r="K72" i="37"/>
  <c r="D85" i="37"/>
  <c r="K54" i="23"/>
  <c r="K18" i="23" s="1"/>
  <c r="K54" i="36"/>
  <c r="K57" i="5"/>
  <c r="D45" i="36"/>
  <c r="D9" i="36" s="1"/>
  <c r="D45" i="23"/>
  <c r="D42" i="5"/>
  <c r="D6" i="5" s="1"/>
  <c r="D72" i="25"/>
  <c r="K73" i="25"/>
  <c r="K100" i="23"/>
  <c r="D104" i="23"/>
  <c r="D62" i="5"/>
  <c r="K56" i="5"/>
  <c r="K59" i="37"/>
  <c r="K23" i="37" s="1"/>
  <c r="D46" i="37"/>
  <c r="D55" i="36"/>
  <c r="D19" i="36" s="1"/>
  <c r="K76" i="23"/>
  <c r="D52" i="25"/>
  <c r="D16" i="25" s="1"/>
  <c r="D82" i="23"/>
  <c r="D78" i="37"/>
  <c r="K70" i="6"/>
  <c r="K80" i="37"/>
  <c r="D74" i="6"/>
  <c r="D45" i="5"/>
  <c r="K63" i="5"/>
  <c r="K99" i="23"/>
  <c r="D89" i="23"/>
  <c r="K46" i="5"/>
  <c r="D53" i="25"/>
  <c r="D17" i="25" s="1"/>
  <c r="K79" i="37"/>
  <c r="D75" i="5"/>
  <c r="K45" i="25"/>
  <c r="K52" i="6"/>
  <c r="D88" i="6"/>
  <c r="D86" i="37"/>
  <c r="K113" i="23"/>
  <c r="D113" i="23"/>
  <c r="K71" i="36"/>
  <c r="D78" i="36"/>
  <c r="K60" i="6"/>
  <c r="D61" i="6"/>
  <c r="D25" i="6" s="1"/>
  <c r="AD25" i="6" s="1"/>
  <c r="K66" i="25"/>
  <c r="D62" i="25"/>
  <c r="D26" i="25" s="1"/>
  <c r="D64" i="36"/>
  <c r="D28" i="36" s="1"/>
  <c r="K80" i="36"/>
  <c r="K89" i="23"/>
  <c r="D80" i="6"/>
  <c r="K78" i="6"/>
  <c r="D84" i="23"/>
  <c r="K50" i="25"/>
  <c r="D71" i="25"/>
  <c r="D35" i="25" s="1"/>
  <c r="K92" i="23"/>
  <c r="D81" i="37"/>
  <c r="K77" i="37"/>
  <c r="D99" i="23"/>
  <c r="D78" i="5"/>
  <c r="D69" i="36"/>
  <c r="D33" i="36" s="1"/>
  <c r="K65" i="36"/>
  <c r="K74" i="6"/>
  <c r="D84" i="6"/>
  <c r="D66" i="25"/>
  <c r="D30" i="25" s="1"/>
  <c r="D71" i="5"/>
  <c r="D35" i="5" s="1"/>
  <c r="K72" i="23"/>
  <c r="D82" i="36"/>
  <c r="K72" i="25"/>
  <c r="K77" i="5"/>
  <c r="D80" i="23"/>
  <c r="K73" i="37"/>
  <c r="K71" i="5"/>
  <c r="D81" i="5"/>
  <c r="D84" i="37"/>
  <c r="K93" i="23"/>
  <c r="D98" i="23"/>
  <c r="K77" i="36"/>
  <c r="K85" i="23"/>
  <c r="D77" i="36"/>
  <c r="D92" i="23"/>
  <c r="K69" i="23"/>
  <c r="K33" i="23" s="1"/>
  <c r="D56" i="23"/>
  <c r="D60" i="36"/>
  <c r="D24" i="36" s="1"/>
  <c r="C83" i="19"/>
  <c r="D76" i="36"/>
  <c r="K59" i="5"/>
  <c r="K50" i="6"/>
  <c r="K57" i="36"/>
  <c r="D47" i="36"/>
  <c r="D11" i="36" s="1"/>
  <c r="D47" i="5"/>
  <c r="K56" i="37"/>
  <c r="K20" i="37" s="1"/>
  <c r="D45" i="37"/>
  <c r="D44" i="6"/>
  <c r="D8" i="6" s="1"/>
  <c r="AD8" i="6" s="1"/>
  <c r="K74" i="25"/>
  <c r="D58" i="25"/>
  <c r="D22" i="25" s="1"/>
  <c r="K53" i="23"/>
  <c r="K17" i="23" s="1"/>
  <c r="D47" i="23"/>
  <c r="AZ36" i="41"/>
  <c r="BA31" i="41" s="1"/>
  <c r="BB31" i="41" s="1"/>
  <c r="D34" i="5"/>
  <c r="D33" i="5"/>
  <c r="D28" i="5"/>
  <c r="C115" i="19"/>
  <c r="D27" i="5"/>
  <c r="C64" i="19"/>
  <c r="C132" i="17"/>
  <c r="C24" i="21"/>
  <c r="C14" i="19"/>
  <c r="C51" i="19"/>
  <c r="C12" i="19"/>
  <c r="C88" i="19"/>
  <c r="C9" i="19"/>
  <c r="C74" i="19"/>
  <c r="C87" i="19"/>
  <c r="C41" i="19"/>
  <c r="O39" i="34" s="1"/>
  <c r="C48" i="19"/>
  <c r="C69" i="19"/>
  <c r="C43" i="19"/>
  <c r="C39" i="19"/>
  <c r="C90" i="19"/>
  <c r="C31" i="19"/>
  <c r="C40" i="19"/>
  <c r="O38" i="34" s="1"/>
  <c r="C82" i="17"/>
  <c r="C97" i="19"/>
  <c r="C145" i="17"/>
  <c r="C109" i="19"/>
  <c r="C63" i="19"/>
  <c r="C66" i="19"/>
  <c r="C22" i="19"/>
  <c r="C106" i="19"/>
  <c r="C55" i="17"/>
  <c r="C137" i="17"/>
  <c r="D21" i="5"/>
  <c r="D30" i="5"/>
  <c r="C86" i="17"/>
  <c r="F195" i="35"/>
  <c r="C12" i="20" s="1"/>
  <c r="C18" i="34" s="1"/>
  <c r="F71" i="35"/>
  <c r="F105" i="35"/>
  <c r="F131" i="35"/>
  <c r="C15" i="21" s="1"/>
  <c r="F152" i="35"/>
  <c r="F8" i="35"/>
  <c r="C19" i="21" s="1"/>
  <c r="F165" i="35"/>
  <c r="F75" i="35"/>
  <c r="F117" i="35"/>
  <c r="F157" i="35"/>
  <c r="F151" i="35"/>
  <c r="F93" i="35"/>
  <c r="C81" i="19" s="1"/>
  <c r="F50" i="35"/>
  <c r="F192" i="35"/>
  <c r="C35" i="20" s="1"/>
  <c r="F99" i="35"/>
  <c r="C75" i="19" s="1"/>
  <c r="F112" i="35"/>
  <c r="F107" i="35"/>
  <c r="C147" i="17" s="1"/>
  <c r="F48" i="35"/>
  <c r="C132" i="19" s="1"/>
  <c r="C39" i="34" l="1"/>
  <c r="C38" i="34"/>
  <c r="AE12" i="41"/>
  <c r="AD12" i="41"/>
  <c r="AC12" i="41"/>
  <c r="AB12" i="41"/>
  <c r="AF12" i="41"/>
  <c r="AB25" i="41"/>
  <c r="AF25" i="41"/>
  <c r="AE25" i="41"/>
  <c r="AD25" i="41"/>
  <c r="AC25" i="41"/>
  <c r="AE28" i="41"/>
  <c r="AD28" i="41"/>
  <c r="AC28" i="41"/>
  <c r="AB28" i="41"/>
  <c r="AF28" i="41"/>
  <c r="AE10" i="41"/>
  <c r="AD10" i="41"/>
  <c r="AF10" i="41"/>
  <c r="AC10" i="41"/>
  <c r="AB10" i="41"/>
  <c r="AH23" i="37"/>
  <c r="AL23" i="37"/>
  <c r="AI23" i="37"/>
  <c r="AK23" i="37"/>
  <c r="AJ23" i="37"/>
  <c r="AL18" i="23"/>
  <c r="AK18" i="23"/>
  <c r="AJ18" i="23"/>
  <c r="AI18" i="23"/>
  <c r="AH18" i="23"/>
  <c r="AI6" i="23"/>
  <c r="AH6" i="23"/>
  <c r="AL6" i="23"/>
  <c r="AJ6" i="23"/>
  <c r="AK6" i="23"/>
  <c r="AL27" i="41"/>
  <c r="AK27" i="41"/>
  <c r="AJ27" i="41"/>
  <c r="AI27" i="41"/>
  <c r="AH27" i="41"/>
  <c r="AL26" i="41"/>
  <c r="AH26" i="41"/>
  <c r="AK26" i="41"/>
  <c r="AJ26" i="41"/>
  <c r="AI26" i="41"/>
  <c r="AL19" i="37"/>
  <c r="AI19" i="37"/>
  <c r="AH19" i="37"/>
  <c r="AK19" i="37"/>
  <c r="AJ19" i="37"/>
  <c r="AL10" i="41"/>
  <c r="AK10" i="41"/>
  <c r="AH10" i="41"/>
  <c r="AJ10" i="41"/>
  <c r="AI10" i="41"/>
  <c r="AH17" i="41"/>
  <c r="AK17" i="41"/>
  <c r="AJ17" i="41"/>
  <c r="AI17" i="41"/>
  <c r="AL17" i="41"/>
  <c r="AL8" i="38"/>
  <c r="AJ8" i="38"/>
  <c r="AI8" i="38"/>
  <c r="AH8" i="38"/>
  <c r="AK8" i="38"/>
  <c r="AL20" i="38"/>
  <c r="AH20" i="38"/>
  <c r="AK20" i="38"/>
  <c r="AJ20" i="38"/>
  <c r="AI20" i="38"/>
  <c r="AD32" i="41"/>
  <c r="AE32" i="41"/>
  <c r="AC32" i="41"/>
  <c r="AB32" i="41"/>
  <c r="AF32" i="41"/>
  <c r="AE24" i="41"/>
  <c r="AF24" i="41"/>
  <c r="AC24" i="41"/>
  <c r="AD24" i="41"/>
  <c r="AB24" i="41"/>
  <c r="AJ20" i="37"/>
  <c r="AI20" i="37"/>
  <c r="AL20" i="37"/>
  <c r="AK20" i="37"/>
  <c r="AH20" i="37"/>
  <c r="AH29" i="38"/>
  <c r="AL29" i="38"/>
  <c r="AK29" i="38"/>
  <c r="AJ29" i="38"/>
  <c r="AI29" i="38"/>
  <c r="AL7" i="23"/>
  <c r="AK7" i="23"/>
  <c r="AJ7" i="23"/>
  <c r="AH7" i="23"/>
  <c r="AI7" i="23"/>
  <c r="AI34" i="41"/>
  <c r="AH34" i="41"/>
  <c r="AL34" i="41"/>
  <c r="AK34" i="41"/>
  <c r="AJ34" i="41"/>
  <c r="AH11" i="41"/>
  <c r="AL11" i="41"/>
  <c r="AK11" i="41"/>
  <c r="AJ11" i="41"/>
  <c r="AI11" i="41"/>
  <c r="AF13" i="41"/>
  <c r="AC13" i="41"/>
  <c r="AE13" i="41"/>
  <c r="AD13" i="41"/>
  <c r="AB13" i="41"/>
  <c r="AJ17" i="23"/>
  <c r="AH17" i="23"/>
  <c r="AI17" i="23"/>
  <c r="AL17" i="23"/>
  <c r="AK17" i="23"/>
  <c r="AL28" i="41"/>
  <c r="AK28" i="41"/>
  <c r="AH28" i="41"/>
  <c r="AJ28" i="41"/>
  <c r="AI28" i="41"/>
  <c r="AD30" i="41"/>
  <c r="AC30" i="41"/>
  <c r="AB30" i="41"/>
  <c r="AF30" i="41"/>
  <c r="AE30" i="41"/>
  <c r="AE22" i="41"/>
  <c r="AD22" i="41"/>
  <c r="AC22" i="41"/>
  <c r="AF22" i="41"/>
  <c r="AB22" i="41"/>
  <c r="AF23" i="41"/>
  <c r="AE23" i="41"/>
  <c r="AD23" i="41"/>
  <c r="AC23" i="41"/>
  <c r="AB23" i="41"/>
  <c r="AL7" i="37"/>
  <c r="AK7" i="37"/>
  <c r="AJ7" i="37"/>
  <c r="AI7" i="37"/>
  <c r="AH7" i="37"/>
  <c r="AH29" i="41"/>
  <c r="AK29" i="41"/>
  <c r="AJ29" i="41"/>
  <c r="AL29" i="41"/>
  <c r="AI29" i="41"/>
  <c r="AH6" i="37"/>
  <c r="AJ6" i="37"/>
  <c r="AL6" i="37"/>
  <c r="AK6" i="37"/>
  <c r="AI6" i="37"/>
  <c r="AJ33" i="23"/>
  <c r="AI33" i="23"/>
  <c r="AH33" i="23"/>
  <c r="AL33" i="23"/>
  <c r="AK33" i="23"/>
  <c r="AL10" i="38"/>
  <c r="AK10" i="38"/>
  <c r="AJ10" i="38"/>
  <c r="AI10" i="38"/>
  <c r="AH10" i="38"/>
  <c r="AH35" i="38"/>
  <c r="AK35" i="38"/>
  <c r="AJ35" i="38"/>
  <c r="AI35" i="38"/>
  <c r="AL35" i="38"/>
  <c r="AJ30" i="41"/>
  <c r="AI30" i="41"/>
  <c r="AH30" i="41"/>
  <c r="AL30" i="41"/>
  <c r="AK30" i="41"/>
  <c r="AJ24" i="41"/>
  <c r="AI24" i="41"/>
  <c r="AH24" i="41"/>
  <c r="AL24" i="41"/>
  <c r="AK24" i="41"/>
  <c r="AL14" i="41"/>
  <c r="AJ14" i="41"/>
  <c r="AK14" i="41"/>
  <c r="AI14" i="41"/>
  <c r="AH14" i="41"/>
  <c r="AF29" i="41"/>
  <c r="AE29" i="41"/>
  <c r="AC29" i="41"/>
  <c r="AB29" i="41"/>
  <c r="AD29" i="41"/>
  <c r="AC9" i="41"/>
  <c r="AB9" i="41"/>
  <c r="AF9" i="41"/>
  <c r="AE9" i="41"/>
  <c r="AD9" i="41"/>
  <c r="AD43" i="39"/>
  <c r="AC43" i="39"/>
  <c r="C32" i="20"/>
  <c r="C28" i="21"/>
  <c r="K7" i="39"/>
  <c r="AL7" i="39" s="1"/>
  <c r="AF43" i="39"/>
  <c r="AB43" i="39"/>
  <c r="D11" i="23"/>
  <c r="D34" i="38"/>
  <c r="D16" i="37"/>
  <c r="D20" i="23"/>
  <c r="D15" i="37"/>
  <c r="D7" i="38"/>
  <c r="D15" i="38"/>
  <c r="D9" i="23"/>
  <c r="D17" i="37"/>
  <c r="D14" i="23"/>
  <c r="K79" i="39"/>
  <c r="AE79" i="39" s="1"/>
  <c r="C22" i="20"/>
  <c r="C28" i="34" s="1"/>
  <c r="D9" i="37"/>
  <c r="D15" i="23"/>
  <c r="D10" i="37"/>
  <c r="D20" i="38"/>
  <c r="D8" i="38"/>
  <c r="AD77" i="39"/>
  <c r="AC77" i="39"/>
  <c r="AB77" i="39"/>
  <c r="AF77" i="39"/>
  <c r="AE77" i="39"/>
  <c r="AB46" i="39"/>
  <c r="AF46" i="39"/>
  <c r="AD46" i="39"/>
  <c r="AC46" i="39"/>
  <c r="AE46" i="39"/>
  <c r="K10" i="39"/>
  <c r="AB12" i="39"/>
  <c r="AE12" i="39"/>
  <c r="AF12" i="39"/>
  <c r="AC12" i="39"/>
  <c r="AD12" i="39"/>
  <c r="AB84" i="39"/>
  <c r="AC84" i="39"/>
  <c r="AF84" i="39"/>
  <c r="AE84" i="39"/>
  <c r="AD84" i="39"/>
  <c r="AF89" i="39"/>
  <c r="AB89" i="39"/>
  <c r="AE89" i="39"/>
  <c r="AC89" i="39"/>
  <c r="AD89" i="39"/>
  <c r="K23" i="39"/>
  <c r="AD59" i="39"/>
  <c r="AF59" i="39"/>
  <c r="AB59" i="39"/>
  <c r="AC59" i="39"/>
  <c r="AE59" i="39"/>
  <c r="K63" i="36"/>
  <c r="AF63" i="36" s="1"/>
  <c r="K71" i="39"/>
  <c r="D59" i="39"/>
  <c r="D23" i="39" s="1"/>
  <c r="AF11" i="39"/>
  <c r="AD11" i="39"/>
  <c r="AE11" i="39"/>
  <c r="AB11" i="39"/>
  <c r="AC11" i="39"/>
  <c r="D62" i="39"/>
  <c r="D26" i="39" s="1"/>
  <c r="K48" i="39"/>
  <c r="AB83" i="39"/>
  <c r="AE83" i="39"/>
  <c r="AD83" i="39"/>
  <c r="AC83" i="39"/>
  <c r="AF83" i="39"/>
  <c r="AE27" i="39"/>
  <c r="AC27" i="39"/>
  <c r="AB27" i="39"/>
  <c r="AF27" i="39"/>
  <c r="AD27" i="39"/>
  <c r="AB90" i="39"/>
  <c r="AC90" i="39"/>
  <c r="AE90" i="39"/>
  <c r="AD90" i="39"/>
  <c r="AF90" i="39"/>
  <c r="D51" i="39"/>
  <c r="D15" i="39" s="1"/>
  <c r="K58" i="39"/>
  <c r="AF18" i="39"/>
  <c r="AC18" i="39"/>
  <c r="AB18" i="39"/>
  <c r="AD18" i="39"/>
  <c r="AE18" i="39"/>
  <c r="K29" i="39"/>
  <c r="AF65" i="39"/>
  <c r="AB65" i="39"/>
  <c r="AE65" i="39"/>
  <c r="AD65" i="39"/>
  <c r="AC65" i="39"/>
  <c r="K49" i="39"/>
  <c r="D46" i="39"/>
  <c r="D10" i="39" s="1"/>
  <c r="AD29" i="39"/>
  <c r="AE29" i="39"/>
  <c r="AC29" i="39"/>
  <c r="AF29" i="39"/>
  <c r="AB29" i="39"/>
  <c r="AB53" i="39"/>
  <c r="AF53" i="39"/>
  <c r="AC53" i="39"/>
  <c r="AE53" i="39"/>
  <c r="AD53" i="39"/>
  <c r="K17" i="39"/>
  <c r="AB91" i="39"/>
  <c r="AD91" i="39"/>
  <c r="AE91" i="39"/>
  <c r="AC91" i="39"/>
  <c r="AF91" i="39"/>
  <c r="AD32" i="39"/>
  <c r="AB32" i="39"/>
  <c r="AF32" i="39"/>
  <c r="AC32" i="39"/>
  <c r="AE32" i="39"/>
  <c r="AF75" i="39"/>
  <c r="AE75" i="39"/>
  <c r="AD75" i="39"/>
  <c r="AB75" i="39"/>
  <c r="AC75" i="39"/>
  <c r="AD67" i="39"/>
  <c r="K31" i="39"/>
  <c r="AC67" i="39"/>
  <c r="AF67" i="39"/>
  <c r="AB67" i="39"/>
  <c r="AE67" i="39"/>
  <c r="AB82" i="39"/>
  <c r="AD82" i="39"/>
  <c r="AF82" i="39"/>
  <c r="AE82" i="39"/>
  <c r="AC82" i="39"/>
  <c r="K28" i="39"/>
  <c r="AB64" i="39"/>
  <c r="AF64" i="39"/>
  <c r="AE64" i="39"/>
  <c r="AC64" i="39"/>
  <c r="AD64" i="39"/>
  <c r="AE92" i="39"/>
  <c r="AD92" i="39"/>
  <c r="AC92" i="39"/>
  <c r="AB92" i="39"/>
  <c r="AF92" i="39"/>
  <c r="AB42" i="39"/>
  <c r="AC42" i="39"/>
  <c r="AE42" i="39"/>
  <c r="AF42" i="39"/>
  <c r="AD42" i="39"/>
  <c r="K6" i="39"/>
  <c r="AB74" i="41"/>
  <c r="AE74" i="41"/>
  <c r="AD74" i="41"/>
  <c r="AC74" i="41"/>
  <c r="AF74" i="41"/>
  <c r="AE60" i="41"/>
  <c r="AC60" i="41"/>
  <c r="AF60" i="41"/>
  <c r="AB60" i="41"/>
  <c r="AD60" i="41"/>
  <c r="AD46" i="41"/>
  <c r="AE46" i="41"/>
  <c r="AB46" i="41"/>
  <c r="AF46" i="41"/>
  <c r="AC46" i="41"/>
  <c r="AF47" i="41"/>
  <c r="AB47" i="41"/>
  <c r="AD47" i="41"/>
  <c r="AE47" i="41"/>
  <c r="AC47" i="41"/>
  <c r="AB64" i="41"/>
  <c r="AE64" i="41"/>
  <c r="AC64" i="41"/>
  <c r="AF64" i="41"/>
  <c r="AD64" i="41"/>
  <c r="AB50" i="41"/>
  <c r="AE50" i="41"/>
  <c r="AC50" i="41"/>
  <c r="AD50" i="41"/>
  <c r="AF50" i="41"/>
  <c r="AD65" i="41"/>
  <c r="AC65" i="41"/>
  <c r="AB65" i="41"/>
  <c r="AE65" i="41"/>
  <c r="AF65" i="41"/>
  <c r="AB75" i="41"/>
  <c r="AC75" i="41"/>
  <c r="AE75" i="41"/>
  <c r="AD75" i="41"/>
  <c r="AF75" i="41"/>
  <c r="AB66" i="41"/>
  <c r="AF66" i="41"/>
  <c r="AE66" i="41"/>
  <c r="AC66" i="41"/>
  <c r="AD66" i="41"/>
  <c r="R29" i="41"/>
  <c r="AF63" i="41"/>
  <c r="AB63" i="41"/>
  <c r="AE63" i="41"/>
  <c r="AC63" i="41"/>
  <c r="AD63" i="41"/>
  <c r="K72" i="41"/>
  <c r="D74" i="41"/>
  <c r="AB62" i="41"/>
  <c r="AC62" i="41"/>
  <c r="AE62" i="41"/>
  <c r="AF62" i="41"/>
  <c r="AD62" i="41"/>
  <c r="AD53" i="41"/>
  <c r="AF53" i="41"/>
  <c r="AE53" i="41"/>
  <c r="AC53" i="41"/>
  <c r="AB53" i="41"/>
  <c r="AC70" i="41"/>
  <c r="AF70" i="41"/>
  <c r="AB70" i="41"/>
  <c r="AE70" i="41"/>
  <c r="AD70" i="41"/>
  <c r="AB61" i="36"/>
  <c r="AD61" i="36"/>
  <c r="AF61" i="36"/>
  <c r="AC61" i="36"/>
  <c r="AB30" i="36"/>
  <c r="K25" i="36"/>
  <c r="AL25" i="36" s="1"/>
  <c r="AE44" i="38"/>
  <c r="AC44" i="38"/>
  <c r="AF44" i="38"/>
  <c r="AB44" i="38"/>
  <c r="AD44" i="38"/>
  <c r="AB56" i="38"/>
  <c r="AF56" i="38"/>
  <c r="AD56" i="38"/>
  <c r="AE56" i="38"/>
  <c r="AC56" i="38"/>
  <c r="C20" i="17"/>
  <c r="D60" i="38"/>
  <c r="K68" i="38"/>
  <c r="K32" i="38" s="1"/>
  <c r="C49" i="19"/>
  <c r="AD82" i="38"/>
  <c r="AE82" i="38"/>
  <c r="AF82" i="38"/>
  <c r="AC82" i="38"/>
  <c r="AB82" i="38"/>
  <c r="AB79" i="38"/>
  <c r="AE79" i="38"/>
  <c r="AD79" i="38"/>
  <c r="AC79" i="38"/>
  <c r="AF79" i="38"/>
  <c r="AD97" i="38"/>
  <c r="AB97" i="38"/>
  <c r="AC97" i="38"/>
  <c r="AE97" i="38"/>
  <c r="AF97" i="38"/>
  <c r="AB111" i="38"/>
  <c r="AC111" i="38"/>
  <c r="AD111" i="38"/>
  <c r="AF111" i="38"/>
  <c r="AE111" i="38"/>
  <c r="C82" i="19"/>
  <c r="K99" i="38"/>
  <c r="D93" i="38"/>
  <c r="AB76" i="38"/>
  <c r="AE76" i="38"/>
  <c r="AF76" i="38"/>
  <c r="AD76" i="38"/>
  <c r="AC76" i="38"/>
  <c r="K45" i="38"/>
  <c r="K9" i="38" s="1"/>
  <c r="D71" i="38"/>
  <c r="AD101" i="38"/>
  <c r="AE101" i="38"/>
  <c r="AC101" i="38"/>
  <c r="AB101" i="38"/>
  <c r="AF101" i="38"/>
  <c r="AC103" i="38"/>
  <c r="AD103" i="38"/>
  <c r="AB103" i="38"/>
  <c r="AE103" i="38"/>
  <c r="AF103" i="38"/>
  <c r="AB46" i="38"/>
  <c r="AC46" i="38"/>
  <c r="AE46" i="38"/>
  <c r="AF46" i="38"/>
  <c r="AD46" i="38"/>
  <c r="AC90" i="38"/>
  <c r="AD90" i="38"/>
  <c r="AF90" i="38"/>
  <c r="AB90" i="38"/>
  <c r="AE90" i="38"/>
  <c r="AC110" i="38"/>
  <c r="AE110" i="38"/>
  <c r="AD110" i="38"/>
  <c r="AB110" i="38"/>
  <c r="AF110" i="38"/>
  <c r="AE81" i="38"/>
  <c r="AB81" i="38"/>
  <c r="AD81" i="38"/>
  <c r="AC81" i="38"/>
  <c r="AF81" i="38"/>
  <c r="AE105" i="38"/>
  <c r="AC105" i="38"/>
  <c r="AB105" i="38"/>
  <c r="AD105" i="38"/>
  <c r="AF105" i="38"/>
  <c r="D61" i="38"/>
  <c r="K69" i="38"/>
  <c r="K33" i="38" s="1"/>
  <c r="D42" i="38"/>
  <c r="K47" i="38"/>
  <c r="K11" i="38" s="1"/>
  <c r="AC87" i="38"/>
  <c r="AB87" i="38"/>
  <c r="AE87" i="38"/>
  <c r="AD87" i="38"/>
  <c r="AF87" i="38"/>
  <c r="AD93" i="38"/>
  <c r="AC93" i="38"/>
  <c r="AB93" i="38"/>
  <c r="AE93" i="38"/>
  <c r="AF93" i="38"/>
  <c r="AF92" i="38"/>
  <c r="AC92" i="38"/>
  <c r="AB92" i="38"/>
  <c r="AE92" i="38"/>
  <c r="AD92" i="38"/>
  <c r="AD65" i="38"/>
  <c r="AE65" i="38"/>
  <c r="AB65" i="38"/>
  <c r="AF65" i="38"/>
  <c r="AC65" i="38"/>
  <c r="AD71" i="38"/>
  <c r="AE71" i="38"/>
  <c r="AC71" i="38"/>
  <c r="AB71" i="38"/>
  <c r="AF71" i="38"/>
  <c r="AF30" i="36"/>
  <c r="AD30" i="36"/>
  <c r="AC30" i="36"/>
  <c r="BA35" i="41"/>
  <c r="BB35" i="41" s="1"/>
  <c r="C12" i="17"/>
  <c r="C18" i="19"/>
  <c r="BA36" i="41"/>
  <c r="BB36" i="41" s="1"/>
  <c r="BA12" i="41"/>
  <c r="BB12" i="41" s="1"/>
  <c r="BA8" i="41"/>
  <c r="BB8" i="41" s="1"/>
  <c r="BA10" i="41"/>
  <c r="BB10" i="41" s="1"/>
  <c r="BA13" i="41"/>
  <c r="BB13" i="41" s="1"/>
  <c r="BA7" i="41"/>
  <c r="BB7" i="41" s="1"/>
  <c r="BA14" i="41"/>
  <c r="BB14" i="41" s="1"/>
  <c r="BA9" i="41"/>
  <c r="BB9" i="41" s="1"/>
  <c r="AZ37" i="41"/>
  <c r="BA11" i="41"/>
  <c r="BB11" i="41" s="1"/>
  <c r="BA16" i="41"/>
  <c r="BB16" i="41" s="1"/>
  <c r="BA15" i="41"/>
  <c r="BB15" i="41" s="1"/>
  <c r="BA18" i="41"/>
  <c r="BB18" i="41" s="1"/>
  <c r="BA19" i="41"/>
  <c r="BB19" i="41" s="1"/>
  <c r="BA20" i="41"/>
  <c r="BB20" i="41" s="1"/>
  <c r="BA17" i="41"/>
  <c r="BB17" i="41" s="1"/>
  <c r="BA21" i="41"/>
  <c r="BB21" i="41" s="1"/>
  <c r="BA23" i="41"/>
  <c r="BB23" i="41" s="1"/>
  <c r="BA22" i="41"/>
  <c r="BB22" i="41" s="1"/>
  <c r="BA25" i="41"/>
  <c r="BB25" i="41" s="1"/>
  <c r="BA24" i="41"/>
  <c r="BB24" i="41" s="1"/>
  <c r="BA27" i="41"/>
  <c r="BB27" i="41" s="1"/>
  <c r="BA26" i="41"/>
  <c r="BB26" i="41" s="1"/>
  <c r="BA30" i="41"/>
  <c r="BB30" i="41" s="1"/>
  <c r="BA28" i="41"/>
  <c r="BB28" i="41" s="1"/>
  <c r="BA34" i="41"/>
  <c r="BB34" i="41" s="1"/>
  <c r="AD53" i="36"/>
  <c r="AB53" i="36"/>
  <c r="AF53" i="36"/>
  <c r="AE53" i="36"/>
  <c r="AC53" i="36"/>
  <c r="K17" i="36"/>
  <c r="C167" i="19"/>
  <c r="C170" i="17"/>
  <c r="C129" i="17"/>
  <c r="AD47" i="25"/>
  <c r="AF47" i="25"/>
  <c r="AB47" i="25"/>
  <c r="AE47" i="25"/>
  <c r="K11" i="25"/>
  <c r="AC47" i="25"/>
  <c r="BA32" i="41"/>
  <c r="BB32" i="41" s="1"/>
  <c r="BA33" i="41"/>
  <c r="BB33" i="41" s="1"/>
  <c r="C166" i="19"/>
  <c r="C169" i="17"/>
  <c r="AF51" i="25"/>
  <c r="AE51" i="25"/>
  <c r="AD51" i="25"/>
  <c r="AB51" i="25"/>
  <c r="K15" i="25"/>
  <c r="AC51" i="25"/>
  <c r="AF52" i="36"/>
  <c r="AD52" i="36"/>
  <c r="AB52" i="36"/>
  <c r="AE52" i="36"/>
  <c r="K16" i="36"/>
  <c r="AC52" i="36"/>
  <c r="C53" i="17"/>
  <c r="C28" i="19"/>
  <c r="C79" i="19"/>
  <c r="C148" i="19"/>
  <c r="C162" i="17"/>
  <c r="C158" i="19"/>
  <c r="BA29" i="41"/>
  <c r="BB29" i="41" s="1"/>
  <c r="AB27" i="36"/>
  <c r="AE27" i="36"/>
  <c r="AF27" i="36"/>
  <c r="AD27" i="36"/>
  <c r="AC27" i="36"/>
  <c r="AB89" i="23"/>
  <c r="AC89" i="23"/>
  <c r="AF89" i="23"/>
  <c r="AD89" i="23"/>
  <c r="AE89" i="23"/>
  <c r="AD54" i="25"/>
  <c r="AE54" i="25"/>
  <c r="AB54" i="25"/>
  <c r="AF54" i="25"/>
  <c r="K18" i="25"/>
  <c r="AC54" i="25"/>
  <c r="AF53" i="25"/>
  <c r="AE53" i="25"/>
  <c r="AD53" i="25"/>
  <c r="AB53" i="25"/>
  <c r="K17" i="25"/>
  <c r="AC53" i="25"/>
  <c r="AD59" i="5"/>
  <c r="AF59" i="5"/>
  <c r="AB59" i="5"/>
  <c r="AE59" i="5"/>
  <c r="AC59" i="5"/>
  <c r="AB80" i="36"/>
  <c r="AD80" i="36"/>
  <c r="AF80" i="36"/>
  <c r="AE80" i="36"/>
  <c r="AC80" i="36"/>
  <c r="AF74" i="37"/>
  <c r="AE74" i="37"/>
  <c r="AD74" i="37"/>
  <c r="AB74" i="37"/>
  <c r="AC74" i="37"/>
  <c r="AC28" i="36"/>
  <c r="AE28" i="36"/>
  <c r="AB28" i="36"/>
  <c r="AF28" i="36"/>
  <c r="AD28" i="36"/>
  <c r="AB86" i="37"/>
  <c r="AE86" i="37"/>
  <c r="AD86" i="37"/>
  <c r="AC86" i="37"/>
  <c r="AF86" i="37"/>
  <c r="AC72" i="23"/>
  <c r="AB72" i="23"/>
  <c r="AD72" i="23"/>
  <c r="AE72" i="23"/>
  <c r="AF72" i="23"/>
  <c r="AE9" i="36"/>
  <c r="AD9" i="36"/>
  <c r="AC9" i="36"/>
  <c r="AB9" i="36"/>
  <c r="AF9" i="36"/>
  <c r="AB66" i="25"/>
  <c r="AD66" i="25"/>
  <c r="AF66" i="25"/>
  <c r="AE66" i="25"/>
  <c r="K30" i="25"/>
  <c r="AC66" i="25"/>
  <c r="AE80" i="37"/>
  <c r="AF80" i="37"/>
  <c r="AD80" i="37"/>
  <c r="AB80" i="37"/>
  <c r="AC80" i="37"/>
  <c r="AE57" i="5"/>
  <c r="AD57" i="5"/>
  <c r="AB57" i="5"/>
  <c r="AF57" i="5"/>
  <c r="AC57" i="5"/>
  <c r="AB7" i="25"/>
  <c r="AD7" i="25"/>
  <c r="AC7" i="25"/>
  <c r="AF7" i="25"/>
  <c r="AE7" i="25"/>
  <c r="AB30" i="25"/>
  <c r="AD30" i="25"/>
  <c r="AF30" i="25"/>
  <c r="AE30" i="25"/>
  <c r="AC30" i="25"/>
  <c r="AF70" i="6"/>
  <c r="AE70" i="6"/>
  <c r="AB70" i="6"/>
  <c r="AC70" i="6"/>
  <c r="AD70" i="6"/>
  <c r="AE54" i="36"/>
  <c r="AF54" i="36"/>
  <c r="AD54" i="36"/>
  <c r="AB54" i="36"/>
  <c r="K18" i="36"/>
  <c r="AC54" i="36"/>
  <c r="AF81" i="6"/>
  <c r="AE81" i="6"/>
  <c r="AD81" i="6"/>
  <c r="AC81" i="6"/>
  <c r="AB81" i="6"/>
  <c r="K53" i="37"/>
  <c r="K17" i="37" s="1"/>
  <c r="K84" i="5"/>
  <c r="D57" i="37"/>
  <c r="K64" i="36"/>
  <c r="D74" i="5"/>
  <c r="D57" i="36"/>
  <c r="D21" i="36" s="1"/>
  <c r="K83" i="23"/>
  <c r="D73" i="23"/>
  <c r="AE60" i="6"/>
  <c r="AF60" i="6"/>
  <c r="AC60" i="6"/>
  <c r="AB60" i="6"/>
  <c r="AD60" i="6"/>
  <c r="AB54" i="23"/>
  <c r="AC54" i="23"/>
  <c r="AD54" i="23"/>
  <c r="AF54" i="23"/>
  <c r="AE54" i="23"/>
  <c r="AE45" i="36"/>
  <c r="AD45" i="36"/>
  <c r="AF45" i="36"/>
  <c r="AB45" i="36"/>
  <c r="K9" i="36"/>
  <c r="AC45" i="36"/>
  <c r="K57" i="23"/>
  <c r="K21" i="23" s="1"/>
  <c r="D62" i="23"/>
  <c r="AC69" i="23"/>
  <c r="AB69" i="23"/>
  <c r="AE69" i="23"/>
  <c r="AF69" i="23"/>
  <c r="AD69" i="23"/>
  <c r="AE74" i="6"/>
  <c r="AF74" i="6"/>
  <c r="AC74" i="6"/>
  <c r="AD74" i="6"/>
  <c r="AB74" i="6"/>
  <c r="AF91" i="37"/>
  <c r="AD91" i="37"/>
  <c r="AE91" i="37"/>
  <c r="AC91" i="37"/>
  <c r="AB91" i="37"/>
  <c r="AB81" i="23"/>
  <c r="AC81" i="23"/>
  <c r="AF81" i="23"/>
  <c r="AD81" i="23"/>
  <c r="AE81" i="23"/>
  <c r="K50" i="37"/>
  <c r="K14" i="37" s="1"/>
  <c r="K80" i="5"/>
  <c r="K51" i="23"/>
  <c r="K15" i="23" s="1"/>
  <c r="D67" i="5"/>
  <c r="D53" i="6"/>
  <c r="D17" i="6" s="1"/>
  <c r="AD17" i="6" s="1"/>
  <c r="K58" i="6"/>
  <c r="D54" i="37"/>
  <c r="D59" i="23"/>
  <c r="AD24" i="36"/>
  <c r="AE24" i="36"/>
  <c r="AF24" i="36"/>
  <c r="AB24" i="36"/>
  <c r="AC24" i="36"/>
  <c r="AB76" i="23"/>
  <c r="AC76" i="23"/>
  <c r="AE76" i="23"/>
  <c r="AF76" i="23"/>
  <c r="AD76" i="23"/>
  <c r="AB85" i="23"/>
  <c r="AC85" i="23"/>
  <c r="AF85" i="23"/>
  <c r="AE85" i="23"/>
  <c r="AD85" i="23"/>
  <c r="AC22" i="25"/>
  <c r="AF22" i="25"/>
  <c r="AE22" i="25"/>
  <c r="AD22" i="25"/>
  <c r="AB22" i="25"/>
  <c r="AE31" i="36"/>
  <c r="AD31" i="36"/>
  <c r="AC31" i="36"/>
  <c r="AB31" i="36"/>
  <c r="AF31" i="36"/>
  <c r="AE97" i="6"/>
  <c r="AF97" i="6"/>
  <c r="AD97" i="6"/>
  <c r="AC97" i="6"/>
  <c r="AB97" i="6"/>
  <c r="AC56" i="37"/>
  <c r="AB56" i="37"/>
  <c r="AD56" i="37"/>
  <c r="AF56" i="37"/>
  <c r="AE56" i="37"/>
  <c r="AF50" i="25"/>
  <c r="AB50" i="25"/>
  <c r="AE50" i="25"/>
  <c r="AD50" i="25"/>
  <c r="K14" i="25"/>
  <c r="AC50" i="25"/>
  <c r="AB79" i="37"/>
  <c r="AF79" i="37"/>
  <c r="AC79" i="37"/>
  <c r="AE79" i="37"/>
  <c r="AD79" i="37"/>
  <c r="AF68" i="36"/>
  <c r="AD68" i="36"/>
  <c r="AE68" i="36"/>
  <c r="AB68" i="36"/>
  <c r="AC68" i="36"/>
  <c r="K32" i="36"/>
  <c r="AB42" i="37"/>
  <c r="AD42" i="37"/>
  <c r="AE42" i="37"/>
  <c r="AC42" i="37"/>
  <c r="AF42" i="37"/>
  <c r="AF64" i="25"/>
  <c r="AE64" i="25"/>
  <c r="AD64" i="25"/>
  <c r="AB64" i="25"/>
  <c r="K28" i="25"/>
  <c r="AC64" i="25"/>
  <c r="AD42" i="23"/>
  <c r="AE42" i="23"/>
  <c r="AB42" i="23"/>
  <c r="AF42" i="23"/>
  <c r="AC42" i="23"/>
  <c r="AE50" i="6"/>
  <c r="AF50" i="6"/>
  <c r="AC50" i="6"/>
  <c r="AD50" i="6"/>
  <c r="AB50" i="6"/>
  <c r="AC99" i="23"/>
  <c r="AB99" i="23"/>
  <c r="AE99" i="23"/>
  <c r="AF99" i="23"/>
  <c r="AD99" i="23"/>
  <c r="D47" i="6"/>
  <c r="D11" i="6" s="1"/>
  <c r="AD11" i="6" s="1"/>
  <c r="K63" i="23"/>
  <c r="K27" i="23" s="1"/>
  <c r="K43" i="6"/>
  <c r="D65" i="23"/>
  <c r="K88" i="23"/>
  <c r="K79" i="6"/>
  <c r="D81" i="6"/>
  <c r="D85" i="23"/>
  <c r="AD65" i="36"/>
  <c r="AF65" i="36"/>
  <c r="AB65" i="36"/>
  <c r="AE65" i="36"/>
  <c r="AC65" i="36"/>
  <c r="K29" i="36"/>
  <c r="AC72" i="37"/>
  <c r="AE72" i="37"/>
  <c r="AD72" i="37"/>
  <c r="AF72" i="37"/>
  <c r="AB72" i="37"/>
  <c r="AF8" i="36"/>
  <c r="AD8" i="36"/>
  <c r="AE8" i="36"/>
  <c r="AC8" i="36"/>
  <c r="AB8" i="36"/>
  <c r="AB12" i="25"/>
  <c r="AF12" i="25"/>
  <c r="AE12" i="25"/>
  <c r="AD12" i="25"/>
  <c r="AC12" i="25"/>
  <c r="K77" i="23"/>
  <c r="K84" i="6"/>
  <c r="D89" i="37"/>
  <c r="D73" i="36"/>
  <c r="D99" i="6"/>
  <c r="K60" i="36"/>
  <c r="K87" i="37"/>
  <c r="D83" i="23"/>
  <c r="AF70" i="36"/>
  <c r="AE70" i="36"/>
  <c r="AB70" i="36"/>
  <c r="AD70" i="36"/>
  <c r="AC70" i="36"/>
  <c r="K34" i="36"/>
  <c r="D52" i="6"/>
  <c r="D16" i="6" s="1"/>
  <c r="AD16" i="6" s="1"/>
  <c r="K59" i="6"/>
  <c r="AB113" i="23"/>
  <c r="AC113" i="23"/>
  <c r="AD113" i="23"/>
  <c r="AE113" i="23"/>
  <c r="AF113" i="23"/>
  <c r="AD55" i="36"/>
  <c r="AB55" i="36"/>
  <c r="AF55" i="36"/>
  <c r="AE55" i="36"/>
  <c r="AC55" i="36"/>
  <c r="K19" i="36"/>
  <c r="AC53" i="23"/>
  <c r="AB53" i="23"/>
  <c r="AF53" i="23"/>
  <c r="AD53" i="23"/>
  <c r="AE53" i="23"/>
  <c r="AD19" i="36"/>
  <c r="AC19" i="36"/>
  <c r="AF19" i="36"/>
  <c r="AE19" i="36"/>
  <c r="AB19" i="36"/>
  <c r="AE45" i="6"/>
  <c r="AF45" i="6"/>
  <c r="AD45" i="6"/>
  <c r="AC45" i="6"/>
  <c r="AB45" i="6"/>
  <c r="AF102" i="6"/>
  <c r="AE102" i="6"/>
  <c r="AB102" i="6"/>
  <c r="AD102" i="6"/>
  <c r="AC102" i="6"/>
  <c r="C85" i="19"/>
  <c r="D56" i="25"/>
  <c r="D20" i="25" s="1"/>
  <c r="K60" i="25"/>
  <c r="AD77" i="36"/>
  <c r="AF77" i="36"/>
  <c r="AE77" i="36"/>
  <c r="AB77" i="36"/>
  <c r="AC77" i="36"/>
  <c r="AF18" i="36"/>
  <c r="AD18" i="36"/>
  <c r="AE18" i="36"/>
  <c r="AB18" i="36"/>
  <c r="AC18" i="36"/>
  <c r="K56" i="23"/>
  <c r="K20" i="23" s="1"/>
  <c r="D63" i="23"/>
  <c r="AB92" i="23"/>
  <c r="AC92" i="23"/>
  <c r="AF92" i="23"/>
  <c r="AE92" i="23"/>
  <c r="AD92" i="23"/>
  <c r="AD35" i="25"/>
  <c r="AB35" i="25"/>
  <c r="AE35" i="25"/>
  <c r="AF35" i="25"/>
  <c r="AC35" i="25"/>
  <c r="AF56" i="5"/>
  <c r="AD56" i="5"/>
  <c r="AB56" i="5"/>
  <c r="AC56" i="5"/>
  <c r="AE56" i="5"/>
  <c r="AF17" i="25"/>
  <c r="AE17" i="25"/>
  <c r="AB17" i="25"/>
  <c r="AD17" i="25"/>
  <c r="AC17" i="25"/>
  <c r="AC94" i="23"/>
  <c r="AB94" i="23"/>
  <c r="AE94" i="23"/>
  <c r="AD94" i="23"/>
  <c r="AF94" i="23"/>
  <c r="AE103" i="6"/>
  <c r="AF103" i="6"/>
  <c r="AB103" i="6"/>
  <c r="AD103" i="6"/>
  <c r="AC103" i="6"/>
  <c r="AD73" i="36"/>
  <c r="AB73" i="36"/>
  <c r="AF73" i="36"/>
  <c r="AE73" i="36"/>
  <c r="AC73" i="36"/>
  <c r="AD57" i="36"/>
  <c r="AF57" i="36"/>
  <c r="AE57" i="36"/>
  <c r="AB57" i="36"/>
  <c r="K21" i="36"/>
  <c r="AC57" i="36"/>
  <c r="AB73" i="25"/>
  <c r="AF73" i="25"/>
  <c r="AE73" i="25"/>
  <c r="AD73" i="25"/>
  <c r="AC73" i="25"/>
  <c r="AC55" i="37"/>
  <c r="AB55" i="37"/>
  <c r="AE55" i="37"/>
  <c r="AD55" i="37"/>
  <c r="AF55" i="37"/>
  <c r="AB109" i="23"/>
  <c r="AC109" i="23"/>
  <c r="AD109" i="23"/>
  <c r="AF109" i="23"/>
  <c r="AE109" i="23"/>
  <c r="AD72" i="25"/>
  <c r="AE72" i="25"/>
  <c r="AF72" i="25"/>
  <c r="AB72" i="25"/>
  <c r="AC72" i="25"/>
  <c r="AE98" i="6"/>
  <c r="AF98" i="6"/>
  <c r="AB98" i="6"/>
  <c r="AD98" i="6"/>
  <c r="AC98" i="6"/>
  <c r="AE44" i="6"/>
  <c r="AF44" i="6"/>
  <c r="AC44" i="6"/>
  <c r="AD44" i="6"/>
  <c r="AB44" i="6"/>
  <c r="AF26" i="25"/>
  <c r="AE26" i="25"/>
  <c r="AD26" i="25"/>
  <c r="AB26" i="25"/>
  <c r="AC26" i="25"/>
  <c r="AB43" i="37"/>
  <c r="AE43" i="37"/>
  <c r="AD43" i="37"/>
  <c r="AF43" i="37"/>
  <c r="AC43" i="37"/>
  <c r="AF71" i="36"/>
  <c r="AB71" i="36"/>
  <c r="AD71" i="36"/>
  <c r="AE71" i="36"/>
  <c r="K35" i="36"/>
  <c r="AC71" i="36"/>
  <c r="AB91" i="23"/>
  <c r="AC91" i="23"/>
  <c r="AD91" i="23"/>
  <c r="AE91" i="23"/>
  <c r="AF91" i="23"/>
  <c r="AF33" i="36"/>
  <c r="AC33" i="36"/>
  <c r="AB33" i="36"/>
  <c r="AE33" i="36"/>
  <c r="AD33" i="36"/>
  <c r="AF16" i="25"/>
  <c r="AD16" i="25"/>
  <c r="AE16" i="25"/>
  <c r="AB16" i="25"/>
  <c r="AC16" i="25"/>
  <c r="AD77" i="37"/>
  <c r="AB77" i="37"/>
  <c r="AE77" i="37"/>
  <c r="AC77" i="37"/>
  <c r="AF77" i="37"/>
  <c r="AF62" i="36"/>
  <c r="AB62" i="36"/>
  <c r="AD62" i="36"/>
  <c r="AE62" i="36"/>
  <c r="K26" i="36"/>
  <c r="AC62" i="36"/>
  <c r="AF85" i="6"/>
  <c r="AE85" i="6"/>
  <c r="AB85" i="6"/>
  <c r="AC85" i="6"/>
  <c r="AD85" i="6"/>
  <c r="C23" i="17"/>
  <c r="D53" i="5"/>
  <c r="D17" i="5" s="1"/>
  <c r="AE17" i="5" s="1"/>
  <c r="K47" i="23"/>
  <c r="K11" i="23" s="1"/>
  <c r="D60" i="37"/>
  <c r="K64" i="37"/>
  <c r="K28" i="37" s="1"/>
  <c r="K65" i="5"/>
  <c r="K29" i="5" s="1"/>
  <c r="D49" i="23"/>
  <c r="AB74" i="25"/>
  <c r="AD74" i="25"/>
  <c r="AF74" i="25"/>
  <c r="AE74" i="25"/>
  <c r="AC74" i="25"/>
  <c r="AE52" i="6"/>
  <c r="AF52" i="6"/>
  <c r="AD52" i="6"/>
  <c r="AC52" i="6"/>
  <c r="AB52" i="6"/>
  <c r="AB93" i="23"/>
  <c r="AC93" i="23"/>
  <c r="AD93" i="23"/>
  <c r="AE93" i="23"/>
  <c r="AF93" i="23"/>
  <c r="AE45" i="25"/>
  <c r="AD45" i="25"/>
  <c r="AB45" i="25"/>
  <c r="AF45" i="25"/>
  <c r="K9" i="25"/>
  <c r="AC45" i="25"/>
  <c r="AE59" i="37"/>
  <c r="AC59" i="37"/>
  <c r="AD59" i="37"/>
  <c r="AB59" i="37"/>
  <c r="AF59" i="37"/>
  <c r="AB108" i="23"/>
  <c r="AC108" i="23"/>
  <c r="AD108" i="23"/>
  <c r="AE108" i="23"/>
  <c r="AF108" i="23"/>
  <c r="K76" i="5"/>
  <c r="K67" i="23"/>
  <c r="K31" i="23" s="1"/>
  <c r="K48" i="6"/>
  <c r="D43" i="6"/>
  <c r="D7" i="6" s="1"/>
  <c r="AD7" i="6" s="1"/>
  <c r="D50" i="36"/>
  <c r="D14" i="36" s="1"/>
  <c r="D51" i="5"/>
  <c r="D15" i="5" s="1"/>
  <c r="AB15" i="5" s="1"/>
  <c r="K76" i="36"/>
  <c r="D52" i="23"/>
  <c r="AE82" i="6"/>
  <c r="AF82" i="6"/>
  <c r="AB82" i="6"/>
  <c r="AD82" i="6"/>
  <c r="AC82" i="6"/>
  <c r="AC104" i="23"/>
  <c r="AB104" i="23"/>
  <c r="AF104" i="23"/>
  <c r="AE104" i="23"/>
  <c r="AD104" i="23"/>
  <c r="AC43" i="23"/>
  <c r="AB43" i="23"/>
  <c r="AD43" i="23"/>
  <c r="AE43" i="23"/>
  <c r="AF43" i="23"/>
  <c r="AD23" i="25"/>
  <c r="AC23" i="25"/>
  <c r="AB23" i="25"/>
  <c r="AF23" i="25"/>
  <c r="AE23" i="25"/>
  <c r="AC11" i="36"/>
  <c r="AF11" i="36"/>
  <c r="AE11" i="36"/>
  <c r="AD11" i="36"/>
  <c r="AB11" i="36"/>
  <c r="AE73" i="37"/>
  <c r="AF73" i="37"/>
  <c r="AD73" i="37"/>
  <c r="AB73" i="37"/>
  <c r="AC73" i="37"/>
  <c r="AE78" i="6"/>
  <c r="AF78" i="6"/>
  <c r="AD78" i="6"/>
  <c r="AB78" i="6"/>
  <c r="AC78" i="6"/>
  <c r="AF46" i="5"/>
  <c r="AD46" i="5"/>
  <c r="AE46" i="5"/>
  <c r="AC46" i="5"/>
  <c r="AB46" i="5"/>
  <c r="AB100" i="23"/>
  <c r="AC100" i="23"/>
  <c r="AE100" i="23"/>
  <c r="AD100" i="23"/>
  <c r="AF100" i="23"/>
  <c r="AB10" i="25"/>
  <c r="AF10" i="25"/>
  <c r="AE10" i="25"/>
  <c r="AD10" i="25"/>
  <c r="AC10" i="25"/>
  <c r="AB95" i="23"/>
  <c r="AC95" i="23"/>
  <c r="AE95" i="23"/>
  <c r="AD95" i="23"/>
  <c r="AF95" i="23"/>
  <c r="AF25" i="6"/>
  <c r="AC25" i="6"/>
  <c r="AE25" i="6"/>
  <c r="AC27" i="6"/>
  <c r="AF27" i="6"/>
  <c r="AE27" i="6"/>
  <c r="AE13" i="6"/>
  <c r="AF13" i="6"/>
  <c r="AC13" i="6"/>
  <c r="AC8" i="6"/>
  <c r="AF8" i="6"/>
  <c r="AE8" i="6"/>
  <c r="AE12" i="6"/>
  <c r="AF12" i="6"/>
  <c r="AC12" i="6"/>
  <c r="M36" i="41"/>
  <c r="AB8" i="6"/>
  <c r="K14" i="6"/>
  <c r="AB28" i="5"/>
  <c r="AD28" i="5"/>
  <c r="AC28" i="5"/>
  <c r="AF28" i="5"/>
  <c r="AE28" i="5"/>
  <c r="AC64" i="5"/>
  <c r="AE64" i="5"/>
  <c r="AB64" i="5"/>
  <c r="AD64" i="5"/>
  <c r="AF64" i="5"/>
  <c r="K34" i="6"/>
  <c r="AB25" i="6"/>
  <c r="K24" i="6"/>
  <c r="AB71" i="5"/>
  <c r="AE71" i="5"/>
  <c r="AF71" i="5"/>
  <c r="K35" i="5"/>
  <c r="AD71" i="5"/>
  <c r="AC71" i="5"/>
  <c r="AD51" i="5"/>
  <c r="AB51" i="5"/>
  <c r="AF51" i="5"/>
  <c r="AC51" i="5"/>
  <c r="AE51" i="5"/>
  <c r="K15" i="5"/>
  <c r="AC33" i="5"/>
  <c r="AB33" i="5"/>
  <c r="AF33" i="5"/>
  <c r="AE33" i="5"/>
  <c r="AD33" i="5"/>
  <c r="AF78" i="5"/>
  <c r="AB78" i="5"/>
  <c r="AD78" i="5"/>
  <c r="AE78" i="5"/>
  <c r="AC78" i="5"/>
  <c r="AB34" i="5"/>
  <c r="AF34" i="5"/>
  <c r="AC34" i="5"/>
  <c r="AE34" i="5"/>
  <c r="AD34" i="5"/>
  <c r="AE72" i="5"/>
  <c r="AF72" i="5"/>
  <c r="AD72" i="5"/>
  <c r="AB72" i="5"/>
  <c r="AC72" i="5"/>
  <c r="AD45" i="5"/>
  <c r="AB45" i="5"/>
  <c r="AF45" i="5"/>
  <c r="AE45" i="5"/>
  <c r="AC45" i="5"/>
  <c r="C26" i="19"/>
  <c r="K18" i="5"/>
  <c r="D11" i="5"/>
  <c r="AB27" i="6"/>
  <c r="C70" i="19"/>
  <c r="AC63" i="5"/>
  <c r="AB63" i="5"/>
  <c r="AF63" i="5"/>
  <c r="AE63" i="5"/>
  <c r="AD63" i="5"/>
  <c r="K16" i="6"/>
  <c r="AD85" i="5"/>
  <c r="AE85" i="5"/>
  <c r="AB85" i="5"/>
  <c r="AF85" i="5"/>
  <c r="AC85" i="5"/>
  <c r="AF58" i="5"/>
  <c r="AE58" i="5"/>
  <c r="AC58" i="5"/>
  <c r="AB58" i="5"/>
  <c r="AD58" i="5"/>
  <c r="D9" i="5"/>
  <c r="C72" i="19"/>
  <c r="D23" i="5"/>
  <c r="AE23" i="5" s="1"/>
  <c r="AE70" i="5"/>
  <c r="K34" i="5"/>
  <c r="AF70" i="5"/>
  <c r="AD70" i="5"/>
  <c r="AC70" i="5"/>
  <c r="AB70" i="5"/>
  <c r="AF86" i="5"/>
  <c r="AC86" i="5"/>
  <c r="AD86" i="5"/>
  <c r="AE86" i="5"/>
  <c r="AB86" i="5"/>
  <c r="AE48" i="5"/>
  <c r="AD48" i="5"/>
  <c r="AF48" i="5"/>
  <c r="AC48" i="5"/>
  <c r="AB48" i="5"/>
  <c r="AB12" i="6"/>
  <c r="AB13" i="6"/>
  <c r="K8" i="6"/>
  <c r="AB35" i="5"/>
  <c r="AF35" i="5"/>
  <c r="AE35" i="5"/>
  <c r="AD35" i="5"/>
  <c r="AC35" i="5"/>
  <c r="AD61" i="5"/>
  <c r="AE61" i="5"/>
  <c r="AF61" i="5"/>
  <c r="AB61" i="5"/>
  <c r="AC61" i="5"/>
  <c r="K9" i="6"/>
  <c r="AF6" i="5"/>
  <c r="AC6" i="5"/>
  <c r="AB6" i="5"/>
  <c r="AE6" i="5"/>
  <c r="AD6" i="5"/>
  <c r="AF21" i="5"/>
  <c r="AE21" i="5"/>
  <c r="AD21" i="5"/>
  <c r="AB21" i="5"/>
  <c r="AC21" i="5"/>
  <c r="AE27" i="5"/>
  <c r="AD27" i="5"/>
  <c r="AC27" i="5"/>
  <c r="AB27" i="5"/>
  <c r="AF27" i="5"/>
  <c r="AF30" i="5"/>
  <c r="AE30" i="5"/>
  <c r="AC30" i="5"/>
  <c r="AB30" i="5"/>
  <c r="AD30" i="5"/>
  <c r="C103" i="19"/>
  <c r="C77" i="19"/>
  <c r="C14" i="21"/>
  <c r="C19" i="19"/>
  <c r="O36" i="34" s="1"/>
  <c r="C30" i="19"/>
  <c r="O28" i="34" s="1"/>
  <c r="C121" i="17"/>
  <c r="C122" i="17"/>
  <c r="D25" i="5"/>
  <c r="K8" i="5"/>
  <c r="K6" i="5"/>
  <c r="K31" i="5"/>
  <c r="K25" i="5"/>
  <c r="K27" i="5"/>
  <c r="D12" i="5"/>
  <c r="K21" i="5"/>
  <c r="K23" i="5"/>
  <c r="G98" i="17"/>
  <c r="AB7" i="38" l="1"/>
  <c r="AC7" i="38"/>
  <c r="AF7" i="38"/>
  <c r="AE7" i="38"/>
  <c r="AD7" i="38"/>
  <c r="AF8" i="38"/>
  <c r="AC8" i="38"/>
  <c r="AE8" i="38"/>
  <c r="AB8" i="38"/>
  <c r="AD8" i="38"/>
  <c r="AC15" i="37"/>
  <c r="AB15" i="37"/>
  <c r="AF15" i="37"/>
  <c r="AE15" i="37"/>
  <c r="AD15" i="37"/>
  <c r="AJ27" i="23"/>
  <c r="AI27" i="23"/>
  <c r="AL27" i="23"/>
  <c r="AK27" i="23"/>
  <c r="AH27" i="23"/>
  <c r="AF20" i="38"/>
  <c r="AE20" i="38"/>
  <c r="AD20" i="38"/>
  <c r="AC20" i="38"/>
  <c r="AB20" i="38"/>
  <c r="AE20" i="23"/>
  <c r="AD20" i="23"/>
  <c r="AC20" i="23"/>
  <c r="AB20" i="23"/>
  <c r="AF20" i="23"/>
  <c r="AJ15" i="23"/>
  <c r="AK15" i="23"/>
  <c r="AI15" i="23"/>
  <c r="AH15" i="23"/>
  <c r="AL15" i="23"/>
  <c r="AJ21" i="23"/>
  <c r="AI21" i="23"/>
  <c r="AH21" i="23"/>
  <c r="AL21" i="23"/>
  <c r="AK21" i="23"/>
  <c r="AL17" i="37"/>
  <c r="AK17" i="37"/>
  <c r="AJ17" i="37"/>
  <c r="AI17" i="37"/>
  <c r="AH17" i="37"/>
  <c r="AF10" i="37"/>
  <c r="AC10" i="37"/>
  <c r="AE10" i="37"/>
  <c r="AD10" i="37"/>
  <c r="AB10" i="37"/>
  <c r="AF16" i="37"/>
  <c r="AE16" i="37"/>
  <c r="AD16" i="37"/>
  <c r="AC16" i="37"/>
  <c r="AB16" i="37"/>
  <c r="AL32" i="38"/>
  <c r="AK32" i="38"/>
  <c r="AH32" i="38"/>
  <c r="AJ32" i="38"/>
  <c r="AI32" i="38"/>
  <c r="AC15" i="23"/>
  <c r="AE15" i="23"/>
  <c r="AD15" i="23"/>
  <c r="AB15" i="23"/>
  <c r="AF15" i="23"/>
  <c r="AE34" i="38"/>
  <c r="AD34" i="38"/>
  <c r="AC34" i="38"/>
  <c r="AF34" i="38"/>
  <c r="AB34" i="38"/>
  <c r="AH14" i="37"/>
  <c r="AL14" i="37"/>
  <c r="AK14" i="37"/>
  <c r="AI14" i="37"/>
  <c r="AJ14" i="37"/>
  <c r="AE9" i="37"/>
  <c r="AD9" i="37"/>
  <c r="AC9" i="37"/>
  <c r="AB9" i="37"/>
  <c r="AF9" i="37"/>
  <c r="AD11" i="23"/>
  <c r="AF11" i="23"/>
  <c r="AE11" i="23"/>
  <c r="AC11" i="23"/>
  <c r="AB11" i="23"/>
  <c r="AI28" i="37"/>
  <c r="AH28" i="37"/>
  <c r="AL28" i="37"/>
  <c r="AK28" i="37"/>
  <c r="AJ28" i="37"/>
  <c r="AH11" i="38"/>
  <c r="AK11" i="38"/>
  <c r="AL11" i="38"/>
  <c r="AJ11" i="38"/>
  <c r="AI11" i="38"/>
  <c r="AK11" i="23"/>
  <c r="AJ11" i="23"/>
  <c r="AI11" i="23"/>
  <c r="AL11" i="23"/>
  <c r="AH11" i="23"/>
  <c r="AJ33" i="38"/>
  <c r="AI33" i="38"/>
  <c r="AH33" i="38"/>
  <c r="AL33" i="38"/>
  <c r="AK33" i="38"/>
  <c r="AF14" i="23"/>
  <c r="AE14" i="23"/>
  <c r="AD14" i="23"/>
  <c r="AB14" i="23"/>
  <c r="AC14" i="23"/>
  <c r="AE17" i="37"/>
  <c r="AF17" i="37"/>
  <c r="AD17" i="37"/>
  <c r="AC17" i="37"/>
  <c r="AB17" i="37"/>
  <c r="AL31" i="23"/>
  <c r="AK31" i="23"/>
  <c r="AH31" i="23"/>
  <c r="AJ31" i="23"/>
  <c r="AI31" i="23"/>
  <c r="AH20" i="23"/>
  <c r="AL20" i="23"/>
  <c r="AK20" i="23"/>
  <c r="AI20" i="23"/>
  <c r="AJ20" i="23"/>
  <c r="AK9" i="38"/>
  <c r="AI9" i="38"/>
  <c r="AL9" i="38"/>
  <c r="AJ9" i="38"/>
  <c r="AH9" i="38"/>
  <c r="AD9" i="23"/>
  <c r="AC9" i="23"/>
  <c r="AB9" i="23"/>
  <c r="AF9" i="23"/>
  <c r="AE9" i="23"/>
  <c r="AC15" i="38"/>
  <c r="AB15" i="38"/>
  <c r="AF15" i="38"/>
  <c r="AE15" i="38"/>
  <c r="AD15" i="38"/>
  <c r="O26" i="34"/>
  <c r="O42" i="34"/>
  <c r="O40" i="34"/>
  <c r="AJ7" i="39"/>
  <c r="AI7" i="39"/>
  <c r="R23" i="39"/>
  <c r="AK7" i="39"/>
  <c r="AH7" i="39"/>
  <c r="AG43" i="39"/>
  <c r="AD79" i="39"/>
  <c r="AG89" i="39"/>
  <c r="AC79" i="39"/>
  <c r="AF79" i="39"/>
  <c r="AG53" i="39"/>
  <c r="D29" i="23"/>
  <c r="D21" i="37"/>
  <c r="D35" i="38"/>
  <c r="D13" i="23"/>
  <c r="D24" i="37"/>
  <c r="AB79" i="39"/>
  <c r="D24" i="38"/>
  <c r="D23" i="23"/>
  <c r="D18" i="37"/>
  <c r="D6" i="38"/>
  <c r="D16" i="23"/>
  <c r="D25" i="38"/>
  <c r="D27" i="23"/>
  <c r="D26" i="23"/>
  <c r="K27" i="36"/>
  <c r="AL27" i="36" s="1"/>
  <c r="AC63" i="36"/>
  <c r="AG90" i="39"/>
  <c r="AG82" i="39"/>
  <c r="AG59" i="39"/>
  <c r="AD63" i="36"/>
  <c r="AI6" i="39"/>
  <c r="AK6" i="39"/>
  <c r="AH6" i="39"/>
  <c r="AJ6" i="39"/>
  <c r="AL6" i="39"/>
  <c r="AG91" i="39"/>
  <c r="AB10" i="39"/>
  <c r="AC10" i="39"/>
  <c r="AD10" i="39"/>
  <c r="AF10" i="39"/>
  <c r="AE10" i="39"/>
  <c r="AF26" i="39"/>
  <c r="AC26" i="39"/>
  <c r="AB26" i="39"/>
  <c r="AE26" i="39"/>
  <c r="AD26" i="39"/>
  <c r="AG84" i="39"/>
  <c r="AG46" i="39"/>
  <c r="AB23" i="39"/>
  <c r="AC23" i="39"/>
  <c r="AD23" i="39"/>
  <c r="AF23" i="39"/>
  <c r="AE23" i="39"/>
  <c r="K35" i="39"/>
  <c r="AE71" i="39"/>
  <c r="AF71" i="39"/>
  <c r="AC71" i="39"/>
  <c r="AB71" i="39"/>
  <c r="AD71" i="39"/>
  <c r="AB63" i="36"/>
  <c r="AG67" i="39"/>
  <c r="AL17" i="39"/>
  <c r="AI17" i="39"/>
  <c r="AJ17" i="39"/>
  <c r="AK17" i="39"/>
  <c r="AH17" i="39"/>
  <c r="K13" i="39"/>
  <c r="AD49" i="39"/>
  <c r="AE49" i="39"/>
  <c r="AB49" i="39"/>
  <c r="AC49" i="39"/>
  <c r="AF49" i="39"/>
  <c r="K22" i="39"/>
  <c r="AD58" i="39"/>
  <c r="AF58" i="39"/>
  <c r="AB58" i="39"/>
  <c r="AC58" i="39"/>
  <c r="AE58" i="39"/>
  <c r="AG92" i="39"/>
  <c r="AK29" i="39"/>
  <c r="AJ29" i="39"/>
  <c r="AL29" i="39"/>
  <c r="AI29" i="39"/>
  <c r="AH29" i="39"/>
  <c r="AK10" i="39"/>
  <c r="AJ10" i="39"/>
  <c r="AH10" i="39"/>
  <c r="AL10" i="39"/>
  <c r="AI10" i="39"/>
  <c r="AE63" i="36"/>
  <c r="AF48" i="39"/>
  <c r="AB48" i="39"/>
  <c r="AE48" i="39"/>
  <c r="AC48" i="39"/>
  <c r="AD48" i="39"/>
  <c r="K12" i="39"/>
  <c r="AH31" i="39"/>
  <c r="AI31" i="39"/>
  <c r="AL31" i="39"/>
  <c r="AK31" i="39"/>
  <c r="AJ31" i="39"/>
  <c r="AD15" i="39"/>
  <c r="AC15" i="39"/>
  <c r="AE15" i="39"/>
  <c r="AF15" i="39"/>
  <c r="AB15" i="39"/>
  <c r="AK23" i="39"/>
  <c r="AL23" i="39"/>
  <c r="AJ23" i="39"/>
  <c r="AH23" i="39"/>
  <c r="AI23" i="39"/>
  <c r="AG64" i="39"/>
  <c r="AG77" i="39"/>
  <c r="AI28" i="39"/>
  <c r="AL28" i="39"/>
  <c r="AK28" i="39"/>
  <c r="AJ28" i="39"/>
  <c r="AH28" i="39"/>
  <c r="AG42" i="39"/>
  <c r="AG75" i="39"/>
  <c r="AG65" i="39"/>
  <c r="AG83" i="39"/>
  <c r="R27" i="41"/>
  <c r="R28" i="41"/>
  <c r="AB72" i="41"/>
  <c r="AC72" i="41"/>
  <c r="AE72" i="41"/>
  <c r="AF72" i="41"/>
  <c r="AD72" i="41"/>
  <c r="R23" i="41"/>
  <c r="AK25" i="36"/>
  <c r="AG61" i="36"/>
  <c r="AJ25" i="36"/>
  <c r="AH25" i="36"/>
  <c r="AI25" i="36"/>
  <c r="AE99" i="38"/>
  <c r="AC99" i="38"/>
  <c r="AB99" i="38"/>
  <c r="AF99" i="38"/>
  <c r="AD99" i="38"/>
  <c r="AD45" i="38"/>
  <c r="AB45" i="38"/>
  <c r="AF45" i="38"/>
  <c r="AC45" i="38"/>
  <c r="AE45" i="38"/>
  <c r="AG52" i="36"/>
  <c r="AE47" i="38"/>
  <c r="AF47" i="38"/>
  <c r="AB47" i="38"/>
  <c r="AC47" i="38"/>
  <c r="AD47" i="38"/>
  <c r="AC69" i="38"/>
  <c r="AE69" i="38"/>
  <c r="AB69" i="38"/>
  <c r="AF69" i="38"/>
  <c r="AD69" i="38"/>
  <c r="AB68" i="38"/>
  <c r="AE68" i="38"/>
  <c r="AD68" i="38"/>
  <c r="AF68" i="38"/>
  <c r="AC68" i="38"/>
  <c r="R9" i="25"/>
  <c r="AG51" i="25"/>
  <c r="AJ15" i="25"/>
  <c r="AH15" i="25"/>
  <c r="AK15" i="25"/>
  <c r="AL15" i="25"/>
  <c r="AI15" i="25"/>
  <c r="AL16" i="36"/>
  <c r="AJ16" i="36"/>
  <c r="AI16" i="36"/>
  <c r="AH16" i="36"/>
  <c r="AK16" i="36"/>
  <c r="AK17" i="36"/>
  <c r="AH17" i="36"/>
  <c r="AJ17" i="36"/>
  <c r="AL17" i="36"/>
  <c r="AI17" i="36"/>
  <c r="AG53" i="36"/>
  <c r="AG47" i="25"/>
  <c r="AJ11" i="25"/>
  <c r="AI11" i="25"/>
  <c r="AK11" i="25"/>
  <c r="AH11" i="25"/>
  <c r="AL11" i="25"/>
  <c r="AG65" i="36"/>
  <c r="AG45" i="25"/>
  <c r="AG55" i="36"/>
  <c r="AG45" i="36"/>
  <c r="AG68" i="36"/>
  <c r="AG57" i="36"/>
  <c r="AG54" i="25"/>
  <c r="AG73" i="36"/>
  <c r="AG64" i="25"/>
  <c r="AG80" i="36"/>
  <c r="AG71" i="36"/>
  <c r="AG77" i="36"/>
  <c r="AF17" i="5"/>
  <c r="AC15" i="5"/>
  <c r="AF15" i="5"/>
  <c r="AD15" i="5"/>
  <c r="AE15" i="5"/>
  <c r="AE79" i="6"/>
  <c r="AF79" i="6"/>
  <c r="AC79" i="6"/>
  <c r="AD79" i="6"/>
  <c r="AB79" i="6"/>
  <c r="AL21" i="36"/>
  <c r="AJ21" i="36"/>
  <c r="AK21" i="36"/>
  <c r="AI21" i="36"/>
  <c r="AH21" i="36"/>
  <c r="AC83" i="23"/>
  <c r="AB83" i="23"/>
  <c r="AD83" i="23"/>
  <c r="AF83" i="23"/>
  <c r="AE83" i="23"/>
  <c r="AF58" i="6"/>
  <c r="AE58" i="6"/>
  <c r="AB58" i="6"/>
  <c r="AD58" i="6"/>
  <c r="AC58" i="6"/>
  <c r="AB60" i="36"/>
  <c r="AE60" i="36"/>
  <c r="AD60" i="36"/>
  <c r="AF60" i="36"/>
  <c r="K24" i="36"/>
  <c r="AC60" i="36"/>
  <c r="AF64" i="36"/>
  <c r="AD64" i="36"/>
  <c r="AE64" i="36"/>
  <c r="AB64" i="36"/>
  <c r="K28" i="36"/>
  <c r="AC64" i="36"/>
  <c r="AC51" i="23"/>
  <c r="AB51" i="23"/>
  <c r="AF51" i="23"/>
  <c r="AD51" i="23"/>
  <c r="AE51" i="23"/>
  <c r="AH28" i="25"/>
  <c r="AL28" i="25"/>
  <c r="AJ28" i="25"/>
  <c r="AK28" i="25"/>
  <c r="AI28" i="25"/>
  <c r="AB53" i="37"/>
  <c r="AC53" i="37"/>
  <c r="AF53" i="37"/>
  <c r="AE53" i="37"/>
  <c r="AD53" i="37"/>
  <c r="R27" i="23"/>
  <c r="AB63" i="23"/>
  <c r="AC63" i="23"/>
  <c r="AE63" i="23"/>
  <c r="AF63" i="23"/>
  <c r="AD63" i="23"/>
  <c r="AF76" i="36"/>
  <c r="AD76" i="36"/>
  <c r="AB76" i="36"/>
  <c r="AE76" i="36"/>
  <c r="AC76" i="36"/>
  <c r="AC77" i="23"/>
  <c r="AB77" i="23"/>
  <c r="AD77" i="23"/>
  <c r="AF77" i="23"/>
  <c r="AE77" i="23"/>
  <c r="AG50" i="25"/>
  <c r="AH34" i="36"/>
  <c r="AJ34" i="36"/>
  <c r="AL34" i="36"/>
  <c r="AI34" i="36"/>
  <c r="AK34" i="36"/>
  <c r="AJ14" i="25"/>
  <c r="AL14" i="25"/>
  <c r="AI14" i="25"/>
  <c r="AK14" i="25"/>
  <c r="AH14" i="25"/>
  <c r="AB14" i="36"/>
  <c r="AD14" i="36"/>
  <c r="AE14" i="36"/>
  <c r="AC14" i="36"/>
  <c r="AF14" i="36"/>
  <c r="AG62" i="36"/>
  <c r="AG70" i="36"/>
  <c r="AL29" i="36"/>
  <c r="AK29" i="36"/>
  <c r="AJ29" i="36"/>
  <c r="AI29" i="36"/>
  <c r="AH29" i="36"/>
  <c r="AB57" i="23"/>
  <c r="AC57" i="23"/>
  <c r="AF57" i="23"/>
  <c r="AD57" i="23"/>
  <c r="AE57" i="23"/>
  <c r="AH32" i="36"/>
  <c r="AI32" i="36"/>
  <c r="AK32" i="36"/>
  <c r="AJ32" i="36"/>
  <c r="AL32" i="36"/>
  <c r="AD65" i="5"/>
  <c r="AC65" i="5"/>
  <c r="AB65" i="5"/>
  <c r="AF65" i="5"/>
  <c r="AE65" i="5"/>
  <c r="AC56" i="23"/>
  <c r="AB56" i="23"/>
  <c r="AD56" i="23"/>
  <c r="AF56" i="23"/>
  <c r="AE56" i="23"/>
  <c r="AJ18" i="25"/>
  <c r="AI18" i="25"/>
  <c r="AK18" i="25"/>
  <c r="AH18" i="25"/>
  <c r="AL18" i="25"/>
  <c r="AF43" i="6"/>
  <c r="AE43" i="6"/>
  <c r="AC43" i="6"/>
  <c r="AB43" i="6"/>
  <c r="AD43" i="6"/>
  <c r="AE59" i="6"/>
  <c r="AF59" i="6"/>
  <c r="AB59" i="6"/>
  <c r="AC59" i="6"/>
  <c r="AD59" i="6"/>
  <c r="AH26" i="36"/>
  <c r="AL26" i="36"/>
  <c r="AK26" i="36"/>
  <c r="AI26" i="36"/>
  <c r="AJ26" i="36"/>
  <c r="AE48" i="6"/>
  <c r="AF48" i="6"/>
  <c r="AD48" i="6"/>
  <c r="AB48" i="6"/>
  <c r="AC48" i="6"/>
  <c r="AK18" i="36"/>
  <c r="AH18" i="36"/>
  <c r="AJ18" i="36"/>
  <c r="AL18" i="36"/>
  <c r="AI18" i="36"/>
  <c r="AG73" i="25"/>
  <c r="AG66" i="25"/>
  <c r="AL9" i="36"/>
  <c r="AH9" i="36"/>
  <c r="AI9" i="36"/>
  <c r="AJ9" i="36"/>
  <c r="AK9" i="36"/>
  <c r="AC88" i="23"/>
  <c r="AB88" i="23"/>
  <c r="AD88" i="23"/>
  <c r="AF88" i="23"/>
  <c r="AE88" i="23"/>
  <c r="AE64" i="37"/>
  <c r="AB64" i="37"/>
  <c r="AF64" i="37"/>
  <c r="AD64" i="37"/>
  <c r="AC64" i="37"/>
  <c r="AL35" i="36"/>
  <c r="AJ35" i="36"/>
  <c r="AI35" i="36"/>
  <c r="AK35" i="36"/>
  <c r="AH35" i="36"/>
  <c r="AE84" i="6"/>
  <c r="AF84" i="6"/>
  <c r="AC84" i="6"/>
  <c r="AB84" i="6"/>
  <c r="AD84" i="6"/>
  <c r="AC17" i="5"/>
  <c r="AB17" i="5"/>
  <c r="AL30" i="25"/>
  <c r="AK30" i="25"/>
  <c r="AJ30" i="25"/>
  <c r="AI30" i="25"/>
  <c r="AH30" i="25"/>
  <c r="AG53" i="25"/>
  <c r="AF21" i="36"/>
  <c r="AE21" i="36"/>
  <c r="AD21" i="36"/>
  <c r="AC21" i="36"/>
  <c r="AB21" i="36"/>
  <c r="AC47" i="23"/>
  <c r="AB47" i="23"/>
  <c r="AD47" i="23"/>
  <c r="AF47" i="23"/>
  <c r="AE47" i="23"/>
  <c r="AF87" i="37"/>
  <c r="AD87" i="37"/>
  <c r="AE87" i="37"/>
  <c r="AC87" i="37"/>
  <c r="AB87" i="37"/>
  <c r="AE50" i="37"/>
  <c r="AF50" i="37"/>
  <c r="AC50" i="37"/>
  <c r="AB50" i="37"/>
  <c r="AD50" i="37"/>
  <c r="R23" i="23"/>
  <c r="R23" i="37"/>
  <c r="AJ9" i="25"/>
  <c r="AH9" i="25"/>
  <c r="AL9" i="25"/>
  <c r="AK9" i="25"/>
  <c r="AI9" i="25"/>
  <c r="AB60" i="25"/>
  <c r="AE60" i="25"/>
  <c r="AD60" i="25"/>
  <c r="AF60" i="25"/>
  <c r="K24" i="25"/>
  <c r="AC60" i="25"/>
  <c r="AG54" i="36"/>
  <c r="AB67" i="23"/>
  <c r="AC67" i="23"/>
  <c r="AE67" i="23"/>
  <c r="AD67" i="23"/>
  <c r="AF67" i="23"/>
  <c r="AG74" i="25"/>
  <c r="AG72" i="25"/>
  <c r="AF20" i="25"/>
  <c r="AB20" i="25"/>
  <c r="AD20" i="25"/>
  <c r="AE20" i="25"/>
  <c r="AC20" i="25"/>
  <c r="AD17" i="5"/>
  <c r="AL19" i="36"/>
  <c r="AH19" i="36"/>
  <c r="AK19" i="36"/>
  <c r="AJ19" i="36"/>
  <c r="AI19" i="36"/>
  <c r="AH17" i="25"/>
  <c r="AL17" i="25"/>
  <c r="AJ17" i="25"/>
  <c r="AK17" i="25"/>
  <c r="AI17" i="25"/>
  <c r="AI16" i="6"/>
  <c r="AJ16" i="6"/>
  <c r="AK16" i="6"/>
  <c r="AL16" i="6"/>
  <c r="AF11" i="6"/>
  <c r="AE11" i="6"/>
  <c r="AC11" i="6"/>
  <c r="AF17" i="6"/>
  <c r="AE17" i="6"/>
  <c r="AC17" i="6"/>
  <c r="AI9" i="6"/>
  <c r="AJ9" i="6"/>
  <c r="AK9" i="6"/>
  <c r="AL9" i="6"/>
  <c r="R24" i="6"/>
  <c r="AK8" i="6"/>
  <c r="AL8" i="6"/>
  <c r="AI8" i="6"/>
  <c r="AJ8" i="6"/>
  <c r="AF16" i="6"/>
  <c r="AE16" i="6"/>
  <c r="AC16" i="6"/>
  <c r="AI24" i="6"/>
  <c r="AK24" i="6"/>
  <c r="AL24" i="6"/>
  <c r="AJ24" i="6"/>
  <c r="AF7" i="6"/>
  <c r="AC7" i="6"/>
  <c r="AE7" i="6"/>
  <c r="AI14" i="6"/>
  <c r="AJ14" i="6"/>
  <c r="AK14" i="6"/>
  <c r="AL14" i="6"/>
  <c r="AI34" i="6"/>
  <c r="AJ34" i="6"/>
  <c r="AK34" i="6"/>
  <c r="AL34" i="6"/>
  <c r="AG51" i="5"/>
  <c r="AC23" i="5"/>
  <c r="AD23" i="5"/>
  <c r="AG70" i="5"/>
  <c r="AG72" i="5"/>
  <c r="AB23" i="5"/>
  <c r="AJ35" i="5"/>
  <c r="AL35" i="5"/>
  <c r="AH35" i="5"/>
  <c r="AK35" i="5"/>
  <c r="AI35" i="5"/>
  <c r="AH34" i="6"/>
  <c r="AG78" i="5"/>
  <c r="AJ15" i="5"/>
  <c r="AL15" i="5"/>
  <c r="AH15" i="5"/>
  <c r="AK15" i="5"/>
  <c r="AI15" i="5"/>
  <c r="AH14" i="6"/>
  <c r="AH24" i="6"/>
  <c r="AG71" i="5"/>
  <c r="AI34" i="5"/>
  <c r="AJ34" i="5"/>
  <c r="AL34" i="5"/>
  <c r="AH34" i="5"/>
  <c r="AK34" i="5"/>
  <c r="K7" i="6"/>
  <c r="AF23" i="5"/>
  <c r="AH9" i="6"/>
  <c r="AB16" i="6"/>
  <c r="AD81" i="5"/>
  <c r="AB81" i="5"/>
  <c r="AF81" i="5"/>
  <c r="AE81" i="5"/>
  <c r="AC81" i="5"/>
  <c r="AH8" i="6"/>
  <c r="AB17" i="6"/>
  <c r="K12" i="6"/>
  <c r="AF62" i="5"/>
  <c r="AC62" i="5"/>
  <c r="AB62" i="5"/>
  <c r="AD62" i="5"/>
  <c r="AE62" i="5"/>
  <c r="AG86" i="5"/>
  <c r="AF9" i="5"/>
  <c r="AB9" i="5"/>
  <c r="AC9" i="5"/>
  <c r="AE9" i="5"/>
  <c r="AD9" i="5"/>
  <c r="AF77" i="5"/>
  <c r="AD77" i="5"/>
  <c r="AE77" i="5"/>
  <c r="AB77" i="5"/>
  <c r="AC77" i="5"/>
  <c r="AB11" i="6"/>
  <c r="AG85" i="5"/>
  <c r="AF79" i="5"/>
  <c r="AE79" i="5"/>
  <c r="AB79" i="5"/>
  <c r="AC79" i="5"/>
  <c r="AD79" i="5"/>
  <c r="AB7" i="6"/>
  <c r="AF83" i="5"/>
  <c r="AB83" i="5"/>
  <c r="AC83" i="5"/>
  <c r="AD83" i="5"/>
  <c r="AE83" i="5"/>
  <c r="AC43" i="5"/>
  <c r="AD43" i="5"/>
  <c r="AF43" i="5"/>
  <c r="AE43" i="5"/>
  <c r="AB43" i="5"/>
  <c r="K22" i="6"/>
  <c r="K23" i="6"/>
  <c r="AF54" i="5"/>
  <c r="AD54" i="5"/>
  <c r="AB54" i="5"/>
  <c r="AE54" i="5"/>
  <c r="AC54" i="5"/>
  <c r="AH16" i="6"/>
  <c r="AF25" i="5"/>
  <c r="AE25" i="5"/>
  <c r="AD25" i="5"/>
  <c r="AB25" i="5"/>
  <c r="AC25" i="5"/>
  <c r="AE12" i="5"/>
  <c r="AD12" i="5"/>
  <c r="AB12" i="5"/>
  <c r="AC12" i="5"/>
  <c r="AF12" i="5"/>
  <c r="AE11" i="5"/>
  <c r="AD11" i="5"/>
  <c r="AC11" i="5"/>
  <c r="AB11" i="5"/>
  <c r="AF11" i="5"/>
  <c r="AK23" i="5"/>
  <c r="AJ23" i="5"/>
  <c r="AI23" i="5"/>
  <c r="AH23" i="5"/>
  <c r="AL23" i="5"/>
  <c r="R10" i="5"/>
  <c r="AL21" i="5"/>
  <c r="AK21" i="5"/>
  <c r="AJ21" i="5"/>
  <c r="AI21" i="5"/>
  <c r="AH21" i="5"/>
  <c r="R26" i="5"/>
  <c r="AK27" i="5"/>
  <c r="AJ27" i="5"/>
  <c r="AI27" i="5"/>
  <c r="AH27" i="5"/>
  <c r="AL27" i="5"/>
  <c r="AK25" i="5"/>
  <c r="AJ25" i="5"/>
  <c r="AL25" i="5"/>
  <c r="AI25" i="5"/>
  <c r="AH25" i="5"/>
  <c r="AK31" i="5"/>
  <c r="AJ31" i="5"/>
  <c r="AI31" i="5"/>
  <c r="AH31" i="5"/>
  <c r="AL31" i="5"/>
  <c r="AL29" i="5"/>
  <c r="AJ29" i="5"/>
  <c r="AK29" i="5"/>
  <c r="AI29" i="5"/>
  <c r="AH29" i="5"/>
  <c r="AI18" i="5"/>
  <c r="AH18" i="5"/>
  <c r="AL18" i="5"/>
  <c r="AJ18" i="5"/>
  <c r="AK18" i="5"/>
  <c r="AJ6" i="5"/>
  <c r="AK6" i="5"/>
  <c r="AI6" i="5"/>
  <c r="AH6" i="5"/>
  <c r="AL6" i="5"/>
  <c r="AJ8" i="5"/>
  <c r="AI8" i="5"/>
  <c r="AH8" i="5"/>
  <c r="AL8" i="5"/>
  <c r="AK8" i="5"/>
  <c r="M88" i="19"/>
  <c r="M16" i="19"/>
  <c r="M86" i="19"/>
  <c r="M64" i="19"/>
  <c r="M93" i="19"/>
  <c r="M53" i="19"/>
  <c r="M75" i="19"/>
  <c r="M51" i="19"/>
  <c r="M52" i="19"/>
  <c r="M97" i="19"/>
  <c r="M61" i="19"/>
  <c r="M19" i="19"/>
  <c r="M12" i="19"/>
  <c r="M48" i="19"/>
  <c r="M9" i="19"/>
  <c r="M118" i="19"/>
  <c r="M89" i="19"/>
  <c r="M25" i="19"/>
  <c r="M47" i="19"/>
  <c r="M34" i="19"/>
  <c r="M11" i="19"/>
  <c r="M43" i="19"/>
  <c r="M59" i="19"/>
  <c r="M79" i="19"/>
  <c r="M107" i="19"/>
  <c r="M36" i="19"/>
  <c r="M81" i="19"/>
  <c r="M21" i="19"/>
  <c r="M33" i="19"/>
  <c r="M80" i="19"/>
  <c r="M91" i="19"/>
  <c r="M57" i="19"/>
  <c r="M13" i="19"/>
  <c r="M74" i="19"/>
  <c r="M49" i="19"/>
  <c r="M87" i="19"/>
  <c r="M30" i="19"/>
  <c r="M98" i="19"/>
  <c r="M84" i="19"/>
  <c r="M23" i="19"/>
  <c r="M18" i="19"/>
  <c r="M103" i="19"/>
  <c r="M28" i="19"/>
  <c r="M31" i="19"/>
  <c r="M66" i="19"/>
  <c r="M37" i="19"/>
  <c r="M92" i="19"/>
  <c r="M20" i="19"/>
  <c r="M40" i="19"/>
  <c r="M26" i="19"/>
  <c r="M17" i="19"/>
  <c r="M27" i="19"/>
  <c r="M63" i="19"/>
  <c r="M67" i="19"/>
  <c r="M70" i="19"/>
  <c r="M38" i="19"/>
  <c r="M45" i="19"/>
  <c r="M50" i="19"/>
  <c r="M10" i="19"/>
  <c r="M73" i="19"/>
  <c r="M55" i="19"/>
  <c r="M22" i="19"/>
  <c r="M15" i="19"/>
  <c r="M69" i="19"/>
  <c r="M41" i="19"/>
  <c r="M42" i="19"/>
  <c r="M72" i="19"/>
  <c r="M77" i="19"/>
  <c r="M115" i="19"/>
  <c r="M85" i="19"/>
  <c r="M117" i="19"/>
  <c r="M14" i="19"/>
  <c r="M29" i="19"/>
  <c r="M35" i="19"/>
  <c r="M109" i="19"/>
  <c r="M46" i="19"/>
  <c r="M116" i="19"/>
  <c r="M108" i="19"/>
  <c r="M92" i="17"/>
  <c r="M146" i="17"/>
  <c r="M20" i="17"/>
  <c r="M40" i="17"/>
  <c r="M147" i="17"/>
  <c r="M140" i="17"/>
  <c r="M19" i="17"/>
  <c r="M145" i="17"/>
  <c r="M148" i="17"/>
  <c r="M128" i="17"/>
  <c r="M144" i="17"/>
  <c r="M89" i="17"/>
  <c r="M95" i="17"/>
  <c r="M23" i="17"/>
  <c r="M121" i="17"/>
  <c r="M126" i="17"/>
  <c r="M139" i="17"/>
  <c r="M22" i="17"/>
  <c r="M73" i="17"/>
  <c r="K9" i="5"/>
  <c r="AG67" i="5"/>
  <c r="K10" i="5"/>
  <c r="AG61" i="5"/>
  <c r="K22" i="5"/>
  <c r="AG42" i="5"/>
  <c r="AG44" i="5"/>
  <c r="AG63" i="5"/>
  <c r="K7" i="5"/>
  <c r="R8" i="5" s="1"/>
  <c r="AG57" i="5"/>
  <c r="AG59" i="5"/>
  <c r="K28" i="5"/>
  <c r="K142" i="17"/>
  <c r="K86" i="17"/>
  <c r="K62" i="17"/>
  <c r="K55" i="17"/>
  <c r="K119" i="17"/>
  <c r="G130" i="17"/>
  <c r="G91" i="17"/>
  <c r="G66" i="17"/>
  <c r="G135" i="17"/>
  <c r="I151" i="17"/>
  <c r="G149" i="17"/>
  <c r="G25" i="17"/>
  <c r="G151" i="17"/>
  <c r="G150" i="17"/>
  <c r="G11" i="17"/>
  <c r="G138" i="17"/>
  <c r="G131" i="17"/>
  <c r="G84" i="17"/>
  <c r="G136" i="17"/>
  <c r="G64" i="17"/>
  <c r="G28" i="17"/>
  <c r="G125" i="17"/>
  <c r="I131" i="17"/>
  <c r="G141" i="17"/>
  <c r="I33" i="17"/>
  <c r="J150" i="17"/>
  <c r="J11" i="17"/>
  <c r="J138" i="17"/>
  <c r="J91" i="17"/>
  <c r="J131" i="17"/>
  <c r="J135" i="17"/>
  <c r="J28" i="17"/>
  <c r="J64" i="17"/>
  <c r="J66" i="17"/>
  <c r="J125" i="17"/>
  <c r="J130" i="17"/>
  <c r="J98" i="17"/>
  <c r="J74" i="17"/>
  <c r="J151" i="17"/>
  <c r="J33" i="17"/>
  <c r="J25" i="17"/>
  <c r="J136" i="17"/>
  <c r="J84" i="17"/>
  <c r="J149" i="17"/>
  <c r="J141" i="17"/>
  <c r="I136" i="17"/>
  <c r="I149" i="17"/>
  <c r="I84" i="17"/>
  <c r="F131" i="17"/>
  <c r="F28" i="17"/>
  <c r="F125" i="17"/>
  <c r="F62" i="17"/>
  <c r="F84" i="17"/>
  <c r="F136" i="17"/>
  <c r="F151" i="17"/>
  <c r="F66" i="17"/>
  <c r="F149" i="17"/>
  <c r="F130" i="17"/>
  <c r="F98" i="17"/>
  <c r="F55" i="17"/>
  <c r="F133" i="17"/>
  <c r="F74" i="17"/>
  <c r="F86" i="17"/>
  <c r="F64" i="17"/>
  <c r="F91" i="17"/>
  <c r="F25" i="17"/>
  <c r="F137" i="17"/>
  <c r="F138" i="17"/>
  <c r="F150" i="17"/>
  <c r="F119" i="17"/>
  <c r="F135" i="17"/>
  <c r="F11" i="17"/>
  <c r="F141" i="17"/>
  <c r="I135" i="17"/>
  <c r="I141" i="17"/>
  <c r="G74" i="17"/>
  <c r="G55" i="17"/>
  <c r="I25" i="17"/>
  <c r="I98" i="17"/>
  <c r="K133" i="17"/>
  <c r="I91" i="17"/>
  <c r="K91" i="17"/>
  <c r="K150" i="17"/>
  <c r="K11" i="17"/>
  <c r="K138" i="17"/>
  <c r="K149" i="17"/>
  <c r="K141" i="17"/>
  <c r="K28" i="17"/>
  <c r="K64" i="17"/>
  <c r="K135" i="17"/>
  <c r="K125" i="17"/>
  <c r="K130" i="17"/>
  <c r="K98" i="17"/>
  <c r="K66" i="17"/>
  <c r="K69" i="17"/>
  <c r="K74" i="17"/>
  <c r="K151" i="17"/>
  <c r="K25" i="17"/>
  <c r="K33" i="17"/>
  <c r="K131" i="17"/>
  <c r="K136" i="17"/>
  <c r="K84" i="17"/>
  <c r="K81" i="17"/>
  <c r="K132" i="17"/>
  <c r="I66" i="17"/>
  <c r="I64" i="17"/>
  <c r="I150" i="17"/>
  <c r="I138" i="17"/>
  <c r="I74" i="17"/>
  <c r="H11" i="17"/>
  <c r="H138" i="17"/>
  <c r="H91" i="17"/>
  <c r="H28" i="17"/>
  <c r="H131" i="17"/>
  <c r="H136" i="17"/>
  <c r="H151" i="17"/>
  <c r="H66" i="17"/>
  <c r="H125" i="17"/>
  <c r="H64" i="17"/>
  <c r="H74" i="17"/>
  <c r="H86" i="17"/>
  <c r="H130" i="17"/>
  <c r="H98" i="17"/>
  <c r="H33" i="17"/>
  <c r="H135" i="17"/>
  <c r="H150" i="17"/>
  <c r="H137" i="17"/>
  <c r="H84" i="17"/>
  <c r="H149" i="17"/>
  <c r="H141" i="17"/>
  <c r="H25" i="17"/>
  <c r="N151" i="17"/>
  <c r="N28" i="17"/>
  <c r="N33" i="17"/>
  <c r="N11" i="17"/>
  <c r="N149" i="17"/>
  <c r="N64" i="17"/>
  <c r="N91" i="17"/>
  <c r="N135" i="17"/>
  <c r="N74" i="17"/>
  <c r="N131" i="17"/>
  <c r="N130" i="17"/>
  <c r="N136" i="17"/>
  <c r="N141" i="17"/>
  <c r="N66" i="17"/>
  <c r="N25" i="17"/>
  <c r="N150" i="17"/>
  <c r="N138" i="17"/>
  <c r="N84" i="17"/>
  <c r="N98" i="17"/>
  <c r="N55" i="17"/>
  <c r="N133" i="17"/>
  <c r="N132" i="17"/>
  <c r="N62" i="17"/>
  <c r="N119" i="17"/>
  <c r="N81" i="17"/>
  <c r="N142" i="17"/>
  <c r="N137" i="17"/>
  <c r="N86" i="17"/>
  <c r="N125" i="17"/>
  <c r="M28" i="17"/>
  <c r="M64" i="17"/>
  <c r="M130" i="17"/>
  <c r="M125" i="17"/>
  <c r="M98" i="17"/>
  <c r="M132" i="17"/>
  <c r="M81" i="17"/>
  <c r="M151" i="17"/>
  <c r="M33" i="17"/>
  <c r="M91" i="17"/>
  <c r="M74" i="17"/>
  <c r="M11" i="17"/>
  <c r="M136" i="17"/>
  <c r="M25" i="17"/>
  <c r="M138" i="17"/>
  <c r="M137" i="17"/>
  <c r="M133" i="17"/>
  <c r="M62" i="17"/>
  <c r="M149" i="17"/>
  <c r="M135" i="17"/>
  <c r="M131" i="17"/>
  <c r="M141" i="17"/>
  <c r="M150" i="17"/>
  <c r="M84" i="17"/>
  <c r="M86" i="17"/>
  <c r="M119" i="17"/>
  <c r="M142" i="17"/>
  <c r="M66" i="17"/>
  <c r="M55" i="17"/>
  <c r="L84" i="17"/>
  <c r="L28" i="17"/>
  <c r="L64" i="17"/>
  <c r="L136" i="17"/>
  <c r="L125" i="17"/>
  <c r="L98" i="17"/>
  <c r="L151" i="17"/>
  <c r="L33" i="17"/>
  <c r="L149" i="17"/>
  <c r="L91" i="17"/>
  <c r="L135" i="17"/>
  <c r="L74" i="17"/>
  <c r="L131" i="17"/>
  <c r="L141" i="17"/>
  <c r="L66" i="17"/>
  <c r="L150" i="17"/>
  <c r="L11" i="17"/>
  <c r="L130" i="17"/>
  <c r="L25" i="17"/>
  <c r="L138" i="17"/>
  <c r="L55" i="17"/>
  <c r="L119" i="17"/>
  <c r="L142" i="17"/>
  <c r="L62" i="17"/>
  <c r="L81" i="17"/>
  <c r="L86" i="17"/>
  <c r="L137" i="17"/>
  <c r="L133" i="17"/>
  <c r="L132" i="17"/>
  <c r="K137" i="17"/>
  <c r="G132" i="17"/>
  <c r="G142" i="17"/>
  <c r="G137" i="17"/>
  <c r="G119" i="17"/>
  <c r="G86" i="17"/>
  <c r="G62" i="17"/>
  <c r="G133" i="17"/>
  <c r="J55" i="17"/>
  <c r="J137" i="17"/>
  <c r="J86" i="17"/>
  <c r="J81" i="17"/>
  <c r="J119" i="17"/>
  <c r="J132" i="17"/>
  <c r="J62" i="17"/>
  <c r="J142" i="17"/>
  <c r="J133" i="17"/>
  <c r="H62" i="17"/>
  <c r="H132" i="17"/>
  <c r="H142" i="17"/>
  <c r="H55" i="17"/>
  <c r="H133" i="17"/>
  <c r="H81" i="17"/>
  <c r="H119" i="17"/>
  <c r="D63" i="17"/>
  <c r="D118" i="17"/>
  <c r="D37" i="17"/>
  <c r="D146" i="17"/>
  <c r="D69" i="17"/>
  <c r="F125" i="35"/>
  <c r="C34" i="20" s="1"/>
  <c r="F101" i="35"/>
  <c r="F149" i="35"/>
  <c r="F123" i="35"/>
  <c r="C14" i="20" s="1"/>
  <c r="C20" i="34" s="1"/>
  <c r="F26" i="35"/>
  <c r="F78" i="35"/>
  <c r="F168" i="35"/>
  <c r="F69" i="35"/>
  <c r="F196" i="35"/>
  <c r="C36" i="20" s="1"/>
  <c r="F68" i="35"/>
  <c r="C30" i="20" s="1"/>
  <c r="F144" i="35"/>
  <c r="F20" i="35"/>
  <c r="F22" i="35"/>
  <c r="C17" i="21" s="1"/>
  <c r="F146" i="35"/>
  <c r="F118" i="35"/>
  <c r="F111" i="35"/>
  <c r="F156" i="35"/>
  <c r="F66" i="35"/>
  <c r="C11" i="20" s="1"/>
  <c r="C17" i="34" s="1"/>
  <c r="F79" i="35"/>
  <c r="F36" i="35"/>
  <c r="C129" i="19" s="1"/>
  <c r="F74" i="35"/>
  <c r="C35" i="21" s="1"/>
  <c r="F153" i="35"/>
  <c r="F137" i="35"/>
  <c r="F199" i="35"/>
  <c r="F119" i="35"/>
  <c r="F86" i="35"/>
  <c r="F89" i="35"/>
  <c r="AF26" i="23" l="1"/>
  <c r="AE26" i="23"/>
  <c r="AD26" i="23"/>
  <c r="AC26" i="23"/>
  <c r="AB26" i="23"/>
  <c r="AC21" i="37"/>
  <c r="AD21" i="37"/>
  <c r="AB21" i="37"/>
  <c r="AF21" i="37"/>
  <c r="AE21" i="37"/>
  <c r="AF27" i="23"/>
  <c r="AC27" i="23"/>
  <c r="AE27" i="23"/>
  <c r="AD27" i="23"/>
  <c r="AB27" i="23"/>
  <c r="AE29" i="23"/>
  <c r="AD29" i="23"/>
  <c r="AC29" i="23"/>
  <c r="AB29" i="23"/>
  <c r="AF29" i="23"/>
  <c r="AE25" i="38"/>
  <c r="AD25" i="38"/>
  <c r="AC25" i="38"/>
  <c r="AB25" i="38"/>
  <c r="AF25" i="38"/>
  <c r="AF16" i="23"/>
  <c r="AC16" i="23"/>
  <c r="AE16" i="23"/>
  <c r="AD16" i="23"/>
  <c r="AB16" i="23"/>
  <c r="AN7" i="5"/>
  <c r="AQ7" i="5"/>
  <c r="AR7" i="5"/>
  <c r="AP7" i="5"/>
  <c r="AO7" i="5"/>
  <c r="AC6" i="38"/>
  <c r="AB6" i="38"/>
  <c r="AF6" i="38"/>
  <c r="AD6" i="38"/>
  <c r="AE6" i="38"/>
  <c r="AC18" i="37"/>
  <c r="AB18" i="37"/>
  <c r="AD18" i="37"/>
  <c r="AF18" i="37"/>
  <c r="AE18" i="37"/>
  <c r="AR8" i="25"/>
  <c r="AR18" i="25" s="1"/>
  <c r="AO8" i="25"/>
  <c r="AO18" i="25" s="1"/>
  <c r="AP8" i="25"/>
  <c r="AP18" i="25" s="1"/>
  <c r="AQ8" i="25"/>
  <c r="AQ18" i="25" s="1"/>
  <c r="AN8" i="25"/>
  <c r="AN18" i="25" s="1"/>
  <c r="AF23" i="23"/>
  <c r="AE23" i="23"/>
  <c r="AB23" i="23"/>
  <c r="AD23" i="23"/>
  <c r="AC23" i="23"/>
  <c r="AF24" i="38"/>
  <c r="AC24" i="38"/>
  <c r="AD24" i="38"/>
  <c r="AE24" i="38"/>
  <c r="AB24" i="38"/>
  <c r="AP9" i="5"/>
  <c r="AO9" i="5"/>
  <c r="AN9" i="5"/>
  <c r="AR9" i="5"/>
  <c r="AQ9" i="5"/>
  <c r="AD24" i="37"/>
  <c r="AC24" i="37"/>
  <c r="AB24" i="37"/>
  <c r="AE24" i="37"/>
  <c r="AF24" i="37"/>
  <c r="AE13" i="23"/>
  <c r="AC13" i="23"/>
  <c r="AB13" i="23"/>
  <c r="AF13" i="23"/>
  <c r="AD13" i="23"/>
  <c r="AF35" i="38"/>
  <c r="AE35" i="38"/>
  <c r="AD35" i="38"/>
  <c r="AC35" i="38"/>
  <c r="AB35" i="38"/>
  <c r="C126" i="19"/>
  <c r="C18" i="21"/>
  <c r="AG79" i="39"/>
  <c r="AH27" i="36"/>
  <c r="AI27" i="36"/>
  <c r="AK27" i="36"/>
  <c r="AJ27" i="36"/>
  <c r="K62" i="39"/>
  <c r="K26" i="39" s="1"/>
  <c r="C13" i="20"/>
  <c r="C19" i="34" s="1"/>
  <c r="AG71" i="39"/>
  <c r="AG63" i="36"/>
  <c r="AL12" i="39"/>
  <c r="AJ12" i="39"/>
  <c r="AI12" i="39"/>
  <c r="AH12" i="39"/>
  <c r="AK12" i="39"/>
  <c r="K85" i="39"/>
  <c r="D73" i="39"/>
  <c r="K50" i="39"/>
  <c r="D49" i="39"/>
  <c r="D13" i="39" s="1"/>
  <c r="K87" i="39"/>
  <c r="D69" i="39"/>
  <c r="D33" i="39" s="1"/>
  <c r="C105" i="17"/>
  <c r="D88" i="39"/>
  <c r="K76" i="39"/>
  <c r="AG49" i="39"/>
  <c r="AI13" i="39"/>
  <c r="AK13" i="39"/>
  <c r="AJ13" i="39"/>
  <c r="AH13" i="39"/>
  <c r="AL13" i="39"/>
  <c r="AL35" i="39"/>
  <c r="AI35" i="39"/>
  <c r="AH35" i="39"/>
  <c r="AK35" i="39"/>
  <c r="AJ35" i="39"/>
  <c r="D86" i="39"/>
  <c r="K78" i="39"/>
  <c r="AG58" i="39"/>
  <c r="C61" i="19"/>
  <c r="K51" i="39"/>
  <c r="D56" i="39"/>
  <c r="D20" i="39" s="1"/>
  <c r="K68" i="39"/>
  <c r="D61" i="39"/>
  <c r="D25" i="39" s="1"/>
  <c r="AG48" i="39"/>
  <c r="K88" i="39"/>
  <c r="D80" i="39"/>
  <c r="K93" i="39"/>
  <c r="D53" i="39"/>
  <c r="D17" i="39" s="1"/>
  <c r="K47" i="36"/>
  <c r="AF47" i="36" s="1"/>
  <c r="K63" i="39"/>
  <c r="K80" i="39"/>
  <c r="D58" i="39"/>
  <c r="D22" i="39" s="1"/>
  <c r="AK22" i="39"/>
  <c r="AI22" i="39"/>
  <c r="AJ22" i="39"/>
  <c r="AL22" i="39"/>
  <c r="AH22" i="39"/>
  <c r="K56" i="41"/>
  <c r="K20" i="41" s="1"/>
  <c r="D63" i="41"/>
  <c r="D27" i="41" s="1"/>
  <c r="K76" i="41"/>
  <c r="D70" i="41"/>
  <c r="D34" i="41" s="1"/>
  <c r="D54" i="41"/>
  <c r="D18" i="41" s="1"/>
  <c r="K54" i="41"/>
  <c r="K18" i="41" s="1"/>
  <c r="K55" i="41"/>
  <c r="K19" i="41" s="1"/>
  <c r="D55" i="41"/>
  <c r="D19" i="41" s="1"/>
  <c r="D96" i="38"/>
  <c r="K106" i="38"/>
  <c r="D77" i="38"/>
  <c r="K83" i="38"/>
  <c r="D101" i="38"/>
  <c r="K102" i="38"/>
  <c r="C125" i="19"/>
  <c r="K96" i="38"/>
  <c r="D102" i="38"/>
  <c r="D88" i="38"/>
  <c r="K88" i="38"/>
  <c r="C15" i="19"/>
  <c r="K74" i="38"/>
  <c r="D59" i="38"/>
  <c r="D78" i="38"/>
  <c r="K78" i="38"/>
  <c r="K55" i="25"/>
  <c r="AF55" i="25" s="1"/>
  <c r="K89" i="38"/>
  <c r="D89" i="38"/>
  <c r="K75" i="38"/>
  <c r="D58" i="38"/>
  <c r="C37" i="19"/>
  <c r="K86" i="38"/>
  <c r="D84" i="38"/>
  <c r="C39" i="17"/>
  <c r="K57" i="25"/>
  <c r="C59" i="19"/>
  <c r="C149" i="19"/>
  <c r="C148" i="17"/>
  <c r="C30" i="17"/>
  <c r="K48" i="36"/>
  <c r="C34" i="19"/>
  <c r="O32" i="34" s="1"/>
  <c r="C60" i="17"/>
  <c r="C55" i="19"/>
  <c r="C67" i="19"/>
  <c r="C123" i="19"/>
  <c r="C107" i="19"/>
  <c r="C81" i="17"/>
  <c r="C36" i="17"/>
  <c r="K56" i="36"/>
  <c r="C168" i="17"/>
  <c r="C165" i="19"/>
  <c r="C164" i="19"/>
  <c r="C167" i="17"/>
  <c r="C72" i="17"/>
  <c r="C68" i="19"/>
  <c r="K59" i="36"/>
  <c r="K46" i="25"/>
  <c r="C11" i="17"/>
  <c r="C13" i="19"/>
  <c r="C172" i="19"/>
  <c r="C176" i="17"/>
  <c r="C57" i="19"/>
  <c r="C64" i="17"/>
  <c r="I46" i="34" s="1"/>
  <c r="C146" i="19"/>
  <c r="C144" i="17"/>
  <c r="P142" i="17"/>
  <c r="AG60" i="25"/>
  <c r="AG65" i="5"/>
  <c r="AH24" i="25"/>
  <c r="AL24" i="25"/>
  <c r="AK24" i="25"/>
  <c r="AJ24" i="25"/>
  <c r="AI24" i="25"/>
  <c r="K94" i="37"/>
  <c r="D92" i="37"/>
  <c r="K90" i="23"/>
  <c r="D96" i="23"/>
  <c r="AG76" i="36"/>
  <c r="AG60" i="36"/>
  <c r="K90" i="37"/>
  <c r="K71" i="23"/>
  <c r="K35" i="23" s="1"/>
  <c r="D82" i="37"/>
  <c r="D68" i="36"/>
  <c r="D32" i="36" s="1"/>
  <c r="K78" i="36"/>
  <c r="D67" i="23"/>
  <c r="K82" i="23"/>
  <c r="K52" i="37"/>
  <c r="K16" i="37" s="1"/>
  <c r="K75" i="5"/>
  <c r="D56" i="37"/>
  <c r="K43" i="36"/>
  <c r="D72" i="23"/>
  <c r="AL24" i="36"/>
  <c r="AK24" i="36"/>
  <c r="AI24" i="36"/>
  <c r="AH24" i="36"/>
  <c r="AJ24" i="36"/>
  <c r="K69" i="36"/>
  <c r="K47" i="37"/>
  <c r="K11" i="37" s="1"/>
  <c r="K96" i="6"/>
  <c r="K60" i="23"/>
  <c r="K24" i="23" s="1"/>
  <c r="D83" i="6"/>
  <c r="D50" i="5"/>
  <c r="D14" i="5" s="1"/>
  <c r="K70" i="25"/>
  <c r="D51" i="25"/>
  <c r="D15" i="25" s="1"/>
  <c r="D58" i="36"/>
  <c r="D22" i="36" s="1"/>
  <c r="K52" i="5"/>
  <c r="D43" i="37"/>
  <c r="D60" i="23"/>
  <c r="K95" i="37"/>
  <c r="D93" i="37"/>
  <c r="K50" i="5"/>
  <c r="K87" i="6"/>
  <c r="D52" i="5"/>
  <c r="D16" i="5" s="1"/>
  <c r="K50" i="23"/>
  <c r="K14" i="23" s="1"/>
  <c r="D96" i="6"/>
  <c r="D58" i="23"/>
  <c r="K68" i="25"/>
  <c r="D70" i="25"/>
  <c r="D34" i="25" s="1"/>
  <c r="K105" i="23"/>
  <c r="D107" i="23"/>
  <c r="AL28" i="36"/>
  <c r="AK28" i="36"/>
  <c r="AJ28" i="36"/>
  <c r="AH28" i="36"/>
  <c r="AI28" i="36"/>
  <c r="K112" i="23"/>
  <c r="K79" i="36"/>
  <c r="D112" i="23"/>
  <c r="K73" i="5"/>
  <c r="R25" i="23"/>
  <c r="K45" i="37"/>
  <c r="K9" i="37" s="1"/>
  <c r="D59" i="36"/>
  <c r="D23" i="36" s="1"/>
  <c r="D64" i="37"/>
  <c r="K58" i="36"/>
  <c r="D57" i="25"/>
  <c r="D21" i="25" s="1"/>
  <c r="D95" i="6"/>
  <c r="K91" i="6"/>
  <c r="K69" i="25"/>
  <c r="K101" i="23"/>
  <c r="D105" i="23"/>
  <c r="K59" i="25"/>
  <c r="D56" i="5"/>
  <c r="D20" i="5" s="1"/>
  <c r="K66" i="5"/>
  <c r="D44" i="25"/>
  <c r="D8" i="25" s="1"/>
  <c r="C143" i="17"/>
  <c r="K51" i="37"/>
  <c r="K15" i="37" s="1"/>
  <c r="K110" i="23"/>
  <c r="D55" i="37"/>
  <c r="D109" i="23"/>
  <c r="K75" i="37"/>
  <c r="D73" i="37"/>
  <c r="K82" i="36"/>
  <c r="D65" i="36"/>
  <c r="D29" i="36" s="1"/>
  <c r="D56" i="36"/>
  <c r="D20" i="36" s="1"/>
  <c r="D60" i="6"/>
  <c r="D24" i="6" s="1"/>
  <c r="AD24" i="6" s="1"/>
  <c r="AD36" i="6" s="1"/>
  <c r="D76" i="37"/>
  <c r="K80" i="23"/>
  <c r="D54" i="25"/>
  <c r="D18" i="25" s="1"/>
  <c r="K65" i="25"/>
  <c r="K61" i="6"/>
  <c r="K50" i="36"/>
  <c r="K85" i="37"/>
  <c r="D78" i="23"/>
  <c r="D79" i="36"/>
  <c r="D47" i="25"/>
  <c r="D11" i="25" s="1"/>
  <c r="K52" i="25"/>
  <c r="K42" i="25"/>
  <c r="K107" i="23"/>
  <c r="K94" i="6"/>
  <c r="D79" i="6"/>
  <c r="D87" i="23"/>
  <c r="D78" i="6"/>
  <c r="K106" i="23"/>
  <c r="K95" i="6"/>
  <c r="D86" i="23"/>
  <c r="R26" i="23"/>
  <c r="D42" i="37"/>
  <c r="K55" i="5"/>
  <c r="K44" i="23"/>
  <c r="K8" i="23" s="1"/>
  <c r="D46" i="5"/>
  <c r="D10" i="5" s="1"/>
  <c r="K49" i="25"/>
  <c r="D42" i="25"/>
  <c r="D6" i="25" s="1"/>
  <c r="K46" i="37"/>
  <c r="K10" i="37" s="1"/>
  <c r="D42" i="23"/>
  <c r="K46" i="23"/>
  <c r="K10" i="23" s="1"/>
  <c r="K69" i="5"/>
  <c r="K42" i="36"/>
  <c r="D48" i="23"/>
  <c r="AG64" i="36"/>
  <c r="AK23" i="6"/>
  <c r="AL23" i="6"/>
  <c r="AI23" i="6"/>
  <c r="AJ23" i="6"/>
  <c r="AI12" i="6"/>
  <c r="AJ12" i="6"/>
  <c r="AK12" i="6"/>
  <c r="AL12" i="6"/>
  <c r="AI7" i="6"/>
  <c r="AJ7" i="6"/>
  <c r="AK7" i="6"/>
  <c r="AL7" i="6"/>
  <c r="R23" i="6"/>
  <c r="AI22" i="6"/>
  <c r="AJ22" i="6"/>
  <c r="AK22" i="6"/>
  <c r="AL22" i="6"/>
  <c r="D19" i="5"/>
  <c r="C119" i="17"/>
  <c r="C29" i="19"/>
  <c r="AG54" i="5"/>
  <c r="C35" i="19"/>
  <c r="AG79" i="5"/>
  <c r="AH23" i="6"/>
  <c r="D29" i="5"/>
  <c r="AF68" i="5"/>
  <c r="AE68" i="5"/>
  <c r="AD68" i="5"/>
  <c r="AC68" i="5"/>
  <c r="AB68" i="5"/>
  <c r="AH22" i="6"/>
  <c r="D32" i="5"/>
  <c r="C62" i="17"/>
  <c r="D22" i="5"/>
  <c r="C36" i="19"/>
  <c r="O34" i="34" s="1"/>
  <c r="AG81" i="5"/>
  <c r="C46" i="19"/>
  <c r="O46" i="34" s="1"/>
  <c r="AG77" i="5"/>
  <c r="C10" i="19"/>
  <c r="O24" i="34" s="1"/>
  <c r="D7" i="5"/>
  <c r="AG83" i="5"/>
  <c r="AH12" i="6"/>
  <c r="AH7" i="6"/>
  <c r="AF87" i="5"/>
  <c r="AD87" i="5"/>
  <c r="AE87" i="5"/>
  <c r="AC87" i="5"/>
  <c r="AB87" i="5"/>
  <c r="R11" i="5"/>
  <c r="AK7" i="5"/>
  <c r="AJ7" i="5"/>
  <c r="AI7" i="5"/>
  <c r="AH7" i="5"/>
  <c r="AL7" i="5"/>
  <c r="AJ22" i="5"/>
  <c r="AI22" i="5"/>
  <c r="AH22" i="5"/>
  <c r="AL22" i="5"/>
  <c r="AK22" i="5"/>
  <c r="AJ10" i="5"/>
  <c r="AH10" i="5"/>
  <c r="AL10" i="5"/>
  <c r="AK10" i="5"/>
  <c r="AI10" i="5"/>
  <c r="AK9" i="5"/>
  <c r="AJ9" i="5"/>
  <c r="AL9" i="5"/>
  <c r="AI9" i="5"/>
  <c r="AH9" i="5"/>
  <c r="AH28" i="5"/>
  <c r="AL28" i="5"/>
  <c r="AK28" i="5"/>
  <c r="AJ28" i="5"/>
  <c r="AI28" i="5"/>
  <c r="P132" i="17"/>
  <c r="O142" i="17"/>
  <c r="O132" i="17"/>
  <c r="C47" i="19"/>
  <c r="O30" i="34" s="1"/>
  <c r="C17" i="19"/>
  <c r="O15" i="34" s="1"/>
  <c r="C21" i="19"/>
  <c r="C16" i="19"/>
  <c r="C116" i="19"/>
  <c r="C80" i="19"/>
  <c r="C33" i="19"/>
  <c r="C45" i="19"/>
  <c r="C20" i="19"/>
  <c r="O37" i="34" s="1"/>
  <c r="C27" i="19"/>
  <c r="C126" i="17"/>
  <c r="C98" i="19"/>
  <c r="C52" i="19"/>
  <c r="C73" i="19"/>
  <c r="C50" i="19"/>
  <c r="C11" i="19"/>
  <c r="O29" i="34" s="1"/>
  <c r="C142" i="17"/>
  <c r="C133" i="17"/>
  <c r="AG46" i="5"/>
  <c r="AG45" i="5"/>
  <c r="AG64" i="5"/>
  <c r="D31" i="5"/>
  <c r="D18" i="5"/>
  <c r="AG43" i="5"/>
  <c r="AG58" i="5"/>
  <c r="D8" i="5"/>
  <c r="D26" i="5"/>
  <c r="D13" i="5"/>
  <c r="C152" i="17"/>
  <c r="C114" i="17"/>
  <c r="C134" i="17"/>
  <c r="C63" i="17"/>
  <c r="C69" i="17"/>
  <c r="D134" i="17"/>
  <c r="C120" i="17"/>
  <c r="C76" i="17"/>
  <c r="J164" i="35"/>
  <c r="D76" i="17"/>
  <c r="D120" i="17"/>
  <c r="D114" i="17"/>
  <c r="C118" i="17"/>
  <c r="D152" i="17"/>
  <c r="D119" i="19"/>
  <c r="C119" i="19"/>
  <c r="D120" i="19"/>
  <c r="C120" i="19"/>
  <c r="D101" i="19"/>
  <c r="C101" i="19"/>
  <c r="C37" i="17"/>
  <c r="C146" i="17"/>
  <c r="D74" i="17"/>
  <c r="C74" i="17"/>
  <c r="D116" i="17"/>
  <c r="C116" i="17"/>
  <c r="D124" i="17"/>
  <c r="C124" i="17"/>
  <c r="D128" i="17"/>
  <c r="C128" i="17"/>
  <c r="D131" i="17"/>
  <c r="C131" i="17"/>
  <c r="D136" i="17"/>
  <c r="C136" i="17"/>
  <c r="D47" i="17"/>
  <c r="C47" i="17"/>
  <c r="D110" i="17"/>
  <c r="C110" i="17"/>
  <c r="D141" i="17"/>
  <c r="C141" i="17"/>
  <c r="D150" i="17"/>
  <c r="C150" i="17"/>
  <c r="D34" i="17"/>
  <c r="C34" i="17"/>
  <c r="D140" i="17"/>
  <c r="C140" i="17"/>
  <c r="D57" i="17"/>
  <c r="C57" i="17"/>
  <c r="D91" i="17"/>
  <c r="C91" i="17"/>
  <c r="D135" i="17"/>
  <c r="C135" i="17"/>
  <c r="D127" i="17"/>
  <c r="C127" i="17"/>
  <c r="D17" i="17"/>
  <c r="C17" i="17"/>
  <c r="D115" i="17"/>
  <c r="C115" i="17"/>
  <c r="D117" i="17"/>
  <c r="C117" i="17"/>
  <c r="D123" i="17"/>
  <c r="C123" i="17"/>
  <c r="D66" i="17"/>
  <c r="C66" i="17"/>
  <c r="D25" i="17"/>
  <c r="C25" i="17"/>
  <c r="D98" i="17"/>
  <c r="C98" i="17"/>
  <c r="D28" i="17"/>
  <c r="C28" i="17"/>
  <c r="D83" i="17"/>
  <c r="C83" i="17"/>
  <c r="D14" i="17"/>
  <c r="C14" i="17"/>
  <c r="D38" i="17"/>
  <c r="C38" i="17"/>
  <c r="D45" i="17"/>
  <c r="C45" i="17"/>
  <c r="D138" i="17"/>
  <c r="C138" i="17"/>
  <c r="D151" i="17"/>
  <c r="C151" i="17"/>
  <c r="D33" i="17"/>
  <c r="C33" i="17"/>
  <c r="D56" i="17"/>
  <c r="C56" i="17"/>
  <c r="D92" i="17"/>
  <c r="C92" i="17"/>
  <c r="D130" i="17"/>
  <c r="C130" i="17"/>
  <c r="D41" i="17"/>
  <c r="C41" i="17"/>
  <c r="D16" i="17"/>
  <c r="C16" i="17"/>
  <c r="D113" i="17"/>
  <c r="C113" i="17"/>
  <c r="D40" i="17"/>
  <c r="C40" i="17"/>
  <c r="D125" i="17"/>
  <c r="C125" i="17"/>
  <c r="D84" i="17"/>
  <c r="C84" i="17"/>
  <c r="D19" i="17"/>
  <c r="C19" i="17"/>
  <c r="O45" i="34" l="1"/>
  <c r="O43" i="34"/>
  <c r="AE34" i="41"/>
  <c r="AD34" i="41"/>
  <c r="AC34" i="41"/>
  <c r="AF34" i="41"/>
  <c r="AB34" i="41"/>
  <c r="AJ35" i="23"/>
  <c r="AH35" i="23"/>
  <c r="AI35" i="23"/>
  <c r="AL35" i="23"/>
  <c r="AK35" i="23"/>
  <c r="AJ9" i="37"/>
  <c r="AI9" i="37"/>
  <c r="AL9" i="37"/>
  <c r="AK9" i="37"/>
  <c r="AH9" i="37"/>
  <c r="AL11" i="37"/>
  <c r="AK11" i="37"/>
  <c r="AH11" i="37"/>
  <c r="AJ11" i="37"/>
  <c r="AI11" i="37"/>
  <c r="AC27" i="41"/>
  <c r="AB27" i="41"/>
  <c r="AF27" i="41"/>
  <c r="AE27" i="41"/>
  <c r="AD27" i="41"/>
  <c r="AN10" i="5"/>
  <c r="AO10" i="5"/>
  <c r="AR10" i="5"/>
  <c r="AQ10" i="5"/>
  <c r="AP10" i="5"/>
  <c r="AH14" i="23"/>
  <c r="AL14" i="23"/>
  <c r="AI14" i="23"/>
  <c r="AJ14" i="23"/>
  <c r="AK14" i="23"/>
  <c r="AJ15" i="37"/>
  <c r="AI15" i="37"/>
  <c r="AL15" i="37"/>
  <c r="AH15" i="37"/>
  <c r="AK15" i="37"/>
  <c r="AH8" i="23"/>
  <c r="AI8" i="23"/>
  <c r="AL8" i="23"/>
  <c r="AK8" i="23"/>
  <c r="AJ8" i="23"/>
  <c r="AL10" i="23"/>
  <c r="AH10" i="23"/>
  <c r="AJ10" i="23"/>
  <c r="AI10" i="23"/>
  <c r="AK10" i="23"/>
  <c r="AF19" i="41"/>
  <c r="AE19" i="41"/>
  <c r="AD19" i="41"/>
  <c r="AC19" i="41"/>
  <c r="AB19" i="41"/>
  <c r="AL20" i="41"/>
  <c r="AI20" i="41"/>
  <c r="AK20" i="41"/>
  <c r="AJ20" i="41"/>
  <c r="AH20" i="41"/>
  <c r="AL24" i="23"/>
  <c r="AK24" i="23"/>
  <c r="AJ24" i="23"/>
  <c r="AI24" i="23"/>
  <c r="AH24" i="23"/>
  <c r="AL19" i="41"/>
  <c r="AK19" i="41"/>
  <c r="AJ19" i="41"/>
  <c r="AH19" i="41"/>
  <c r="AI19" i="41"/>
  <c r="AF18" i="41"/>
  <c r="AE18" i="41"/>
  <c r="AC18" i="41"/>
  <c r="AD18" i="41"/>
  <c r="AB18" i="41"/>
  <c r="AL10" i="37"/>
  <c r="AK10" i="37"/>
  <c r="AJ10" i="37"/>
  <c r="AI10" i="37"/>
  <c r="AH10" i="37"/>
  <c r="AL16" i="37"/>
  <c r="AK16" i="37"/>
  <c r="AH16" i="37"/>
  <c r="AJ16" i="37"/>
  <c r="AI16" i="37"/>
  <c r="AJ18" i="41"/>
  <c r="AI18" i="41"/>
  <c r="AH18" i="41"/>
  <c r="AL18" i="41"/>
  <c r="AK18" i="41"/>
  <c r="O31" i="34"/>
  <c r="O33" i="34"/>
  <c r="O44" i="34"/>
  <c r="O35" i="34"/>
  <c r="O27" i="34"/>
  <c r="O41" i="34"/>
  <c r="O25" i="34"/>
  <c r="O21" i="34"/>
  <c r="AC62" i="39"/>
  <c r="AE62" i="39"/>
  <c r="AF62" i="39"/>
  <c r="AB62" i="39"/>
  <c r="AD62" i="39"/>
  <c r="D22" i="38"/>
  <c r="D20" i="37"/>
  <c r="D23" i="38"/>
  <c r="D6" i="23"/>
  <c r="D22" i="23"/>
  <c r="D31" i="23"/>
  <c r="D12" i="23"/>
  <c r="D24" i="23"/>
  <c r="D7" i="37"/>
  <c r="D28" i="37"/>
  <c r="D19" i="37"/>
  <c r="D6" i="37"/>
  <c r="AC47" i="36"/>
  <c r="AD25" i="39"/>
  <c r="AC25" i="39"/>
  <c r="AB25" i="39"/>
  <c r="AE25" i="39"/>
  <c r="AF25" i="39"/>
  <c r="AE76" i="39"/>
  <c r="AC76" i="39"/>
  <c r="AF76" i="39"/>
  <c r="AB76" i="39"/>
  <c r="AD76" i="39"/>
  <c r="K14" i="39"/>
  <c r="AF50" i="39"/>
  <c r="AE50" i="39"/>
  <c r="AC50" i="39"/>
  <c r="AB50" i="39"/>
  <c r="AD50" i="39"/>
  <c r="K11" i="36"/>
  <c r="AJ11" i="36" s="1"/>
  <c r="AE68" i="39"/>
  <c r="AD68" i="39"/>
  <c r="AB68" i="39"/>
  <c r="AC68" i="39"/>
  <c r="K32" i="39"/>
  <c r="AF68" i="39"/>
  <c r="AC78" i="39"/>
  <c r="AB78" i="39"/>
  <c r="AD78" i="39"/>
  <c r="AF78" i="39"/>
  <c r="AE78" i="39"/>
  <c r="AE17" i="39"/>
  <c r="AC17" i="39"/>
  <c r="AD17" i="39"/>
  <c r="AF17" i="39"/>
  <c r="AB17" i="39"/>
  <c r="AD93" i="39"/>
  <c r="AF93" i="39"/>
  <c r="AB93" i="39"/>
  <c r="AE93" i="39"/>
  <c r="AC93" i="39"/>
  <c r="AB47" i="36"/>
  <c r="AL26" i="39"/>
  <c r="AI26" i="39"/>
  <c r="AJ26" i="39"/>
  <c r="AK26" i="39"/>
  <c r="AH26" i="39"/>
  <c r="R25" i="39"/>
  <c r="AB20" i="39"/>
  <c r="AC20" i="39"/>
  <c r="AE20" i="39"/>
  <c r="AD20" i="39"/>
  <c r="AF20" i="39"/>
  <c r="AE88" i="39"/>
  <c r="AC88" i="39"/>
  <c r="AD88" i="39"/>
  <c r="AF88" i="39"/>
  <c r="AB88" i="39"/>
  <c r="AD47" i="36"/>
  <c r="AB51" i="39"/>
  <c r="K15" i="39"/>
  <c r="AE51" i="39"/>
  <c r="AC51" i="39"/>
  <c r="AD51" i="39"/>
  <c r="AF51" i="39"/>
  <c r="AC33" i="39"/>
  <c r="AF33" i="39"/>
  <c r="AD33" i="39"/>
  <c r="AB33" i="39"/>
  <c r="AE33" i="39"/>
  <c r="AF80" i="39"/>
  <c r="AD80" i="39"/>
  <c r="AC80" i="39"/>
  <c r="AB80" i="39"/>
  <c r="AE80" i="39"/>
  <c r="AE47" i="36"/>
  <c r="AF87" i="39"/>
  <c r="AC87" i="39"/>
  <c r="AD87" i="39"/>
  <c r="AB87" i="39"/>
  <c r="AE87" i="39"/>
  <c r="K27" i="39"/>
  <c r="AD63" i="39"/>
  <c r="AB63" i="39"/>
  <c r="AF63" i="39"/>
  <c r="AC63" i="39"/>
  <c r="AE63" i="39"/>
  <c r="AE85" i="39"/>
  <c r="AD85" i="39"/>
  <c r="AC85" i="39"/>
  <c r="AF85" i="39"/>
  <c r="AB85" i="39"/>
  <c r="AB22" i="39"/>
  <c r="AC22" i="39"/>
  <c r="AF22" i="39"/>
  <c r="AE22" i="39"/>
  <c r="AD22" i="39"/>
  <c r="AF13" i="39"/>
  <c r="AB13" i="39"/>
  <c r="AE13" i="39"/>
  <c r="AD13" i="39"/>
  <c r="AC13" i="39"/>
  <c r="I37" i="34"/>
  <c r="I43" i="34"/>
  <c r="I38" i="34"/>
  <c r="I39" i="34"/>
  <c r="I42" i="34"/>
  <c r="I44" i="34"/>
  <c r="O18" i="34"/>
  <c r="O20" i="34"/>
  <c r="AK36" i="38"/>
  <c r="Y18" i="38" s="1"/>
  <c r="AC54" i="41"/>
  <c r="AE54" i="41"/>
  <c r="AF54" i="41"/>
  <c r="AD54" i="41"/>
  <c r="AB54" i="41"/>
  <c r="AD76" i="41"/>
  <c r="AB76" i="41"/>
  <c r="AF76" i="41"/>
  <c r="AC76" i="41"/>
  <c r="AE76" i="41"/>
  <c r="AE55" i="41"/>
  <c r="AC55" i="41"/>
  <c r="AB55" i="41"/>
  <c r="AF55" i="41"/>
  <c r="AD55" i="41"/>
  <c r="AF56" i="41"/>
  <c r="AD56" i="41"/>
  <c r="AC56" i="41"/>
  <c r="AE56" i="41"/>
  <c r="AB56" i="41"/>
  <c r="AL36" i="38"/>
  <c r="Y19" i="38" s="1"/>
  <c r="AI36" i="38"/>
  <c r="Y16" i="38" s="1"/>
  <c r="AJ36" i="38"/>
  <c r="Y17" i="38" s="1"/>
  <c r="AH36" i="38"/>
  <c r="Y15" i="38" s="1"/>
  <c r="I45" i="34"/>
  <c r="I40" i="34"/>
  <c r="O17" i="34"/>
  <c r="O14" i="34"/>
  <c r="O11" i="34"/>
  <c r="O12" i="34"/>
  <c r="I41" i="34"/>
  <c r="AD55" i="25"/>
  <c r="AE55" i="25"/>
  <c r="AB55" i="25"/>
  <c r="AC55" i="25"/>
  <c r="AC86" i="38"/>
  <c r="AE86" i="38"/>
  <c r="AF86" i="38"/>
  <c r="AB86" i="38"/>
  <c r="AD86" i="38"/>
  <c r="AF106" i="38"/>
  <c r="AC106" i="38"/>
  <c r="AE106" i="38"/>
  <c r="AB106" i="38"/>
  <c r="AD106" i="38"/>
  <c r="AD78" i="38"/>
  <c r="AC78" i="38"/>
  <c r="AE78" i="38"/>
  <c r="AF78" i="38"/>
  <c r="AB78" i="38"/>
  <c r="AD75" i="38"/>
  <c r="AB75" i="38"/>
  <c r="AF75" i="38"/>
  <c r="AC75" i="38"/>
  <c r="AE75" i="38"/>
  <c r="K19" i="25"/>
  <c r="AJ19" i="25" s="1"/>
  <c r="AE74" i="38"/>
  <c r="AF74" i="38"/>
  <c r="AD74" i="38"/>
  <c r="AB74" i="38"/>
  <c r="AC74" i="38"/>
  <c r="AF96" i="38"/>
  <c r="AB96" i="38"/>
  <c r="AE96" i="38"/>
  <c r="AC96" i="38"/>
  <c r="AD96" i="38"/>
  <c r="AB83" i="38"/>
  <c r="AD83" i="38"/>
  <c r="AE83" i="38"/>
  <c r="AC83" i="38"/>
  <c r="AF83" i="38"/>
  <c r="AE88" i="38"/>
  <c r="AF88" i="38"/>
  <c r="AD88" i="38"/>
  <c r="AB88" i="38"/>
  <c r="AC88" i="38"/>
  <c r="AF102" i="38"/>
  <c r="AD102" i="38"/>
  <c r="AC102" i="38"/>
  <c r="AE102" i="38"/>
  <c r="AB102" i="38"/>
  <c r="AF89" i="38"/>
  <c r="AB89" i="38"/>
  <c r="AE89" i="38"/>
  <c r="AD89" i="38"/>
  <c r="AC89" i="38"/>
  <c r="O9" i="34"/>
  <c r="O16" i="34"/>
  <c r="O19" i="34"/>
  <c r="O10" i="34"/>
  <c r="O13" i="34"/>
  <c r="AB46" i="25"/>
  <c r="AF46" i="25"/>
  <c r="AE46" i="25"/>
  <c r="AD46" i="25"/>
  <c r="K10" i="25"/>
  <c r="AC46" i="25"/>
  <c r="AE48" i="36"/>
  <c r="AD48" i="36"/>
  <c r="AF48" i="36"/>
  <c r="AB48" i="36"/>
  <c r="AC48" i="36"/>
  <c r="K12" i="36"/>
  <c r="AD59" i="36"/>
  <c r="AC59" i="36"/>
  <c r="K23" i="36"/>
  <c r="AB59" i="36"/>
  <c r="AF59" i="36"/>
  <c r="AE59" i="36"/>
  <c r="AD56" i="36"/>
  <c r="AB56" i="36"/>
  <c r="AF56" i="36"/>
  <c r="AE56" i="36"/>
  <c r="AC56" i="36"/>
  <c r="K20" i="36"/>
  <c r="AF57" i="25"/>
  <c r="AD57" i="25"/>
  <c r="AB57" i="25"/>
  <c r="AE57" i="25"/>
  <c r="AC57" i="25"/>
  <c r="K21" i="25"/>
  <c r="O8" i="34"/>
  <c r="AF46" i="37"/>
  <c r="AD46" i="37"/>
  <c r="AC46" i="37"/>
  <c r="AE46" i="37"/>
  <c r="AB46" i="37"/>
  <c r="AD6" i="25"/>
  <c r="AF6" i="25"/>
  <c r="AB6" i="25"/>
  <c r="AE6" i="25"/>
  <c r="AC6" i="25"/>
  <c r="AF49" i="25"/>
  <c r="AE49" i="25"/>
  <c r="AB49" i="25"/>
  <c r="AD49" i="25"/>
  <c r="K13" i="25"/>
  <c r="AC49" i="25"/>
  <c r="AE91" i="6"/>
  <c r="AF91" i="6"/>
  <c r="AB91" i="6"/>
  <c r="AD91" i="6"/>
  <c r="AC91" i="6"/>
  <c r="AE79" i="36"/>
  <c r="AF79" i="36"/>
  <c r="AD79" i="36"/>
  <c r="AB79" i="36"/>
  <c r="AC79" i="36"/>
  <c r="AF96" i="6"/>
  <c r="AE96" i="6"/>
  <c r="AD96" i="6"/>
  <c r="AB96" i="6"/>
  <c r="AC96" i="6"/>
  <c r="AF10" i="5"/>
  <c r="AC10" i="5"/>
  <c r="AB10" i="5"/>
  <c r="AE10" i="5"/>
  <c r="AD10" i="5"/>
  <c r="AF11" i="25"/>
  <c r="AE11" i="25"/>
  <c r="AD11" i="25"/>
  <c r="AB11" i="25"/>
  <c r="AC11" i="25"/>
  <c r="AC112" i="23"/>
  <c r="AB112" i="23"/>
  <c r="AF112" i="23"/>
  <c r="AD112" i="23"/>
  <c r="AE112" i="23"/>
  <c r="AF16" i="5"/>
  <c r="AE16" i="5"/>
  <c r="AB16" i="5"/>
  <c r="AC16" i="5"/>
  <c r="AD16" i="5"/>
  <c r="AC47" i="37"/>
  <c r="AF47" i="37"/>
  <c r="AD47" i="37"/>
  <c r="AB47" i="37"/>
  <c r="AE47" i="37"/>
  <c r="AC44" i="23"/>
  <c r="AB44" i="23"/>
  <c r="AE44" i="23"/>
  <c r="AF44" i="23"/>
  <c r="AD44" i="23"/>
  <c r="AB21" i="25"/>
  <c r="AF21" i="25"/>
  <c r="AE21" i="25"/>
  <c r="AD21" i="25"/>
  <c r="AC21" i="25"/>
  <c r="AE87" i="6"/>
  <c r="AF87" i="6"/>
  <c r="AD87" i="6"/>
  <c r="AB87" i="6"/>
  <c r="AC87" i="6"/>
  <c r="AF69" i="36"/>
  <c r="AB69" i="36"/>
  <c r="AD69" i="36"/>
  <c r="AE69" i="36"/>
  <c r="AC69" i="36"/>
  <c r="K33" i="36"/>
  <c r="AD55" i="5"/>
  <c r="AB55" i="5"/>
  <c r="K19" i="5"/>
  <c r="AC55" i="5"/>
  <c r="AF55" i="5"/>
  <c r="AE55" i="5"/>
  <c r="AF8" i="25"/>
  <c r="AE8" i="25"/>
  <c r="AB8" i="25"/>
  <c r="AD8" i="25"/>
  <c r="AC8" i="25"/>
  <c r="AF58" i="36"/>
  <c r="AB58" i="36"/>
  <c r="AE58" i="36"/>
  <c r="AD58" i="36"/>
  <c r="AC58" i="36"/>
  <c r="K22" i="36"/>
  <c r="AF50" i="5"/>
  <c r="AE50" i="5"/>
  <c r="AD50" i="5"/>
  <c r="AC50" i="5"/>
  <c r="AB50" i="5"/>
  <c r="K14" i="5"/>
  <c r="AF85" i="37"/>
  <c r="AC85" i="37"/>
  <c r="AB85" i="37"/>
  <c r="AD85" i="37"/>
  <c r="AE85" i="37"/>
  <c r="AE66" i="5"/>
  <c r="AF66" i="5"/>
  <c r="AD66" i="5"/>
  <c r="AC66" i="5"/>
  <c r="AB66" i="5"/>
  <c r="AC90" i="23"/>
  <c r="AB90" i="23"/>
  <c r="AD90" i="23"/>
  <c r="AF90" i="23"/>
  <c r="AE90" i="23"/>
  <c r="AD50" i="36"/>
  <c r="AF50" i="36"/>
  <c r="AB50" i="36"/>
  <c r="AE50" i="36"/>
  <c r="AC50" i="36"/>
  <c r="K14" i="36"/>
  <c r="AC23" i="36"/>
  <c r="AF23" i="36"/>
  <c r="AD23" i="36"/>
  <c r="AB23" i="36"/>
  <c r="AE23" i="36"/>
  <c r="AD95" i="37"/>
  <c r="AC95" i="37"/>
  <c r="AF95" i="37"/>
  <c r="AB95" i="37"/>
  <c r="AE95" i="37"/>
  <c r="AD69" i="25"/>
  <c r="AB69" i="25"/>
  <c r="AE69" i="25"/>
  <c r="AF69" i="25"/>
  <c r="K33" i="25"/>
  <c r="AC69" i="25"/>
  <c r="AC60" i="23"/>
  <c r="AB60" i="23"/>
  <c r="AD60" i="23"/>
  <c r="AF60" i="23"/>
  <c r="AE60" i="23"/>
  <c r="AD59" i="25"/>
  <c r="AB59" i="25"/>
  <c r="AE59" i="25"/>
  <c r="AF59" i="25"/>
  <c r="K23" i="25"/>
  <c r="AC59" i="25"/>
  <c r="AF18" i="25"/>
  <c r="AE18" i="25"/>
  <c r="AD18" i="25"/>
  <c r="AB18" i="25"/>
  <c r="AC18" i="25"/>
  <c r="AF82" i="36"/>
  <c r="AD82" i="36"/>
  <c r="AB82" i="36"/>
  <c r="AE82" i="36"/>
  <c r="AC82" i="36"/>
  <c r="AF22" i="36"/>
  <c r="AE22" i="36"/>
  <c r="AD22" i="36"/>
  <c r="AC22" i="36"/>
  <c r="AB22" i="36"/>
  <c r="AF94" i="6"/>
  <c r="AE94" i="6"/>
  <c r="AB94" i="6"/>
  <c r="AC94" i="6"/>
  <c r="AD94" i="6"/>
  <c r="AF14" i="5"/>
  <c r="AE14" i="5"/>
  <c r="AD14" i="5"/>
  <c r="AC14" i="5"/>
  <c r="AB14" i="5"/>
  <c r="AB107" i="23"/>
  <c r="AC107" i="23"/>
  <c r="AE107" i="23"/>
  <c r="AD107" i="23"/>
  <c r="AF107" i="23"/>
  <c r="AF42" i="25"/>
  <c r="AD42" i="25"/>
  <c r="AB42" i="25"/>
  <c r="AE42" i="25"/>
  <c r="K6" i="25"/>
  <c r="AC42" i="25"/>
  <c r="AD52" i="25"/>
  <c r="AF52" i="25"/>
  <c r="AE52" i="25"/>
  <c r="AB52" i="25"/>
  <c r="K16" i="25"/>
  <c r="AC52" i="25"/>
  <c r="AB50" i="23"/>
  <c r="AC50" i="23"/>
  <c r="AF50" i="23"/>
  <c r="AE50" i="23"/>
  <c r="AD50" i="23"/>
  <c r="AE45" i="37"/>
  <c r="AC45" i="37"/>
  <c r="AB45" i="37"/>
  <c r="AD45" i="37"/>
  <c r="AF45" i="37"/>
  <c r="AF65" i="25"/>
  <c r="AB65" i="25"/>
  <c r="AE65" i="25"/>
  <c r="AD65" i="25"/>
  <c r="K29" i="25"/>
  <c r="AC65" i="25"/>
  <c r="AC101" i="23"/>
  <c r="AB101" i="23"/>
  <c r="AE101" i="23"/>
  <c r="AD101" i="23"/>
  <c r="AF101" i="23"/>
  <c r="AF42" i="36"/>
  <c r="AE42" i="36"/>
  <c r="AB42" i="36"/>
  <c r="AD42" i="36"/>
  <c r="AC42" i="36"/>
  <c r="K6" i="36"/>
  <c r="AE69" i="5"/>
  <c r="AB69" i="5"/>
  <c r="AF69" i="5"/>
  <c r="AD69" i="5"/>
  <c r="AC69" i="5"/>
  <c r="AC46" i="23"/>
  <c r="AB46" i="23"/>
  <c r="AD46" i="23"/>
  <c r="AE46" i="23"/>
  <c r="AF46" i="23"/>
  <c r="AC20" i="36"/>
  <c r="AB20" i="36"/>
  <c r="AD20" i="36"/>
  <c r="AF20" i="36"/>
  <c r="AE20" i="36"/>
  <c r="AB106" i="23"/>
  <c r="AC106" i="23"/>
  <c r="AF106" i="23"/>
  <c r="AE106" i="23"/>
  <c r="AD106" i="23"/>
  <c r="AC52" i="5"/>
  <c r="K16" i="5"/>
  <c r="AD52" i="5"/>
  <c r="AF52" i="5"/>
  <c r="AB52" i="5"/>
  <c r="AE52" i="5"/>
  <c r="AC105" i="23"/>
  <c r="AB105" i="23"/>
  <c r="AD105" i="23"/>
  <c r="AF105" i="23"/>
  <c r="AE105" i="23"/>
  <c r="AB15" i="25"/>
  <c r="AF15" i="25"/>
  <c r="AE15" i="25"/>
  <c r="AD15" i="25"/>
  <c r="AC15" i="25"/>
  <c r="AD78" i="36"/>
  <c r="AB78" i="36"/>
  <c r="AE78" i="36"/>
  <c r="AF78" i="36"/>
  <c r="AC78" i="36"/>
  <c r="AD68" i="25"/>
  <c r="AF68" i="25"/>
  <c r="AB68" i="25"/>
  <c r="AE68" i="25"/>
  <c r="K32" i="25"/>
  <c r="AC68" i="25"/>
  <c r="AB73" i="5"/>
  <c r="AE73" i="5"/>
  <c r="AD73" i="5"/>
  <c r="AF73" i="5"/>
  <c r="AC73" i="5"/>
  <c r="AB71" i="23"/>
  <c r="AC71" i="23"/>
  <c r="AD71" i="23"/>
  <c r="AE71" i="23"/>
  <c r="AF71" i="23"/>
  <c r="AC110" i="23"/>
  <c r="AB110" i="23"/>
  <c r="AD110" i="23"/>
  <c r="AE110" i="23"/>
  <c r="AF110" i="23"/>
  <c r="AD90" i="37"/>
  <c r="AE90" i="37"/>
  <c r="AC90" i="37"/>
  <c r="AF90" i="37"/>
  <c r="AB90" i="37"/>
  <c r="AE51" i="37"/>
  <c r="AF51" i="37"/>
  <c r="AD51" i="37"/>
  <c r="AB51" i="37"/>
  <c r="AC51" i="37"/>
  <c r="AE61" i="6"/>
  <c r="AF61" i="6"/>
  <c r="AD61" i="6"/>
  <c r="AC61" i="6"/>
  <c r="AB61" i="6"/>
  <c r="AE94" i="37"/>
  <c r="AF94" i="37"/>
  <c r="AC94" i="37"/>
  <c r="AD94" i="37"/>
  <c r="AB94" i="37"/>
  <c r="AC80" i="23"/>
  <c r="AB80" i="23"/>
  <c r="AD80" i="23"/>
  <c r="AE80" i="23"/>
  <c r="AF80" i="23"/>
  <c r="AD43" i="36"/>
  <c r="AE43" i="36"/>
  <c r="AF43" i="36"/>
  <c r="AB43" i="36"/>
  <c r="AC43" i="36"/>
  <c r="K7" i="36"/>
  <c r="AC75" i="5"/>
  <c r="AD75" i="5"/>
  <c r="AE75" i="5"/>
  <c r="AF75" i="5"/>
  <c r="AB75" i="5"/>
  <c r="AE95" i="6"/>
  <c r="AF95" i="6"/>
  <c r="AB95" i="6"/>
  <c r="AD95" i="6"/>
  <c r="AC95" i="6"/>
  <c r="AE52" i="37"/>
  <c r="AB52" i="37"/>
  <c r="AF52" i="37"/>
  <c r="AD52" i="37"/>
  <c r="AC52" i="37"/>
  <c r="AD29" i="36"/>
  <c r="AE29" i="36"/>
  <c r="AB29" i="36"/>
  <c r="AC29" i="36"/>
  <c r="AF29" i="36"/>
  <c r="AC82" i="23"/>
  <c r="AB82" i="23"/>
  <c r="AD82" i="23"/>
  <c r="AE82" i="23"/>
  <c r="AF82" i="23"/>
  <c r="AC75" i="37"/>
  <c r="AB75" i="37"/>
  <c r="AF75" i="37"/>
  <c r="AE75" i="37"/>
  <c r="AD75" i="37"/>
  <c r="AD34" i="25"/>
  <c r="AF34" i="25"/>
  <c r="AE34" i="25"/>
  <c r="AB34" i="25"/>
  <c r="AC34" i="25"/>
  <c r="AD70" i="25"/>
  <c r="AF70" i="25"/>
  <c r="AB70" i="25"/>
  <c r="AE70" i="25"/>
  <c r="K34" i="25"/>
  <c r="AC70" i="25"/>
  <c r="AD32" i="36"/>
  <c r="AE32" i="36"/>
  <c r="AC32" i="36"/>
  <c r="AF32" i="36"/>
  <c r="AB32" i="36"/>
  <c r="AF24" i="6"/>
  <c r="AF36" i="6" s="1"/>
  <c r="AE24" i="6"/>
  <c r="AE36" i="6" s="1"/>
  <c r="AC24" i="6"/>
  <c r="AC36" i="6" s="1"/>
  <c r="AE60" i="5"/>
  <c r="AF60" i="5"/>
  <c r="AD60" i="5"/>
  <c r="AC60" i="5"/>
  <c r="AB60" i="5"/>
  <c r="K24" i="5"/>
  <c r="AB24" i="6"/>
  <c r="AB36" i="6" s="1"/>
  <c r="K25" i="6"/>
  <c r="AE22" i="5"/>
  <c r="AC22" i="5"/>
  <c r="AB22" i="5"/>
  <c r="AF22" i="5"/>
  <c r="AD22" i="5"/>
  <c r="AF74" i="5"/>
  <c r="AD74" i="5"/>
  <c r="AE74" i="5"/>
  <c r="AB74" i="5"/>
  <c r="AC74" i="5"/>
  <c r="AB53" i="5"/>
  <c r="AD53" i="5"/>
  <c r="AF53" i="5"/>
  <c r="AE53" i="5"/>
  <c r="AC53" i="5"/>
  <c r="AE84" i="5"/>
  <c r="AF84" i="5"/>
  <c r="AB84" i="5"/>
  <c r="AC84" i="5"/>
  <c r="AD84" i="5"/>
  <c r="AF29" i="5"/>
  <c r="AC29" i="5"/>
  <c r="AE29" i="5"/>
  <c r="AD29" i="5"/>
  <c r="AB29" i="5"/>
  <c r="AB32" i="5"/>
  <c r="AE32" i="5"/>
  <c r="AF32" i="5"/>
  <c r="AD32" i="5"/>
  <c r="AC32" i="5"/>
  <c r="AG87" i="5"/>
  <c r="AE76" i="5"/>
  <c r="AD76" i="5"/>
  <c r="AC76" i="5"/>
  <c r="AB76" i="5"/>
  <c r="AF76" i="5"/>
  <c r="AE80" i="5"/>
  <c r="AF80" i="5"/>
  <c r="AD80" i="5"/>
  <c r="AC80" i="5"/>
  <c r="AB80" i="5"/>
  <c r="AD49" i="5"/>
  <c r="AB49" i="5"/>
  <c r="AF49" i="5"/>
  <c r="AE49" i="5"/>
  <c r="AC49" i="5"/>
  <c r="K13" i="5"/>
  <c r="AF82" i="5"/>
  <c r="AC82" i="5"/>
  <c r="AD82" i="5"/>
  <c r="AB82" i="5"/>
  <c r="AE82" i="5"/>
  <c r="AB7" i="5"/>
  <c r="AF7" i="5"/>
  <c r="AC7" i="5"/>
  <c r="AE7" i="5"/>
  <c r="AD7" i="5"/>
  <c r="AD20" i="5"/>
  <c r="AF20" i="5"/>
  <c r="AC20" i="5"/>
  <c r="AB20" i="5"/>
  <c r="AE20" i="5"/>
  <c r="AF13" i="5"/>
  <c r="AE13" i="5"/>
  <c r="AD13" i="5"/>
  <c r="AB13" i="5"/>
  <c r="AC13" i="5"/>
  <c r="AF18" i="5"/>
  <c r="AE18" i="5"/>
  <c r="AD18" i="5"/>
  <c r="AC18" i="5"/>
  <c r="AB18" i="5"/>
  <c r="AF26" i="5"/>
  <c r="AE26" i="5"/>
  <c r="AD26" i="5"/>
  <c r="AC26" i="5"/>
  <c r="AB26" i="5"/>
  <c r="AD8" i="5"/>
  <c r="AC8" i="5"/>
  <c r="AB8" i="5"/>
  <c r="AF8" i="5"/>
  <c r="AE8" i="5"/>
  <c r="AE31" i="5"/>
  <c r="AD31" i="5"/>
  <c r="AC31" i="5"/>
  <c r="AB31" i="5"/>
  <c r="AF31" i="5"/>
  <c r="AE19" i="5"/>
  <c r="AD19" i="5"/>
  <c r="AC19" i="5"/>
  <c r="AB19" i="5"/>
  <c r="AF19" i="5"/>
  <c r="M10" i="21"/>
  <c r="M12" i="21"/>
  <c r="M24" i="21"/>
  <c r="M14" i="21"/>
  <c r="I32" i="34"/>
  <c r="I19" i="34"/>
  <c r="I16" i="34"/>
  <c r="I23" i="34"/>
  <c r="I7" i="34"/>
  <c r="I27" i="34"/>
  <c r="I30" i="34"/>
  <c r="I9" i="34"/>
  <c r="I29" i="34"/>
  <c r="I25" i="34"/>
  <c r="I8" i="34"/>
  <c r="I10" i="34"/>
  <c r="I33" i="34"/>
  <c r="I24" i="34"/>
  <c r="I35" i="34"/>
  <c r="I21" i="34"/>
  <c r="I17" i="34"/>
  <c r="I18" i="34"/>
  <c r="I28" i="34"/>
  <c r="I14" i="34"/>
  <c r="I34" i="34"/>
  <c r="I20" i="34"/>
  <c r="I36" i="34"/>
  <c r="I22" i="34"/>
  <c r="I11" i="34"/>
  <c r="I31" i="34"/>
  <c r="I12" i="34"/>
  <c r="I26" i="34"/>
  <c r="I13" i="34"/>
  <c r="I15" i="34"/>
  <c r="K12" i="5"/>
  <c r="R23" i="5" s="1"/>
  <c r="K11" i="5"/>
  <c r="R7" i="5" s="1"/>
  <c r="K20" i="5"/>
  <c r="K17" i="5"/>
  <c r="K30" i="5"/>
  <c r="K33" i="5"/>
  <c r="K32" i="5"/>
  <c r="K26" i="5"/>
  <c r="AF19" i="37" l="1"/>
  <c r="AE19" i="37"/>
  <c r="AD19" i="37"/>
  <c r="AC19" i="37"/>
  <c r="AB19" i="37"/>
  <c r="AE28" i="37"/>
  <c r="AC28" i="37"/>
  <c r="AF28" i="37"/>
  <c r="AD28" i="37"/>
  <c r="AB28" i="37"/>
  <c r="AE7" i="37"/>
  <c r="AD7" i="37"/>
  <c r="AC7" i="37"/>
  <c r="AB7" i="37"/>
  <c r="AF7" i="37"/>
  <c r="AC24" i="23"/>
  <c r="AE24" i="23"/>
  <c r="AB24" i="23"/>
  <c r="AD24" i="23"/>
  <c r="AF24" i="23"/>
  <c r="AR6" i="5"/>
  <c r="AQ6" i="5"/>
  <c r="AP6" i="5"/>
  <c r="AO6" i="5"/>
  <c r="AN6" i="5"/>
  <c r="AE31" i="23"/>
  <c r="AD31" i="23"/>
  <c r="AF31" i="23"/>
  <c r="AC31" i="23"/>
  <c r="AB31" i="23"/>
  <c r="AE22" i="23"/>
  <c r="AD22" i="23"/>
  <c r="AC22" i="23"/>
  <c r="AF22" i="23"/>
  <c r="AB22" i="23"/>
  <c r="AC6" i="23"/>
  <c r="AF6" i="23"/>
  <c r="AE6" i="23"/>
  <c r="AD6" i="23"/>
  <c r="AB6" i="23"/>
  <c r="AC12" i="23"/>
  <c r="AF12" i="23"/>
  <c r="AE12" i="23"/>
  <c r="AD12" i="23"/>
  <c r="AB12" i="23"/>
  <c r="AF23" i="38"/>
  <c r="AE23" i="38"/>
  <c r="AB23" i="38"/>
  <c r="AD23" i="38"/>
  <c r="AC23" i="38"/>
  <c r="AC6" i="37"/>
  <c r="AB6" i="37"/>
  <c r="AF6" i="37"/>
  <c r="AE6" i="37"/>
  <c r="AD6" i="37"/>
  <c r="AE20" i="37"/>
  <c r="AF20" i="37"/>
  <c r="AD20" i="37"/>
  <c r="AC20" i="37"/>
  <c r="AB20" i="37"/>
  <c r="AE22" i="38"/>
  <c r="AD22" i="38"/>
  <c r="AC22" i="38"/>
  <c r="AB22" i="38"/>
  <c r="AF22" i="38"/>
  <c r="AG62" i="39"/>
  <c r="AI11" i="36"/>
  <c r="R23" i="36"/>
  <c r="AG47" i="36"/>
  <c r="AG88" i="39"/>
  <c r="AK11" i="36"/>
  <c r="AL11" i="36"/>
  <c r="AG85" i="39"/>
  <c r="AG51" i="39"/>
  <c r="AG76" i="39"/>
  <c r="AC36" i="39"/>
  <c r="X16" i="39" s="1"/>
  <c r="AD36" i="39"/>
  <c r="X17" i="39" s="1"/>
  <c r="AG50" i="39"/>
  <c r="AB121" i="39"/>
  <c r="X6" i="39" s="1"/>
  <c r="AI27" i="39"/>
  <c r="AK27" i="39"/>
  <c r="AH27" i="39"/>
  <c r="AJ27" i="39"/>
  <c r="AL27" i="39"/>
  <c r="R26" i="39"/>
  <c r="AD121" i="39"/>
  <c r="X8" i="39" s="1"/>
  <c r="Z10" i="3" s="1"/>
  <c r="AE36" i="39"/>
  <c r="X18" i="39" s="1"/>
  <c r="AC121" i="39"/>
  <c r="X7" i="39" s="1"/>
  <c r="Z9" i="3" s="1"/>
  <c r="AG68" i="39"/>
  <c r="AG87" i="39"/>
  <c r="AB36" i="39"/>
  <c r="AG78" i="39"/>
  <c r="AE121" i="39"/>
  <c r="X9" i="39" s="1"/>
  <c r="Z11" i="3" s="1"/>
  <c r="AF36" i="39"/>
  <c r="X19" i="39" s="1"/>
  <c r="AG93" i="39"/>
  <c r="AF121" i="39"/>
  <c r="X10" i="39" s="1"/>
  <c r="Z7" i="3" s="1"/>
  <c r="AH11" i="36"/>
  <c r="AG80" i="39"/>
  <c r="AH14" i="39"/>
  <c r="AJ14" i="39"/>
  <c r="AL14" i="39"/>
  <c r="AI14" i="39"/>
  <c r="AK14" i="39"/>
  <c r="AG63" i="39"/>
  <c r="AJ15" i="39"/>
  <c r="AI15" i="39"/>
  <c r="AL15" i="39"/>
  <c r="AK15" i="39"/>
  <c r="AH15" i="39"/>
  <c r="AK32" i="39"/>
  <c r="AJ32" i="39"/>
  <c r="AH32" i="39"/>
  <c r="AI32" i="39"/>
  <c r="AL32" i="39"/>
  <c r="R24" i="25"/>
  <c r="R25" i="25"/>
  <c r="R25" i="41"/>
  <c r="R26" i="41"/>
  <c r="AE121" i="41"/>
  <c r="X9" i="41" s="1"/>
  <c r="X11" i="3" s="1"/>
  <c r="AD36" i="41"/>
  <c r="AB121" i="41"/>
  <c r="AF36" i="41"/>
  <c r="AD121" i="41"/>
  <c r="X8" i="41" s="1"/>
  <c r="X10" i="3" s="1"/>
  <c r="AE36" i="41"/>
  <c r="AF121" i="41"/>
  <c r="X10" i="41" s="1"/>
  <c r="X7" i="3" s="1"/>
  <c r="AC121" i="41"/>
  <c r="X7" i="41" s="1"/>
  <c r="X9" i="3" s="1"/>
  <c r="AC36" i="41"/>
  <c r="R24" i="41"/>
  <c r="AN36" i="38"/>
  <c r="AB36" i="41"/>
  <c r="AC36" i="25"/>
  <c r="X16" i="25" s="1"/>
  <c r="AE36" i="25"/>
  <c r="X18" i="25" s="1"/>
  <c r="AB36" i="25"/>
  <c r="X15" i="25" s="1"/>
  <c r="AF36" i="25"/>
  <c r="X19" i="25" s="1"/>
  <c r="AE36" i="36"/>
  <c r="X18" i="36" s="1"/>
  <c r="AD36" i="25"/>
  <c r="X17" i="25" s="1"/>
  <c r="AD36" i="5"/>
  <c r="X17" i="5" s="1"/>
  <c r="AD36" i="36"/>
  <c r="X17" i="36" s="1"/>
  <c r="AF36" i="36"/>
  <c r="X19" i="36" s="1"/>
  <c r="AE36" i="5"/>
  <c r="AC36" i="5"/>
  <c r="AB36" i="36"/>
  <c r="AF36" i="5"/>
  <c r="X19" i="5" s="1"/>
  <c r="AC36" i="36"/>
  <c r="X16" i="36" s="1"/>
  <c r="AB36" i="5"/>
  <c r="AI19" i="25"/>
  <c r="AK19" i="25"/>
  <c r="Y20" i="38"/>
  <c r="AG55" i="25"/>
  <c r="AH19" i="25"/>
  <c r="R23" i="25"/>
  <c r="AL19" i="25"/>
  <c r="AC121" i="38"/>
  <c r="X7" i="38" s="1"/>
  <c r="Y9" i="3" s="1"/>
  <c r="AF121" i="38"/>
  <c r="X10" i="38" s="1"/>
  <c r="Y7" i="3" s="1"/>
  <c r="AD121" i="38"/>
  <c r="X8" i="38" s="1"/>
  <c r="Y10" i="3" s="1"/>
  <c r="AE121" i="38"/>
  <c r="X9" i="38" s="1"/>
  <c r="Y11" i="3" s="1"/>
  <c r="AB121" i="38"/>
  <c r="AG56" i="36"/>
  <c r="AG46" i="25"/>
  <c r="AJ10" i="25"/>
  <c r="AH10" i="25"/>
  <c r="AI10" i="25"/>
  <c r="AL10" i="25"/>
  <c r="AK10" i="25"/>
  <c r="AG59" i="36"/>
  <c r="AK23" i="36"/>
  <c r="AI23" i="36"/>
  <c r="AH23" i="36"/>
  <c r="AL23" i="36"/>
  <c r="AJ23" i="36"/>
  <c r="AI20" i="36"/>
  <c r="AL20" i="36"/>
  <c r="AK20" i="36"/>
  <c r="AJ20" i="36"/>
  <c r="AH20" i="36"/>
  <c r="AG48" i="36"/>
  <c r="AH21" i="25"/>
  <c r="AJ21" i="25"/>
  <c r="AL21" i="25"/>
  <c r="AK21" i="25"/>
  <c r="AI21" i="25"/>
  <c r="AL12" i="36"/>
  <c r="AK12" i="36"/>
  <c r="AI12" i="36"/>
  <c r="AJ12" i="36"/>
  <c r="AH12" i="36"/>
  <c r="AG57" i="25"/>
  <c r="Z36" i="6"/>
  <c r="R24" i="36"/>
  <c r="AG65" i="25"/>
  <c r="AG82" i="36"/>
  <c r="AG49" i="25"/>
  <c r="AG58" i="36"/>
  <c r="AG52" i="25"/>
  <c r="AG69" i="36"/>
  <c r="AG78" i="36"/>
  <c r="AC121" i="23"/>
  <c r="X7" i="23" s="1"/>
  <c r="T9" i="3" s="1"/>
  <c r="AG68" i="25"/>
  <c r="AG50" i="36"/>
  <c r="AG69" i="25"/>
  <c r="AG43" i="36"/>
  <c r="AG70" i="25"/>
  <c r="AG75" i="5"/>
  <c r="AK29" i="25"/>
  <c r="AJ29" i="25"/>
  <c r="AL29" i="25"/>
  <c r="AH29" i="25"/>
  <c r="AI29" i="25"/>
  <c r="R24" i="23"/>
  <c r="AJ14" i="36"/>
  <c r="AI14" i="36"/>
  <c r="AH14" i="36"/>
  <c r="AL14" i="36"/>
  <c r="AK14" i="36"/>
  <c r="AI6" i="25"/>
  <c r="AK6" i="25"/>
  <c r="AJ6" i="25"/>
  <c r="AL6" i="25"/>
  <c r="AH6" i="25"/>
  <c r="AI16" i="5"/>
  <c r="AH16" i="5"/>
  <c r="AL16" i="5"/>
  <c r="AJ16" i="5"/>
  <c r="AK16" i="5"/>
  <c r="AE121" i="25"/>
  <c r="X9" i="25" s="1"/>
  <c r="U11" i="3" s="1"/>
  <c r="AB121" i="25"/>
  <c r="AJ6" i="36"/>
  <c r="AL6" i="36"/>
  <c r="AK6" i="36"/>
  <c r="AI6" i="36"/>
  <c r="AH6" i="36"/>
  <c r="AF121" i="25"/>
  <c r="X10" i="25" s="1"/>
  <c r="U7" i="3" s="1"/>
  <c r="AG42" i="36"/>
  <c r="AC121" i="36"/>
  <c r="X7" i="36" s="1"/>
  <c r="W9" i="3" s="1"/>
  <c r="AC121" i="37"/>
  <c r="X7" i="37" s="1"/>
  <c r="V9" i="3" s="1"/>
  <c r="AG59" i="25"/>
  <c r="R24" i="37"/>
  <c r="AD121" i="36"/>
  <c r="X8" i="36" s="1"/>
  <c r="W10" i="3" s="1"/>
  <c r="AE121" i="37"/>
  <c r="X9" i="37" s="1"/>
  <c r="V11" i="3" s="1"/>
  <c r="AI23" i="25"/>
  <c r="AJ23" i="25"/>
  <c r="AH23" i="25"/>
  <c r="AK23" i="25"/>
  <c r="AL23" i="25"/>
  <c r="AG79" i="36"/>
  <c r="AI33" i="36"/>
  <c r="AL33" i="36"/>
  <c r="AJ33" i="36"/>
  <c r="AH33" i="36"/>
  <c r="AK33" i="36"/>
  <c r="AD121" i="37"/>
  <c r="X8" i="37" s="1"/>
  <c r="V10" i="3" s="1"/>
  <c r="AI14" i="5"/>
  <c r="AJ14" i="5"/>
  <c r="AK14" i="5"/>
  <c r="AH14" i="5"/>
  <c r="AL14" i="5"/>
  <c r="AI19" i="5"/>
  <c r="AL19" i="5"/>
  <c r="AJ19" i="5"/>
  <c r="AK19" i="5"/>
  <c r="AH19" i="5"/>
  <c r="AF121" i="23"/>
  <c r="X10" i="23" s="1"/>
  <c r="T7" i="3" s="1"/>
  <c r="AH32" i="25"/>
  <c r="AK32" i="25"/>
  <c r="AJ32" i="25"/>
  <c r="AL32" i="25"/>
  <c r="AI32" i="25"/>
  <c r="AG52" i="5"/>
  <c r="AJ33" i="25"/>
  <c r="AH33" i="25"/>
  <c r="AL33" i="25"/>
  <c r="AK33" i="25"/>
  <c r="AI33" i="25"/>
  <c r="AJ34" i="25"/>
  <c r="AI34" i="25"/>
  <c r="AH34" i="25"/>
  <c r="AL34" i="25"/>
  <c r="AK34" i="25"/>
  <c r="AB121" i="37"/>
  <c r="AB121" i="36"/>
  <c r="X6" i="36" s="1"/>
  <c r="W8" i="3" s="1"/>
  <c r="AE121" i="36"/>
  <c r="X9" i="36" s="1"/>
  <c r="W11" i="3" s="1"/>
  <c r="AF121" i="36"/>
  <c r="X10" i="36" s="1"/>
  <c r="W7" i="3" s="1"/>
  <c r="AD121" i="23"/>
  <c r="X8" i="23" s="1"/>
  <c r="T10" i="3" s="1"/>
  <c r="AG73" i="5"/>
  <c r="AG50" i="5"/>
  <c r="AG55" i="5"/>
  <c r="AE121" i="23"/>
  <c r="X9" i="23" s="1"/>
  <c r="T11" i="3" s="1"/>
  <c r="AL16" i="25"/>
  <c r="AH16" i="25"/>
  <c r="AJ16" i="25"/>
  <c r="AK16" i="25"/>
  <c r="AI16" i="25"/>
  <c r="AH22" i="36"/>
  <c r="AL22" i="36"/>
  <c r="AK22" i="36"/>
  <c r="AJ22" i="36"/>
  <c r="AI22" i="36"/>
  <c r="AL7" i="36"/>
  <c r="AK7" i="36"/>
  <c r="AJ7" i="36"/>
  <c r="AI7" i="36"/>
  <c r="AH7" i="36"/>
  <c r="AH13" i="25"/>
  <c r="AL13" i="25"/>
  <c r="AJ13" i="25"/>
  <c r="AK13" i="25"/>
  <c r="AI13" i="25"/>
  <c r="AG42" i="25"/>
  <c r="AC121" i="25"/>
  <c r="X7" i="25" s="1"/>
  <c r="U9" i="3" s="1"/>
  <c r="AF121" i="37"/>
  <c r="X10" i="37" s="1"/>
  <c r="V7" i="3" s="1"/>
  <c r="AD121" i="25"/>
  <c r="X8" i="25" s="1"/>
  <c r="U10" i="3" s="1"/>
  <c r="AB121" i="23"/>
  <c r="X18" i="6"/>
  <c r="X16" i="6"/>
  <c r="X17" i="6"/>
  <c r="X19" i="6"/>
  <c r="X15" i="6"/>
  <c r="AI25" i="6"/>
  <c r="AI36" i="6" s="1"/>
  <c r="AJ25" i="6"/>
  <c r="AJ36" i="6" s="1"/>
  <c r="AK25" i="6"/>
  <c r="AK36" i="6" s="1"/>
  <c r="AL25" i="6"/>
  <c r="AL36" i="6" s="1"/>
  <c r="AC121" i="6"/>
  <c r="X7" i="6" s="1"/>
  <c r="R9" i="3" s="1"/>
  <c r="AE121" i="6"/>
  <c r="X9" i="6" s="1"/>
  <c r="R11" i="3" s="1"/>
  <c r="AG60" i="5"/>
  <c r="AH25" i="6"/>
  <c r="AH36" i="6" s="1"/>
  <c r="AK24" i="5"/>
  <c r="AJ24" i="5"/>
  <c r="AL24" i="5"/>
  <c r="AI24" i="5"/>
  <c r="AH24" i="5"/>
  <c r="AF121" i="6"/>
  <c r="X10" i="6" s="1"/>
  <c r="AD121" i="6"/>
  <c r="X8" i="6" s="1"/>
  <c r="R10" i="3" s="1"/>
  <c r="AB121" i="6"/>
  <c r="AG74" i="5"/>
  <c r="AG82" i="5"/>
  <c r="AG49" i="5"/>
  <c r="AG84" i="5"/>
  <c r="AG80" i="5"/>
  <c r="AG76" i="5"/>
  <c r="AH13" i="5"/>
  <c r="AL13" i="5"/>
  <c r="AK13" i="5"/>
  <c r="AJ13" i="5"/>
  <c r="AI13" i="5"/>
  <c r="AL20" i="5"/>
  <c r="AK20" i="5"/>
  <c r="AJ20" i="5"/>
  <c r="AI20" i="5"/>
  <c r="AH20" i="5"/>
  <c r="AK17" i="5"/>
  <c r="AJ17" i="5"/>
  <c r="AL17" i="5"/>
  <c r="AH17" i="5"/>
  <c r="AI17" i="5"/>
  <c r="R9" i="5"/>
  <c r="AL12" i="5"/>
  <c r="AK12" i="5"/>
  <c r="AJ12" i="5"/>
  <c r="AI12" i="5"/>
  <c r="AH12" i="5"/>
  <c r="R25" i="5"/>
  <c r="AL32" i="5"/>
  <c r="AK32" i="5"/>
  <c r="AJ32" i="5"/>
  <c r="AI32" i="5"/>
  <c r="AH32" i="5"/>
  <c r="AI30" i="5"/>
  <c r="AL30" i="5"/>
  <c r="AK30" i="5"/>
  <c r="AJ30" i="5"/>
  <c r="AH30" i="5"/>
  <c r="AK11" i="5"/>
  <c r="AJ11" i="5"/>
  <c r="AI11" i="5"/>
  <c r="AH11" i="5"/>
  <c r="AL11" i="5"/>
  <c r="AJ26" i="5"/>
  <c r="AI26" i="5"/>
  <c r="AH26" i="5"/>
  <c r="AL26" i="5"/>
  <c r="AK26" i="5"/>
  <c r="AK33" i="5"/>
  <c r="AL33" i="5"/>
  <c r="AJ33" i="5"/>
  <c r="AI33" i="5"/>
  <c r="AH33" i="5"/>
  <c r="AG53" i="5"/>
  <c r="AG66" i="5"/>
  <c r="AG62" i="5"/>
  <c r="AG68" i="5"/>
  <c r="AG69" i="5"/>
  <c r="AG56" i="5"/>
  <c r="R24" i="5"/>
  <c r="AC121" i="5"/>
  <c r="X7" i="5" s="1"/>
  <c r="S9" i="3" s="1"/>
  <c r="AD121" i="5"/>
  <c r="X8" i="5" s="1"/>
  <c r="S10" i="3" s="1"/>
  <c r="AG48" i="5"/>
  <c r="AG47" i="5"/>
  <c r="AB121" i="5"/>
  <c r="AF121" i="5"/>
  <c r="X10" i="5" s="1"/>
  <c r="S7" i="3" s="1"/>
  <c r="AE121" i="5"/>
  <c r="X9" i="5" s="1"/>
  <c r="S11" i="3" s="1"/>
  <c r="I3" i="21"/>
  <c r="K3" i="21"/>
  <c r="G3" i="21"/>
  <c r="I3" i="20"/>
  <c r="H3" i="20"/>
  <c r="M3" i="20"/>
  <c r="L3" i="20"/>
  <c r="K3" i="20"/>
  <c r="N3" i="20"/>
  <c r="G3" i="20"/>
  <c r="F3" i="20"/>
  <c r="O2" i="17"/>
  <c r="A2" i="17"/>
  <c r="A1" i="17"/>
  <c r="F129" i="17"/>
  <c r="G129" i="17"/>
  <c r="N129" i="17"/>
  <c r="H129" i="17"/>
  <c r="J129" i="17"/>
  <c r="K129" i="17"/>
  <c r="L129" i="17"/>
  <c r="M129" i="17"/>
  <c r="F16" i="17"/>
  <c r="G16" i="17"/>
  <c r="N16" i="17"/>
  <c r="H16" i="17"/>
  <c r="J16" i="17"/>
  <c r="K16" i="17"/>
  <c r="L16" i="17"/>
  <c r="M16" i="17"/>
  <c r="M47" i="17"/>
  <c r="F45" i="17"/>
  <c r="G45" i="17"/>
  <c r="N45" i="17"/>
  <c r="H45" i="17"/>
  <c r="J45" i="17"/>
  <c r="K45" i="17"/>
  <c r="L45" i="17"/>
  <c r="M45" i="17"/>
  <c r="F47" i="17"/>
  <c r="G47" i="17"/>
  <c r="N47" i="17"/>
  <c r="H47" i="17"/>
  <c r="J47" i="17"/>
  <c r="K47" i="17"/>
  <c r="L47" i="17"/>
  <c r="K38" i="17"/>
  <c r="K124" i="17"/>
  <c r="K122" i="17"/>
  <c r="K123" i="17"/>
  <c r="G127" i="17"/>
  <c r="K113" i="17"/>
  <c r="K134" i="17"/>
  <c r="K143" i="17"/>
  <c r="K56" i="17"/>
  <c r="K37" i="17"/>
  <c r="K63" i="17"/>
  <c r="K3" i="17"/>
  <c r="I3" i="17"/>
  <c r="J3" i="17"/>
  <c r="F524" i="41"/>
  <c r="E524" i="41"/>
  <c r="D524" i="41"/>
  <c r="C524" i="41"/>
  <c r="B524" i="41"/>
  <c r="A524" i="41"/>
  <c r="F523" i="41"/>
  <c r="E523" i="41"/>
  <c r="D523" i="41"/>
  <c r="C523" i="41"/>
  <c r="B523" i="41"/>
  <c r="A523" i="41"/>
  <c r="F522" i="41"/>
  <c r="E522" i="41"/>
  <c r="D522" i="41"/>
  <c r="C522" i="41"/>
  <c r="B522" i="41"/>
  <c r="A522" i="41"/>
  <c r="F521" i="41"/>
  <c r="E521" i="41"/>
  <c r="D521" i="41"/>
  <c r="C521" i="41"/>
  <c r="B521" i="41"/>
  <c r="A521" i="41"/>
  <c r="F524" i="39"/>
  <c r="E524" i="39"/>
  <c r="D524" i="39"/>
  <c r="C524" i="39"/>
  <c r="B524" i="39"/>
  <c r="A524" i="39"/>
  <c r="F523" i="39"/>
  <c r="E523" i="39"/>
  <c r="D523" i="39"/>
  <c r="C523" i="39"/>
  <c r="B523" i="39"/>
  <c r="A523" i="39"/>
  <c r="F522" i="39"/>
  <c r="E522" i="39"/>
  <c r="D522" i="39"/>
  <c r="C522" i="39"/>
  <c r="B522" i="39"/>
  <c r="A522" i="39"/>
  <c r="F521" i="39"/>
  <c r="E521" i="39"/>
  <c r="D521" i="39"/>
  <c r="C521" i="39"/>
  <c r="B521" i="39"/>
  <c r="A521" i="39"/>
  <c r="M3" i="17"/>
  <c r="F522" i="37"/>
  <c r="E522" i="37"/>
  <c r="D522" i="37"/>
  <c r="C522" i="37"/>
  <c r="B522" i="37"/>
  <c r="A522" i="37"/>
  <c r="F521" i="37"/>
  <c r="E521" i="37"/>
  <c r="D521" i="37"/>
  <c r="C521" i="37"/>
  <c r="B521" i="37"/>
  <c r="A521" i="37"/>
  <c r="F524" i="36"/>
  <c r="E524" i="36"/>
  <c r="D524" i="36"/>
  <c r="C524" i="36"/>
  <c r="B524" i="36"/>
  <c r="A524" i="36"/>
  <c r="F523" i="36"/>
  <c r="E523" i="36"/>
  <c r="D523" i="36"/>
  <c r="C523" i="36"/>
  <c r="B523" i="36"/>
  <c r="A523" i="36"/>
  <c r="F522" i="36"/>
  <c r="E522" i="36"/>
  <c r="D522" i="36"/>
  <c r="C522" i="36"/>
  <c r="B522" i="36"/>
  <c r="A522" i="36"/>
  <c r="F521" i="36"/>
  <c r="E521" i="36"/>
  <c r="D521" i="36"/>
  <c r="C521" i="36"/>
  <c r="B521" i="36"/>
  <c r="A521" i="36"/>
  <c r="AE36" i="38" l="1"/>
  <c r="AK38" i="38" s="1"/>
  <c r="AD36" i="38"/>
  <c r="AJ38" i="38" s="1"/>
  <c r="AB36" i="38"/>
  <c r="X15" i="38" s="1"/>
  <c r="Z15" i="38" s="1"/>
  <c r="AR8" i="5"/>
  <c r="AR18" i="5" s="1"/>
  <c r="AQ8" i="5"/>
  <c r="AQ18" i="5" s="1"/>
  <c r="AP8" i="5"/>
  <c r="AP18" i="5" s="1"/>
  <c r="AO8" i="5"/>
  <c r="AO18" i="5" s="1"/>
  <c r="AN8" i="5"/>
  <c r="AN18" i="5" s="1"/>
  <c r="AC36" i="37"/>
  <c r="X16" i="37" s="1"/>
  <c r="AE36" i="37"/>
  <c r="X18" i="37" s="1"/>
  <c r="AB36" i="37"/>
  <c r="X15" i="37" s="1"/>
  <c r="AF36" i="38"/>
  <c r="AL38" i="38" s="1"/>
  <c r="AB36" i="23"/>
  <c r="X15" i="23" s="1"/>
  <c r="AC36" i="38"/>
  <c r="AI38" i="38" s="1"/>
  <c r="AF36" i="37"/>
  <c r="X19" i="37" s="1"/>
  <c r="AE36" i="23"/>
  <c r="X18" i="23" s="1"/>
  <c r="AD36" i="37"/>
  <c r="X17" i="37" s="1"/>
  <c r="AD36" i="23"/>
  <c r="X17" i="23" s="1"/>
  <c r="AF36" i="23"/>
  <c r="X19" i="23" s="1"/>
  <c r="AC36" i="23"/>
  <c r="X16" i="23" s="1"/>
  <c r="AH36" i="39"/>
  <c r="AH38" i="39" s="1"/>
  <c r="AK36" i="39"/>
  <c r="X15" i="39"/>
  <c r="Z36" i="39"/>
  <c r="Z8" i="3"/>
  <c r="Z13" i="3" s="1"/>
  <c r="X11" i="39"/>
  <c r="AI36" i="39"/>
  <c r="AL36" i="39"/>
  <c r="AJ36" i="39"/>
  <c r="AK36" i="41"/>
  <c r="Y18" i="41" s="1"/>
  <c r="AH36" i="41"/>
  <c r="Y15" i="41" s="1"/>
  <c r="X18" i="41"/>
  <c r="X15" i="41"/>
  <c r="Z36" i="41"/>
  <c r="AL36" i="41"/>
  <c r="AL38" i="41" s="1"/>
  <c r="X19" i="41"/>
  <c r="X16" i="41"/>
  <c r="AI36" i="41"/>
  <c r="Y16" i="41" s="1"/>
  <c r="Z121" i="41"/>
  <c r="X6" i="41"/>
  <c r="AJ36" i="41"/>
  <c r="Y17" i="41" s="1"/>
  <c r="X17" i="41"/>
  <c r="AH36" i="23"/>
  <c r="Y15" i="23" s="1"/>
  <c r="AJ36" i="37"/>
  <c r="AL36" i="37"/>
  <c r="AL36" i="5"/>
  <c r="AL38" i="5" s="1"/>
  <c r="AH36" i="36"/>
  <c r="AL36" i="25"/>
  <c r="AJ36" i="5"/>
  <c r="AJ38" i="5" s="1"/>
  <c r="X16" i="5"/>
  <c r="AK36" i="36"/>
  <c r="Y18" i="36" s="1"/>
  <c r="Z18" i="36" s="1"/>
  <c r="H11" i="3" s="1"/>
  <c r="AK36" i="23"/>
  <c r="Z36" i="5"/>
  <c r="X15" i="5"/>
  <c r="AL36" i="36"/>
  <c r="AL38" i="36" s="1"/>
  <c r="AL36" i="23"/>
  <c r="Y19" i="23" s="1"/>
  <c r="AJ36" i="36"/>
  <c r="AJ38" i="36" s="1"/>
  <c r="AI36" i="25"/>
  <c r="AI36" i="23"/>
  <c r="Z36" i="36"/>
  <c r="AI36" i="37"/>
  <c r="AH36" i="37"/>
  <c r="AK36" i="37"/>
  <c r="AH36" i="5"/>
  <c r="AH38" i="5" s="1"/>
  <c r="AH36" i="25"/>
  <c r="Z36" i="25"/>
  <c r="AI36" i="5"/>
  <c r="AI38" i="5" s="1"/>
  <c r="X18" i="5"/>
  <c r="AI36" i="36"/>
  <c r="AI38" i="36" s="1"/>
  <c r="AJ36" i="25"/>
  <c r="X18" i="38"/>
  <c r="Z18" i="38" s="1"/>
  <c r="J11" i="3" s="1"/>
  <c r="AK36" i="5"/>
  <c r="AK38" i="5" s="1"/>
  <c r="AK36" i="25"/>
  <c r="X15" i="36"/>
  <c r="X20" i="36" s="1"/>
  <c r="AJ36" i="23"/>
  <c r="Z121" i="38"/>
  <c r="X6" i="38"/>
  <c r="Y15" i="6"/>
  <c r="Z15" i="6" s="1"/>
  <c r="C8" i="3" s="1"/>
  <c r="AN36" i="6"/>
  <c r="W13" i="3"/>
  <c r="X6" i="5"/>
  <c r="S8" i="3" s="1"/>
  <c r="S13" i="3" s="1"/>
  <c r="Z121" i="5"/>
  <c r="X6" i="25"/>
  <c r="U8" i="3" s="1"/>
  <c r="U13" i="3" s="1"/>
  <c r="Z121" i="25"/>
  <c r="X6" i="23"/>
  <c r="Z121" i="23"/>
  <c r="X6" i="37"/>
  <c r="Z121" i="37"/>
  <c r="X20" i="25"/>
  <c r="X11" i="36"/>
  <c r="X20" i="6"/>
  <c r="Y19" i="6"/>
  <c r="Z19" i="6" s="1"/>
  <c r="C7" i="3" s="1"/>
  <c r="AL38" i="6"/>
  <c r="Y17" i="6"/>
  <c r="Z17" i="6" s="1"/>
  <c r="C10" i="3" s="1"/>
  <c r="AJ38" i="6"/>
  <c r="Y16" i="6"/>
  <c r="AI38" i="6"/>
  <c r="Y18" i="6"/>
  <c r="Z18" i="6" s="1"/>
  <c r="C11" i="3" s="1"/>
  <c r="AK38" i="6"/>
  <c r="AH38" i="6"/>
  <c r="X6" i="6"/>
  <c r="Z121" i="6"/>
  <c r="N3" i="21"/>
  <c r="M3" i="21"/>
  <c r="L3" i="21"/>
  <c r="J3" i="21"/>
  <c r="H3" i="21"/>
  <c r="F3" i="21"/>
  <c r="J90" i="19"/>
  <c r="J4" i="19" s="1"/>
  <c r="L90" i="19"/>
  <c r="L4" i="19" s="1"/>
  <c r="K127" i="17"/>
  <c r="K117" i="17"/>
  <c r="K57" i="17"/>
  <c r="K76" i="17"/>
  <c r="K34" i="17"/>
  <c r="K120" i="17"/>
  <c r="K90" i="19"/>
  <c r="K4" i="19" s="1"/>
  <c r="I90" i="19"/>
  <c r="I4" i="19" s="1"/>
  <c r="K14" i="17"/>
  <c r="K118" i="17"/>
  <c r="K152" i="17"/>
  <c r="K110" i="17"/>
  <c r="K82" i="17"/>
  <c r="K83" i="17"/>
  <c r="K114" i="17"/>
  <c r="K115" i="17"/>
  <c r="K116" i="17"/>
  <c r="K41" i="17"/>
  <c r="K17" i="17"/>
  <c r="H38" i="17"/>
  <c r="G38" i="17"/>
  <c r="H124" i="17"/>
  <c r="N124" i="17"/>
  <c r="G124" i="17"/>
  <c r="J124" i="17"/>
  <c r="F124" i="17"/>
  <c r="N38" i="17"/>
  <c r="J38" i="17"/>
  <c r="F38" i="17"/>
  <c r="N34" i="17"/>
  <c r="N122" i="17"/>
  <c r="L120" i="17"/>
  <c r="N120" i="17"/>
  <c r="J120" i="17"/>
  <c r="G120" i="17"/>
  <c r="H120" i="17"/>
  <c r="F120" i="17"/>
  <c r="J122" i="17"/>
  <c r="G122" i="17"/>
  <c r="H122" i="17"/>
  <c r="F122" i="17"/>
  <c r="N41" i="17"/>
  <c r="G34" i="17"/>
  <c r="H34" i="17"/>
  <c r="F34" i="17"/>
  <c r="G41" i="17"/>
  <c r="H41" i="17"/>
  <c r="F41" i="17"/>
  <c r="N117" i="17"/>
  <c r="G117" i="17"/>
  <c r="H117" i="17"/>
  <c r="F117" i="17"/>
  <c r="G90" i="19"/>
  <c r="G4" i="19" s="1"/>
  <c r="F90" i="19"/>
  <c r="F4" i="19" s="1"/>
  <c r="N90" i="19"/>
  <c r="N4" i="19" s="1"/>
  <c r="G123" i="17"/>
  <c r="F116" i="17"/>
  <c r="F123" i="17"/>
  <c r="N116" i="17"/>
  <c r="G116" i="17"/>
  <c r="N123" i="17"/>
  <c r="N57" i="17"/>
  <c r="G57" i="17"/>
  <c r="F57" i="17"/>
  <c r="N14" i="17"/>
  <c r="N82" i="17"/>
  <c r="F115" i="17"/>
  <c r="N110" i="17"/>
  <c r="F113" i="17"/>
  <c r="G113" i="17"/>
  <c r="N113" i="17"/>
  <c r="N127" i="17"/>
  <c r="F127" i="17"/>
  <c r="N115" i="17"/>
  <c r="G115" i="17"/>
  <c r="G76" i="17"/>
  <c r="L134" i="17"/>
  <c r="N37" i="17"/>
  <c r="F134" i="17"/>
  <c r="N152" i="17"/>
  <c r="F152" i="17"/>
  <c r="N143" i="17"/>
  <c r="N134" i="17"/>
  <c r="M37" i="17"/>
  <c r="N56" i="17"/>
  <c r="N114" i="17"/>
  <c r="M76" i="17"/>
  <c r="L76" i="17"/>
  <c r="N76" i="17"/>
  <c r="M69" i="17"/>
  <c r="N69" i="17"/>
  <c r="N63" i="17"/>
  <c r="N83" i="17"/>
  <c r="N17" i="17"/>
  <c r="J17" i="17"/>
  <c r="AH38" i="38" l="1"/>
  <c r="X17" i="38"/>
  <c r="Z17" i="38" s="1"/>
  <c r="J10" i="3" s="1"/>
  <c r="AH38" i="37"/>
  <c r="AL38" i="25"/>
  <c r="Y19" i="25"/>
  <c r="Z19" i="25" s="1"/>
  <c r="F7" i="3" s="1"/>
  <c r="AJ38" i="25"/>
  <c r="Y17" i="25"/>
  <c r="Z17" i="25" s="1"/>
  <c r="F10" i="3" s="1"/>
  <c r="AH38" i="25"/>
  <c r="Y15" i="25"/>
  <c r="Z15" i="25" s="1"/>
  <c r="AI38" i="25"/>
  <c r="Y16" i="25"/>
  <c r="Z16" i="25" s="1"/>
  <c r="F9" i="3" s="1"/>
  <c r="Y18" i="25"/>
  <c r="Z18" i="25" s="1"/>
  <c r="F11" i="3" s="1"/>
  <c r="X19" i="38"/>
  <c r="Z19" i="38" s="1"/>
  <c r="J7" i="3" s="1"/>
  <c r="AK38" i="37"/>
  <c r="AI38" i="37"/>
  <c r="AJ38" i="23"/>
  <c r="AJ38" i="37"/>
  <c r="X16" i="38"/>
  <c r="Z16" i="38" s="1"/>
  <c r="J9" i="3" s="1"/>
  <c r="AL38" i="37"/>
  <c r="AK38" i="23"/>
  <c r="X20" i="37"/>
  <c r="Z36" i="38"/>
  <c r="AN38" i="38"/>
  <c r="X20" i="23"/>
  <c r="Z36" i="23"/>
  <c r="AI38" i="23"/>
  <c r="Z36" i="37"/>
  <c r="AJ38" i="39"/>
  <c r="Y17" i="39"/>
  <c r="Z17" i="39" s="1"/>
  <c r="K10" i="3" s="1"/>
  <c r="AL38" i="39"/>
  <c r="Y19" i="39"/>
  <c r="Z19" i="39" s="1"/>
  <c r="K7" i="3" s="1"/>
  <c r="AI38" i="39"/>
  <c r="Y16" i="39"/>
  <c r="Z16" i="39" s="1"/>
  <c r="K9" i="3" s="1"/>
  <c r="X20" i="39"/>
  <c r="AK38" i="41"/>
  <c r="AK38" i="39"/>
  <c r="Y18" i="39"/>
  <c r="Z18" i="39" s="1"/>
  <c r="K11" i="3" s="1"/>
  <c r="AN36" i="39"/>
  <c r="Y15" i="39"/>
  <c r="Z15" i="39" s="1"/>
  <c r="Z18" i="41"/>
  <c r="I11" i="3" s="1"/>
  <c r="AH38" i="41"/>
  <c r="Y16" i="23"/>
  <c r="Z16" i="23" s="1"/>
  <c r="E9" i="3" s="1"/>
  <c r="K4" i="17"/>
  <c r="AJ38" i="41"/>
  <c r="Y19" i="37"/>
  <c r="Z19" i="37" s="1"/>
  <c r="G7" i="3" s="1"/>
  <c r="AI38" i="41"/>
  <c r="Y17" i="37"/>
  <c r="Z17" i="37" s="1"/>
  <c r="G10" i="3" s="1"/>
  <c r="X20" i="5"/>
  <c r="AK38" i="36"/>
  <c r="X20" i="41"/>
  <c r="X8" i="3"/>
  <c r="X11" i="41"/>
  <c r="Z19" i="23"/>
  <c r="E7" i="3" s="1"/>
  <c r="AH38" i="23"/>
  <c r="AN36" i="41"/>
  <c r="Y19" i="41"/>
  <c r="Z19" i="41" s="1"/>
  <c r="I7" i="3" s="1"/>
  <c r="Z17" i="41"/>
  <c r="I10" i="3" s="1"/>
  <c r="Z16" i="41"/>
  <c r="I9" i="3" s="1"/>
  <c r="Z15" i="41"/>
  <c r="Y18" i="37"/>
  <c r="Z18" i="37" s="1"/>
  <c r="G11" i="3" s="1"/>
  <c r="Y15" i="37"/>
  <c r="Z15" i="37" s="1"/>
  <c r="AK38" i="25"/>
  <c r="Y16" i="36"/>
  <c r="Z16" i="36" s="1"/>
  <c r="H9" i="3" s="1"/>
  <c r="Y17" i="36"/>
  <c r="Z17" i="36" s="1"/>
  <c r="H10" i="3" s="1"/>
  <c r="Y19" i="36"/>
  <c r="Z19" i="36" s="1"/>
  <c r="H7" i="3" s="1"/>
  <c r="Y16" i="37"/>
  <c r="Z16" i="37" s="1"/>
  <c r="G9" i="3" s="1"/>
  <c r="Y17" i="23"/>
  <c r="Z17" i="23" s="1"/>
  <c r="E10" i="3" s="1"/>
  <c r="AL38" i="23"/>
  <c r="AN38" i="6"/>
  <c r="Y18" i="23"/>
  <c r="Z18" i="23" s="1"/>
  <c r="E11" i="3" s="1"/>
  <c r="AN36" i="36"/>
  <c r="AN36" i="37"/>
  <c r="Y15" i="36"/>
  <c r="Z15" i="36" s="1"/>
  <c r="AH38" i="36"/>
  <c r="AN38" i="5"/>
  <c r="AN36" i="25"/>
  <c r="AN36" i="5"/>
  <c r="AN36" i="23"/>
  <c r="X11" i="5"/>
  <c r="J8" i="3"/>
  <c r="Y8" i="3"/>
  <c r="X11" i="38"/>
  <c r="X11" i="25"/>
  <c r="T8" i="3"/>
  <c r="X11" i="23"/>
  <c r="R8" i="3"/>
  <c r="X11" i="6"/>
  <c r="V8" i="3"/>
  <c r="X11" i="37"/>
  <c r="Z15" i="23"/>
  <c r="Y20" i="6"/>
  <c r="Y21" i="6" s="1"/>
  <c r="Z16" i="6"/>
  <c r="C9" i="3" s="1"/>
  <c r="C13" i="3" s="1"/>
  <c r="Y18" i="5"/>
  <c r="Z18" i="5" s="1"/>
  <c r="D11" i="3" s="1"/>
  <c r="Y17" i="5"/>
  <c r="Z17" i="5" s="1"/>
  <c r="D10" i="3" s="1"/>
  <c r="Y16" i="5"/>
  <c r="Z16" i="5" s="1"/>
  <c r="D9" i="3" s="1"/>
  <c r="Y19" i="5"/>
  <c r="Z19" i="5" s="1"/>
  <c r="D7" i="3" s="1"/>
  <c r="Y15" i="5"/>
  <c r="Z15" i="5" s="1"/>
  <c r="M90" i="19"/>
  <c r="M4" i="19" s="1"/>
  <c r="M17" i="17"/>
  <c r="M14" i="17"/>
  <c r="M63" i="17"/>
  <c r="M123" i="17"/>
  <c r="M117" i="17"/>
  <c r="M41" i="17"/>
  <c r="M34" i="17"/>
  <c r="M57" i="17"/>
  <c r="M122" i="17"/>
  <c r="M38" i="17"/>
  <c r="M124" i="17"/>
  <c r="M143" i="17"/>
  <c r="M82" i="17"/>
  <c r="M56" i="17"/>
  <c r="M114" i="17"/>
  <c r="M152" i="17"/>
  <c r="M134" i="17"/>
  <c r="M127" i="17"/>
  <c r="M83" i="17"/>
  <c r="M115" i="17"/>
  <c r="M113" i="17"/>
  <c r="M110" i="17"/>
  <c r="M116" i="17"/>
  <c r="M120" i="17"/>
  <c r="L14" i="17"/>
  <c r="L82" i="17"/>
  <c r="L113" i="17"/>
  <c r="L57" i="17"/>
  <c r="L83" i="17"/>
  <c r="L37" i="17"/>
  <c r="L152" i="17"/>
  <c r="L17" i="17"/>
  <c r="L114" i="17"/>
  <c r="L143" i="17"/>
  <c r="L117" i="17"/>
  <c r="L124" i="17"/>
  <c r="L123" i="17"/>
  <c r="L34" i="17"/>
  <c r="L69" i="17"/>
  <c r="L63" i="17"/>
  <c r="L56" i="17"/>
  <c r="L127" i="17"/>
  <c r="L110" i="17"/>
  <c r="L115" i="17"/>
  <c r="L116" i="17"/>
  <c r="L41" i="17"/>
  <c r="L122" i="17"/>
  <c r="L38" i="17"/>
  <c r="I63" i="17"/>
  <c r="I152" i="17"/>
  <c r="J82" i="17"/>
  <c r="J14" i="17"/>
  <c r="J113" i="17"/>
  <c r="J63" i="17"/>
  <c r="J56" i="17"/>
  <c r="J37" i="17"/>
  <c r="J127" i="17"/>
  <c r="J116" i="17"/>
  <c r="J123" i="17"/>
  <c r="J34" i="17"/>
  <c r="J134" i="17"/>
  <c r="J83" i="17"/>
  <c r="J117" i="17"/>
  <c r="J69" i="17"/>
  <c r="J143" i="17"/>
  <c r="J114" i="17"/>
  <c r="J76" i="17"/>
  <c r="J152" i="17"/>
  <c r="J115" i="17"/>
  <c r="J110" i="17"/>
  <c r="J57" i="17"/>
  <c r="J41" i="17"/>
  <c r="G152" i="17"/>
  <c r="G110" i="17"/>
  <c r="G69" i="17"/>
  <c r="G63" i="17"/>
  <c r="G134" i="17"/>
  <c r="G14" i="17"/>
  <c r="G56" i="17"/>
  <c r="G114" i="17"/>
  <c r="G37" i="17"/>
  <c r="G17" i="17"/>
  <c r="G83" i="17"/>
  <c r="K3" i="19"/>
  <c r="J13" i="3" l="1"/>
  <c r="AN38" i="25"/>
  <c r="AN38" i="37"/>
  <c r="X20" i="38"/>
  <c r="Z20" i="38"/>
  <c r="AN38" i="39"/>
  <c r="Z20" i="39"/>
  <c r="K8" i="3"/>
  <c r="K13" i="3" s="1"/>
  <c r="Y20" i="39"/>
  <c r="AN38" i="41"/>
  <c r="AN38" i="23"/>
  <c r="AN38" i="36"/>
  <c r="Y20" i="37"/>
  <c r="Y20" i="36"/>
  <c r="Z20" i="41"/>
  <c r="I8" i="3"/>
  <c r="I13" i="3" s="1"/>
  <c r="Y20" i="41"/>
  <c r="Y20" i="23"/>
  <c r="Y20" i="25"/>
  <c r="Z20" i="36"/>
  <c r="H8" i="3"/>
  <c r="H13" i="3" s="1"/>
  <c r="Z20" i="25"/>
  <c r="F8" i="3"/>
  <c r="F13" i="3" s="1"/>
  <c r="E8" i="3"/>
  <c r="E13" i="3" s="1"/>
  <c r="Z20" i="23"/>
  <c r="Z20" i="37"/>
  <c r="G8" i="3"/>
  <c r="G13" i="3" s="1"/>
  <c r="Z20" i="6"/>
  <c r="Y20" i="5"/>
  <c r="Z20" i="5"/>
  <c r="D8" i="3"/>
  <c r="D13" i="3" s="1"/>
  <c r="I4" i="20"/>
  <c r="I4" i="17"/>
  <c r="I3" i="19"/>
  <c r="J3" i="19"/>
  <c r="N8" i="3" l="1"/>
  <c r="C8" i="34" s="1"/>
  <c r="O2" i="21"/>
  <c r="A2" i="21"/>
  <c r="O2" i="20"/>
  <c r="A2" i="20"/>
  <c r="O2" i="19"/>
  <c r="A2" i="19"/>
  <c r="F83" i="17" l="1"/>
  <c r="F110" i="17"/>
  <c r="F69" i="17"/>
  <c r="F56" i="17"/>
  <c r="F37" i="17"/>
  <c r="F76" i="17"/>
  <c r="F114" i="17"/>
  <c r="F14" i="17"/>
  <c r="F63" i="17"/>
  <c r="F17" i="17"/>
  <c r="A1" i="21" l="1"/>
  <c r="A1" i="20"/>
  <c r="A1" i="19"/>
  <c r="B1" i="3"/>
  <c r="Q1" i="3" s="1"/>
  <c r="C1" i="35"/>
  <c r="A1" i="34"/>
  <c r="F3" i="17" l="1"/>
  <c r="E3" i="17" l="1"/>
  <c r="N3" i="19" l="1"/>
  <c r="F524" i="26"/>
  <c r="E524" i="26"/>
  <c r="D524" i="26"/>
  <c r="C524" i="26"/>
  <c r="B524" i="26"/>
  <c r="A524" i="26"/>
  <c r="F523" i="26"/>
  <c r="E523" i="26"/>
  <c r="D523" i="26"/>
  <c r="C523" i="26"/>
  <c r="B523" i="26"/>
  <c r="A523" i="26"/>
  <c r="F522" i="26"/>
  <c r="E522" i="26"/>
  <c r="D522" i="26"/>
  <c r="C522" i="26"/>
  <c r="B522" i="26"/>
  <c r="A522" i="26"/>
  <c r="F521" i="26"/>
  <c r="E521" i="26"/>
  <c r="D521" i="26"/>
  <c r="C521" i="26"/>
  <c r="B521" i="26"/>
  <c r="A521" i="26"/>
  <c r="F521" i="25" l="1"/>
  <c r="E521" i="25"/>
  <c r="D521" i="25"/>
  <c r="C521" i="25"/>
  <c r="B521" i="25"/>
  <c r="A521" i="25"/>
  <c r="O3" i="34" l="1"/>
  <c r="H90" i="19" l="1"/>
  <c r="H4" i="19" s="1"/>
  <c r="H76" i="17"/>
  <c r="H69" i="17"/>
  <c r="H56" i="17"/>
  <c r="H116" i="17"/>
  <c r="H123" i="17"/>
  <c r="H57" i="17"/>
  <c r="H134" i="17"/>
  <c r="H17" i="17"/>
  <c r="H110" i="17"/>
  <c r="H143" i="17"/>
  <c r="H114" i="17"/>
  <c r="H14" i="17"/>
  <c r="H113" i="17"/>
  <c r="H82" i="17"/>
  <c r="H127" i="17"/>
  <c r="H83" i="17"/>
  <c r="H152" i="17"/>
  <c r="H37" i="17"/>
  <c r="H63" i="17"/>
  <c r="H115" i="17"/>
  <c r="H3" i="19" l="1"/>
  <c r="L118" i="17" l="1"/>
  <c r="L4" i="17" s="1"/>
  <c r="J118" i="17"/>
  <c r="J4" i="17" s="1"/>
  <c r="M118" i="17"/>
  <c r="M4" i="17" s="1"/>
  <c r="N118" i="17"/>
  <c r="N4" i="17" s="1"/>
  <c r="F118" i="17"/>
  <c r="F4" i="17" s="1"/>
  <c r="H118" i="17"/>
  <c r="H4" i="17" s="1"/>
  <c r="E19" i="17" l="1"/>
  <c r="E40" i="17"/>
  <c r="E20" i="17"/>
  <c r="E148" i="17"/>
  <c r="E146" i="17"/>
  <c r="E92" i="17"/>
  <c r="E147" i="17"/>
  <c r="E140" i="17"/>
  <c r="E145" i="17"/>
  <c r="E88" i="19"/>
  <c r="O88" i="19" s="1"/>
  <c r="E51" i="19"/>
  <c r="O51" i="19" s="1"/>
  <c r="E53" i="19"/>
  <c r="O53" i="19" s="1"/>
  <c r="E86" i="19"/>
  <c r="O86" i="19" s="1"/>
  <c r="E93" i="19"/>
  <c r="O93" i="19" s="1"/>
  <c r="E64" i="19"/>
  <c r="O64" i="19" s="1"/>
  <c r="E16" i="19"/>
  <c r="O16" i="19" s="1"/>
  <c r="E75" i="19"/>
  <c r="O75" i="19" s="1"/>
  <c r="E52" i="19"/>
  <c r="O52" i="19" s="1"/>
  <c r="E61" i="19"/>
  <c r="O61" i="19" s="1"/>
  <c r="E97" i="19"/>
  <c r="O97" i="19" s="1"/>
  <c r="E20" i="19"/>
  <c r="O20" i="19" s="1"/>
  <c r="Q37" i="34" s="1"/>
  <c r="E43" i="19"/>
  <c r="O43" i="19" s="1"/>
  <c r="E10" i="19"/>
  <c r="E15" i="19"/>
  <c r="O15" i="19" s="1"/>
  <c r="E91" i="19"/>
  <c r="O91" i="19" s="1"/>
  <c r="E23" i="19"/>
  <c r="O23" i="19" s="1"/>
  <c r="E41" i="19"/>
  <c r="O41" i="19" s="1"/>
  <c r="E50" i="19"/>
  <c r="O50" i="19" s="1"/>
  <c r="E80" i="19"/>
  <c r="O80" i="19" s="1"/>
  <c r="E89" i="19"/>
  <c r="O89" i="19" s="1"/>
  <c r="E11" i="19"/>
  <c r="O11" i="19" s="1"/>
  <c r="E59" i="19"/>
  <c r="O59" i="19" s="1"/>
  <c r="E116" i="19"/>
  <c r="O116" i="19" s="1"/>
  <c r="E35" i="19"/>
  <c r="O35" i="19" s="1"/>
  <c r="E77" i="19"/>
  <c r="O77" i="19" s="1"/>
  <c r="E73" i="19"/>
  <c r="O73" i="19" s="1"/>
  <c r="E92" i="19"/>
  <c r="O92" i="19" s="1"/>
  <c r="E70" i="19"/>
  <c r="O70" i="19" s="1"/>
  <c r="E103" i="19"/>
  <c r="O103" i="19" s="1"/>
  <c r="E81" i="19"/>
  <c r="O81" i="19" s="1"/>
  <c r="E37" i="19"/>
  <c r="O37" i="19" s="1"/>
  <c r="Q35" i="34" s="1"/>
  <c r="E33" i="19"/>
  <c r="O33" i="19" s="1"/>
  <c r="E115" i="19"/>
  <c r="O115" i="19" s="1"/>
  <c r="E87" i="19"/>
  <c r="O87" i="19" s="1"/>
  <c r="E108" i="19"/>
  <c r="O108" i="19" s="1"/>
  <c r="E48" i="19"/>
  <c r="O48" i="19" s="1"/>
  <c r="E28" i="19"/>
  <c r="O28" i="19" s="1"/>
  <c r="Q26" i="34" s="1"/>
  <c r="E30" i="19"/>
  <c r="O30" i="19" s="1"/>
  <c r="E25" i="19"/>
  <c r="O25" i="19" s="1"/>
  <c r="E22" i="19"/>
  <c r="O22" i="19" s="1"/>
  <c r="E74" i="19"/>
  <c r="O74" i="19" s="1"/>
  <c r="E79" i="19"/>
  <c r="O79" i="19" s="1"/>
  <c r="E9" i="19"/>
  <c r="E84" i="19"/>
  <c r="O84" i="19" s="1"/>
  <c r="E36" i="19"/>
  <c r="O36" i="19" s="1"/>
  <c r="E13" i="19"/>
  <c r="E40" i="19"/>
  <c r="O40" i="19" s="1"/>
  <c r="Q38" i="34" s="1"/>
  <c r="E117" i="19"/>
  <c r="O117" i="19" s="1"/>
  <c r="E27" i="19"/>
  <c r="O27" i="19" s="1"/>
  <c r="Q25" i="34" s="1"/>
  <c r="E66" i="19"/>
  <c r="O66" i="19" s="1"/>
  <c r="E63" i="19"/>
  <c r="O63" i="19" s="1"/>
  <c r="E98" i="19"/>
  <c r="O98" i="19" s="1"/>
  <c r="E26" i="19"/>
  <c r="O26" i="19" s="1"/>
  <c r="E85" i="19"/>
  <c r="O85" i="19" s="1"/>
  <c r="E14" i="19"/>
  <c r="O14" i="19" s="1"/>
  <c r="E38" i="19"/>
  <c r="O38" i="19" s="1"/>
  <c r="Q36" i="34" s="1"/>
  <c r="E45" i="19"/>
  <c r="O45" i="19" s="1"/>
  <c r="E19" i="19"/>
  <c r="O19" i="19" s="1"/>
  <c r="E57" i="19"/>
  <c r="O57" i="19" s="1"/>
  <c r="E72" i="19"/>
  <c r="O72" i="19" s="1"/>
  <c r="E12" i="19"/>
  <c r="O12" i="19" s="1"/>
  <c r="E118" i="19"/>
  <c r="O118" i="19" s="1"/>
  <c r="E34" i="19"/>
  <c r="O34" i="19" s="1"/>
  <c r="E21" i="19"/>
  <c r="O21" i="19" s="1"/>
  <c r="E42" i="19"/>
  <c r="O42" i="19" s="1"/>
  <c r="E18" i="19"/>
  <c r="O18" i="19" s="1"/>
  <c r="E107" i="19"/>
  <c r="O107" i="19" s="1"/>
  <c r="E31" i="19"/>
  <c r="O31" i="19" s="1"/>
  <c r="E17" i="19"/>
  <c r="O17" i="19" s="1"/>
  <c r="E55" i="19"/>
  <c r="O55" i="19" s="1"/>
  <c r="E67" i="19"/>
  <c r="O67" i="19" s="1"/>
  <c r="E29" i="19"/>
  <c r="O29" i="19" s="1"/>
  <c r="Q27" i="34" s="1"/>
  <c r="E69" i="19"/>
  <c r="O69" i="19" s="1"/>
  <c r="E47" i="19"/>
  <c r="O47" i="19" s="1"/>
  <c r="Q30" i="34" s="1"/>
  <c r="E109" i="19"/>
  <c r="O109" i="19" s="1"/>
  <c r="E49" i="19"/>
  <c r="O49" i="19" s="1"/>
  <c r="E46" i="19"/>
  <c r="O46" i="19" s="1"/>
  <c r="E128" i="17"/>
  <c r="E144" i="17"/>
  <c r="E33" i="17"/>
  <c r="E22" i="17"/>
  <c r="E73" i="17"/>
  <c r="E121" i="17"/>
  <c r="E139" i="17"/>
  <c r="E95" i="17"/>
  <c r="E126" i="17"/>
  <c r="E23" i="17"/>
  <c r="E89" i="17"/>
  <c r="E81" i="17"/>
  <c r="E143" i="17"/>
  <c r="P143" i="17" s="1"/>
  <c r="E82" i="17"/>
  <c r="P101" i="19"/>
  <c r="K136" i="35"/>
  <c r="P94" i="19"/>
  <c r="E90" i="19"/>
  <c r="E131" i="17"/>
  <c r="E136" i="17"/>
  <c r="E149" i="17"/>
  <c r="E151" i="17"/>
  <c r="E66" i="17"/>
  <c r="E28" i="17"/>
  <c r="E125" i="17"/>
  <c r="E62" i="17"/>
  <c r="E84" i="17"/>
  <c r="E55" i="17"/>
  <c r="E64" i="17"/>
  <c r="E86" i="17"/>
  <c r="E133" i="17"/>
  <c r="E74" i="17"/>
  <c r="E91" i="17"/>
  <c r="E114" i="17"/>
  <c r="E25" i="17"/>
  <c r="E137" i="17"/>
  <c r="E138" i="17"/>
  <c r="E150" i="17"/>
  <c r="E119" i="17"/>
  <c r="E135" i="17"/>
  <c r="E11" i="17"/>
  <c r="E130" i="17"/>
  <c r="E141" i="17"/>
  <c r="E98" i="17"/>
  <c r="P120" i="19"/>
  <c r="P119" i="19"/>
  <c r="N7" i="34"/>
  <c r="E118" i="17"/>
  <c r="E16" i="17"/>
  <c r="E129" i="17"/>
  <c r="E47" i="17"/>
  <c r="E45" i="17"/>
  <c r="E37" i="17"/>
  <c r="E122" i="17"/>
  <c r="E113" i="17"/>
  <c r="E134" i="17"/>
  <c r="E17" i="17"/>
  <c r="E57" i="17"/>
  <c r="E56" i="17"/>
  <c r="E34" i="17"/>
  <c r="E120" i="17"/>
  <c r="E41" i="17"/>
  <c r="E123" i="17"/>
  <c r="E69" i="17"/>
  <c r="E110" i="17"/>
  <c r="E152" i="17"/>
  <c r="E116" i="17"/>
  <c r="E38" i="17"/>
  <c r="E124" i="17"/>
  <c r="E117" i="17"/>
  <c r="E115" i="17"/>
  <c r="E127" i="17"/>
  <c r="E76" i="17"/>
  <c r="E14" i="17"/>
  <c r="E83" i="17"/>
  <c r="E63" i="17"/>
  <c r="H4" i="20"/>
  <c r="L4" i="20"/>
  <c r="K4" i="20"/>
  <c r="J4" i="20"/>
  <c r="M4" i="20"/>
  <c r="N4" i="20"/>
  <c r="F4" i="20"/>
  <c r="G4" i="20"/>
  <c r="G118" i="17"/>
  <c r="Q45" i="34" l="1"/>
  <c r="Q28" i="34"/>
  <c r="Q42" i="34"/>
  <c r="Q33" i="34"/>
  <c r="Q44" i="34"/>
  <c r="Q34" i="34"/>
  <c r="Q29" i="34"/>
  <c r="Q43" i="34"/>
  <c r="Q46" i="34"/>
  <c r="Q40" i="34"/>
  <c r="Q24" i="34"/>
  <c r="Q39" i="34"/>
  <c r="Q41" i="34"/>
  <c r="Q21" i="34"/>
  <c r="Q32" i="34"/>
  <c r="Q17" i="34"/>
  <c r="O9" i="19"/>
  <c r="Q19" i="34" s="1"/>
  <c r="E4" i="19"/>
  <c r="Q18" i="34"/>
  <c r="Q20" i="34"/>
  <c r="Q14" i="34"/>
  <c r="Q12" i="34"/>
  <c r="Q16" i="34"/>
  <c r="Q15" i="34"/>
  <c r="O13" i="19"/>
  <c r="Q31" i="34" s="1"/>
  <c r="K201" i="35"/>
  <c r="K149" i="35"/>
  <c r="K133" i="35"/>
  <c r="K150" i="35"/>
  <c r="O55" i="17"/>
  <c r="P55" i="17"/>
  <c r="O63" i="17"/>
  <c r="P63" i="17"/>
  <c r="O84" i="17"/>
  <c r="P84" i="17"/>
  <c r="J99" i="35" s="1"/>
  <c r="O81" i="17"/>
  <c r="K44" i="34" s="1"/>
  <c r="P81" i="17"/>
  <c r="O140" i="17"/>
  <c r="P140" i="17"/>
  <c r="O83" i="17"/>
  <c r="P83" i="17"/>
  <c r="O98" i="17"/>
  <c r="P98" i="17"/>
  <c r="O89" i="17"/>
  <c r="P89" i="17"/>
  <c r="O147" i="17"/>
  <c r="P147" i="17"/>
  <c r="O141" i="17"/>
  <c r="P141" i="17"/>
  <c r="O138" i="17"/>
  <c r="P138" i="17"/>
  <c r="O134" i="17"/>
  <c r="P134" i="17"/>
  <c r="O137" i="17"/>
  <c r="P137" i="17"/>
  <c r="O38" i="17"/>
  <c r="P38" i="17"/>
  <c r="O25" i="17"/>
  <c r="P25" i="17"/>
  <c r="O33" i="17"/>
  <c r="P33" i="17"/>
  <c r="O144" i="17"/>
  <c r="P144" i="17"/>
  <c r="O37" i="17"/>
  <c r="K37" i="34" s="1"/>
  <c r="P37" i="17"/>
  <c r="J37" i="34" s="1"/>
  <c r="O91" i="17"/>
  <c r="P91" i="17"/>
  <c r="O152" i="17"/>
  <c r="P152" i="17"/>
  <c r="O74" i="17"/>
  <c r="P74" i="17"/>
  <c r="O69" i="17"/>
  <c r="P69" i="17"/>
  <c r="O86" i="17"/>
  <c r="P86" i="17"/>
  <c r="O64" i="17"/>
  <c r="K46" i="34" s="1"/>
  <c r="P64" i="17"/>
  <c r="J46" i="34" s="1"/>
  <c r="O82" i="17"/>
  <c r="P82" i="17"/>
  <c r="O145" i="17"/>
  <c r="P145" i="17"/>
  <c r="O14" i="17"/>
  <c r="P14" i="17"/>
  <c r="O146" i="17"/>
  <c r="P146" i="17"/>
  <c r="O34" i="17"/>
  <c r="P34" i="17"/>
  <c r="O11" i="17"/>
  <c r="P11" i="17"/>
  <c r="O66" i="17"/>
  <c r="P66" i="17"/>
  <c r="O148" i="17"/>
  <c r="P148" i="17"/>
  <c r="O56" i="17"/>
  <c r="P56" i="17"/>
  <c r="O135" i="17"/>
  <c r="P135" i="17"/>
  <c r="O151" i="17"/>
  <c r="P151" i="17"/>
  <c r="O139" i="17"/>
  <c r="P139" i="17"/>
  <c r="O20" i="17"/>
  <c r="P20" i="17"/>
  <c r="O149" i="17"/>
  <c r="P149" i="17"/>
  <c r="O150" i="17"/>
  <c r="P150" i="17"/>
  <c r="O40" i="17"/>
  <c r="P40" i="17"/>
  <c r="O136" i="17"/>
  <c r="P136" i="17"/>
  <c r="O116" i="17"/>
  <c r="P116" i="17"/>
  <c r="J17" i="35" s="1"/>
  <c r="O10" i="19"/>
  <c r="Q9" i="34" s="1"/>
  <c r="P10" i="19"/>
  <c r="O122" i="17"/>
  <c r="P122" i="17"/>
  <c r="O114" i="17"/>
  <c r="P114" i="17"/>
  <c r="J225" i="35" s="1"/>
  <c r="O45" i="17"/>
  <c r="P45" i="17"/>
  <c r="O110" i="17"/>
  <c r="P110" i="17"/>
  <c r="O129" i="17"/>
  <c r="P129" i="17"/>
  <c r="O16" i="17"/>
  <c r="P16" i="17"/>
  <c r="J58" i="35" s="1"/>
  <c r="O128" i="17"/>
  <c r="P128" i="17"/>
  <c r="J48" i="35" s="1"/>
  <c r="O123" i="17"/>
  <c r="P123" i="17"/>
  <c r="J33" i="35" s="1"/>
  <c r="O41" i="17"/>
  <c r="P41" i="17"/>
  <c r="J191" i="35" s="1"/>
  <c r="O125" i="17"/>
  <c r="P125" i="17"/>
  <c r="O130" i="17"/>
  <c r="P130" i="17"/>
  <c r="J217" i="35"/>
  <c r="O119" i="17"/>
  <c r="P119" i="17"/>
  <c r="O92" i="17"/>
  <c r="P92" i="17"/>
  <c r="O17" i="17"/>
  <c r="P17" i="17"/>
  <c r="O115" i="17"/>
  <c r="P115" i="17"/>
  <c r="O131" i="17"/>
  <c r="P131" i="17"/>
  <c r="J57" i="35" s="1"/>
  <c r="O121" i="17"/>
  <c r="P121" i="17"/>
  <c r="J214" i="35" s="1"/>
  <c r="O22" i="17"/>
  <c r="P22" i="17"/>
  <c r="O47" i="17"/>
  <c r="P47" i="17"/>
  <c r="O133" i="17"/>
  <c r="P133" i="17"/>
  <c r="J54" i="35" s="1"/>
  <c r="J215" i="35"/>
  <c r="O118" i="17"/>
  <c r="P118" i="17"/>
  <c r="O62" i="17"/>
  <c r="P62" i="17"/>
  <c r="O120" i="17"/>
  <c r="P120" i="17"/>
  <c r="J26" i="35" s="1"/>
  <c r="O76" i="17"/>
  <c r="P76" i="17"/>
  <c r="O28" i="17"/>
  <c r="P28" i="17"/>
  <c r="J230" i="35" s="1"/>
  <c r="O57" i="17"/>
  <c r="P57" i="17"/>
  <c r="J41" i="34" s="1"/>
  <c r="O23" i="17"/>
  <c r="P23" i="17"/>
  <c r="O127" i="17"/>
  <c r="P127" i="17"/>
  <c r="J47" i="35" s="1"/>
  <c r="J219" i="35"/>
  <c r="O126" i="17"/>
  <c r="P126" i="17"/>
  <c r="J222" i="35" s="1"/>
  <c r="O95" i="17"/>
  <c r="P95" i="17"/>
  <c r="O117" i="17"/>
  <c r="P117" i="17"/>
  <c r="O124" i="17"/>
  <c r="P124" i="17"/>
  <c r="O113" i="17"/>
  <c r="P113" i="17"/>
  <c r="O73" i="17"/>
  <c r="P73" i="17"/>
  <c r="J231" i="35" s="1"/>
  <c r="O19" i="17"/>
  <c r="P19" i="17"/>
  <c r="O143" i="17"/>
  <c r="P90" i="19"/>
  <c r="O90" i="19"/>
  <c r="P52" i="19"/>
  <c r="P51" i="19"/>
  <c r="P15" i="19"/>
  <c r="P16" i="19"/>
  <c r="P53" i="19"/>
  <c r="P88" i="19"/>
  <c r="P43" i="19"/>
  <c r="P41" i="34" s="1"/>
  <c r="P20" i="19"/>
  <c r="P37" i="34" s="1"/>
  <c r="P93" i="19"/>
  <c r="P86" i="19"/>
  <c r="P97" i="19"/>
  <c r="P75" i="19"/>
  <c r="P64" i="19"/>
  <c r="P61" i="19"/>
  <c r="P18" i="19"/>
  <c r="P42" i="19"/>
  <c r="P21" i="19"/>
  <c r="K139" i="35" s="1"/>
  <c r="P35" i="19"/>
  <c r="P109" i="19"/>
  <c r="P45" i="19"/>
  <c r="P22" i="19"/>
  <c r="P59" i="19"/>
  <c r="P57" i="19"/>
  <c r="P47" i="19"/>
  <c r="P30" i="34" s="1"/>
  <c r="P38" i="19"/>
  <c r="P11" i="19"/>
  <c r="P34" i="19"/>
  <c r="P32" i="34" s="1"/>
  <c r="P84" i="19"/>
  <c r="P69" i="19"/>
  <c r="P14" i="19"/>
  <c r="P25" i="19"/>
  <c r="P23" i="34" s="1"/>
  <c r="P89" i="19"/>
  <c r="P118" i="19"/>
  <c r="P49" i="19"/>
  <c r="P29" i="19"/>
  <c r="P85" i="19"/>
  <c r="P30" i="19"/>
  <c r="P80" i="19"/>
  <c r="P117" i="19"/>
  <c r="P36" i="19"/>
  <c r="K85" i="35"/>
  <c r="P19" i="19"/>
  <c r="P67" i="19"/>
  <c r="P26" i="19"/>
  <c r="P24" i="34" s="1"/>
  <c r="P28" i="19"/>
  <c r="P26" i="34" s="1"/>
  <c r="P50" i="19"/>
  <c r="P103" i="19"/>
  <c r="P72" i="19"/>
  <c r="P77" i="19"/>
  <c r="P55" i="19"/>
  <c r="P98" i="19"/>
  <c r="P48" i="19"/>
  <c r="P41" i="19"/>
  <c r="P81" i="19"/>
  <c r="P12" i="19"/>
  <c r="P46" i="19"/>
  <c r="P46" i="34" s="1"/>
  <c r="P74" i="19"/>
  <c r="P17" i="19"/>
  <c r="P63" i="19"/>
  <c r="P108" i="19"/>
  <c r="P23" i="19"/>
  <c r="P27" i="19"/>
  <c r="P37" i="19"/>
  <c r="P13" i="19"/>
  <c r="P92" i="19"/>
  <c r="P9" i="19"/>
  <c r="P116" i="19"/>
  <c r="P31" i="19"/>
  <c r="P87" i="19"/>
  <c r="P73" i="19"/>
  <c r="P107" i="19"/>
  <c r="P115" i="19"/>
  <c r="P91" i="19"/>
  <c r="P40" i="19"/>
  <c r="P70" i="19"/>
  <c r="P79" i="19"/>
  <c r="P66" i="19"/>
  <c r="P33" i="19"/>
  <c r="J23" i="35"/>
  <c r="K48" i="35"/>
  <c r="K17" i="35"/>
  <c r="K84" i="35"/>
  <c r="J136" i="35"/>
  <c r="K102" i="35"/>
  <c r="P106" i="19"/>
  <c r="K26" i="35"/>
  <c r="K38" i="35"/>
  <c r="J133" i="35"/>
  <c r="O7" i="34"/>
  <c r="R7" i="3"/>
  <c r="G4" i="17"/>
  <c r="E4" i="17"/>
  <c r="F3" i="19"/>
  <c r="P45" i="34" l="1"/>
  <c r="J198" i="35"/>
  <c r="J14" i="35"/>
  <c r="J139" i="35"/>
  <c r="P31" i="34"/>
  <c r="P33" i="34"/>
  <c r="P44" i="34"/>
  <c r="P39" i="34"/>
  <c r="Q23" i="34"/>
  <c r="P29" i="34"/>
  <c r="P43" i="34"/>
  <c r="P34" i="34"/>
  <c r="P35" i="34"/>
  <c r="P38" i="34"/>
  <c r="P36" i="34"/>
  <c r="P25" i="34"/>
  <c r="P28" i="34"/>
  <c r="P42" i="34"/>
  <c r="P27" i="34"/>
  <c r="J207" i="35"/>
  <c r="J140" i="35"/>
  <c r="K203" i="35"/>
  <c r="P21" i="34"/>
  <c r="K232" i="35"/>
  <c r="P40" i="34"/>
  <c r="K39" i="34"/>
  <c r="Q202" i="17"/>
  <c r="Q108" i="17"/>
  <c r="J39" i="34"/>
  <c r="Q111" i="19"/>
  <c r="Q195" i="19"/>
  <c r="Q194" i="19"/>
  <c r="Q192" i="19"/>
  <c r="Q193" i="19"/>
  <c r="Q114" i="19"/>
  <c r="Q183" i="19"/>
  <c r="Q191" i="19"/>
  <c r="Q184" i="19"/>
  <c r="Q187" i="19"/>
  <c r="Q186" i="19"/>
  <c r="Q189" i="19"/>
  <c r="Q190" i="19"/>
  <c r="Q185" i="19"/>
  <c r="Q182" i="19"/>
  <c r="Q188" i="19"/>
  <c r="Q11" i="34"/>
  <c r="J38" i="34"/>
  <c r="J43" i="34"/>
  <c r="K38" i="34"/>
  <c r="K43" i="34"/>
  <c r="J42" i="34"/>
  <c r="K42" i="34"/>
  <c r="J44" i="34"/>
  <c r="Q191" i="17"/>
  <c r="Q195" i="17"/>
  <c r="Q187" i="17"/>
  <c r="Q107" i="17"/>
  <c r="Q199" i="17"/>
  <c r="Q189" i="17"/>
  <c r="Q190" i="17"/>
  <c r="Q192" i="17"/>
  <c r="Q197" i="17"/>
  <c r="Q200" i="17"/>
  <c r="Q196" i="17"/>
  <c r="Q201" i="17"/>
  <c r="Q198" i="17"/>
  <c r="Q193" i="17"/>
  <c r="Q188" i="17"/>
  <c r="Q186" i="17"/>
  <c r="Q194" i="17"/>
  <c r="Q75" i="17"/>
  <c r="Q32" i="17"/>
  <c r="Q78" i="19"/>
  <c r="Q179" i="19"/>
  <c r="Q168" i="19"/>
  <c r="Q176" i="19"/>
  <c r="Q180" i="19"/>
  <c r="Q175" i="19"/>
  <c r="Q44" i="19"/>
  <c r="Q178" i="19"/>
  <c r="Q174" i="19"/>
  <c r="Q172" i="19"/>
  <c r="Q177" i="19"/>
  <c r="Q173" i="19"/>
  <c r="Q171" i="19"/>
  <c r="Q169" i="19"/>
  <c r="Q181" i="19"/>
  <c r="Q170" i="19"/>
  <c r="Q13" i="34"/>
  <c r="Q10" i="34"/>
  <c r="K41" i="34"/>
  <c r="K45" i="34"/>
  <c r="J40" i="34"/>
  <c r="K40" i="34"/>
  <c r="Q71" i="17"/>
  <c r="J45" i="34"/>
  <c r="Q79" i="19"/>
  <c r="Q13" i="19"/>
  <c r="Q98" i="19"/>
  <c r="Q120" i="19"/>
  <c r="Q48" i="19"/>
  <c r="Q37" i="19"/>
  <c r="R35" i="34" s="1"/>
  <c r="Q18" i="19"/>
  <c r="Q77" i="19"/>
  <c r="Q30" i="19"/>
  <c r="R28" i="34" s="1"/>
  <c r="Q33" i="19"/>
  <c r="R31" i="34" s="1"/>
  <c r="P10" i="34"/>
  <c r="Q9" i="19"/>
  <c r="Q81" i="19"/>
  <c r="P17" i="34"/>
  <c r="Q19" i="19"/>
  <c r="Q14" i="19"/>
  <c r="Q35" i="19"/>
  <c r="Q88" i="19"/>
  <c r="Q70" i="19"/>
  <c r="Q34" i="19"/>
  <c r="R32" i="34" s="1"/>
  <c r="Q40" i="19"/>
  <c r="P13" i="34"/>
  <c r="Q27" i="19"/>
  <c r="R25" i="34" s="1"/>
  <c r="Q55" i="19"/>
  <c r="Q66" i="19"/>
  <c r="Q92" i="19"/>
  <c r="Q41" i="19"/>
  <c r="Q69" i="19"/>
  <c r="P16" i="34"/>
  <c r="Q21" i="19"/>
  <c r="Q53" i="19"/>
  <c r="Q119" i="19"/>
  <c r="Q84" i="19"/>
  <c r="P20" i="34"/>
  <c r="Q16" i="19"/>
  <c r="Q94" i="19"/>
  <c r="Q97" i="19"/>
  <c r="Q117" i="19"/>
  <c r="Q80" i="19"/>
  <c r="Q91" i="19"/>
  <c r="P18" i="34"/>
  <c r="Q23" i="19"/>
  <c r="Q38" i="19"/>
  <c r="R36" i="34" s="1"/>
  <c r="Q85" i="19"/>
  <c r="Q47" i="19"/>
  <c r="Q63" i="19"/>
  <c r="Q103" i="19"/>
  <c r="Q29" i="19"/>
  <c r="R27" i="34" s="1"/>
  <c r="Q57" i="19"/>
  <c r="Q90" i="19"/>
  <c r="Q73" i="19"/>
  <c r="P19" i="34"/>
  <c r="Q17" i="19"/>
  <c r="Q50" i="19"/>
  <c r="Q49" i="19"/>
  <c r="Q59" i="19"/>
  <c r="Q86" i="19"/>
  <c r="Q42" i="19"/>
  <c r="R40" i="34" s="1"/>
  <c r="Q61" i="19"/>
  <c r="Q51" i="19"/>
  <c r="P9" i="34"/>
  <c r="Q10" i="19"/>
  <c r="Q64" i="19"/>
  <c r="Q115" i="19"/>
  <c r="Q72" i="19"/>
  <c r="Q107" i="19"/>
  <c r="Q87" i="19"/>
  <c r="Q74" i="19"/>
  <c r="Q28" i="19"/>
  <c r="R26" i="34" s="1"/>
  <c r="Q118" i="19"/>
  <c r="P15" i="34"/>
  <c r="Q22" i="19"/>
  <c r="Q93" i="19"/>
  <c r="Q36" i="19"/>
  <c r="Q101" i="19"/>
  <c r="Q11" i="19"/>
  <c r="Q106" i="19"/>
  <c r="Q52" i="19"/>
  <c r="Q89" i="19"/>
  <c r="P14" i="34"/>
  <c r="Q15" i="19"/>
  <c r="Q108" i="19"/>
  <c r="Q75" i="19"/>
  <c r="Q31" i="19"/>
  <c r="R29" i="34" s="1"/>
  <c r="Q46" i="19"/>
  <c r="P12" i="34"/>
  <c r="Q26" i="19"/>
  <c r="Q45" i="19"/>
  <c r="P11" i="34"/>
  <c r="Q199" i="19"/>
  <c r="Q65" i="19"/>
  <c r="Q54" i="19"/>
  <c r="Q20" i="19"/>
  <c r="Q113" i="19"/>
  <c r="Q196" i="19"/>
  <c r="Q197" i="19"/>
  <c r="Q198" i="19"/>
  <c r="Q24" i="19"/>
  <c r="Q62" i="19"/>
  <c r="Q150" i="19"/>
  <c r="Q143" i="19"/>
  <c r="Q82" i="19"/>
  <c r="Q146" i="19"/>
  <c r="Q132" i="19"/>
  <c r="Q159" i="19"/>
  <c r="Q160" i="19"/>
  <c r="Q95" i="19"/>
  <c r="Q58" i="19"/>
  <c r="Q137" i="19"/>
  <c r="Q157" i="19"/>
  <c r="Q39" i="19"/>
  <c r="Q56" i="19"/>
  <c r="Q151" i="19"/>
  <c r="Q158" i="19"/>
  <c r="Q165" i="19"/>
  <c r="Q134" i="19"/>
  <c r="Q126" i="19"/>
  <c r="Q71" i="19"/>
  <c r="Q104" i="19"/>
  <c r="Q100" i="19"/>
  <c r="Q76" i="19"/>
  <c r="Q153" i="19"/>
  <c r="Q149" i="19"/>
  <c r="Q138" i="19"/>
  <c r="Q156" i="19"/>
  <c r="Q136" i="19"/>
  <c r="Q110" i="19"/>
  <c r="Q127" i="19"/>
  <c r="Q155" i="19"/>
  <c r="Q133" i="19"/>
  <c r="Q125" i="19"/>
  <c r="Q135" i="19"/>
  <c r="Q105" i="19"/>
  <c r="Q166" i="19"/>
  <c r="Q122" i="19"/>
  <c r="Q96" i="19"/>
  <c r="Q162" i="19"/>
  <c r="Q167" i="19"/>
  <c r="Q152" i="19"/>
  <c r="Q144" i="19"/>
  <c r="Q145" i="19"/>
  <c r="Q129" i="19"/>
  <c r="Q148" i="19"/>
  <c r="Q123" i="19"/>
  <c r="Q99" i="19"/>
  <c r="Q147" i="19"/>
  <c r="Q142" i="19"/>
  <c r="Q141" i="19"/>
  <c r="Q121" i="19"/>
  <c r="Q32" i="19"/>
  <c r="Q60" i="19"/>
  <c r="Q154" i="19"/>
  <c r="Q128" i="19"/>
  <c r="Q163" i="19"/>
  <c r="Q131" i="19"/>
  <c r="Q112" i="19"/>
  <c r="Q102" i="19"/>
  <c r="Q161" i="19"/>
  <c r="Q68" i="19"/>
  <c r="Q164" i="19"/>
  <c r="Q140" i="19"/>
  <c r="Q83" i="19"/>
  <c r="Q124" i="19"/>
  <c r="Q139" i="19"/>
  <c r="Q130" i="19"/>
  <c r="Q116" i="19"/>
  <c r="Q12" i="19"/>
  <c r="Q67" i="19"/>
  <c r="Q25" i="19"/>
  <c r="Q109" i="19"/>
  <c r="Q43" i="19"/>
  <c r="J60" i="35"/>
  <c r="K23" i="35"/>
  <c r="K135" i="35"/>
  <c r="K225" i="35"/>
  <c r="K214" i="35"/>
  <c r="K118" i="35"/>
  <c r="K223" i="35"/>
  <c r="K153" i="35"/>
  <c r="K28" i="35"/>
  <c r="K112" i="35"/>
  <c r="K59" i="35"/>
  <c r="K228" i="35"/>
  <c r="K231" i="35"/>
  <c r="K16" i="35"/>
  <c r="K53" i="35"/>
  <c r="K109" i="35"/>
  <c r="K154" i="35"/>
  <c r="K119" i="35"/>
  <c r="K145" i="35"/>
  <c r="K186" i="35"/>
  <c r="K183" i="35"/>
  <c r="K106" i="35"/>
  <c r="K191" i="35"/>
  <c r="K60" i="35"/>
  <c r="K216" i="35"/>
  <c r="K93" i="35"/>
  <c r="K156" i="35"/>
  <c r="K209" i="35"/>
  <c r="K207" i="35"/>
  <c r="K82" i="35"/>
  <c r="K91" i="35"/>
  <c r="K227" i="35"/>
  <c r="K148" i="35"/>
  <c r="K160" i="35"/>
  <c r="K62" i="35"/>
  <c r="K108" i="35"/>
  <c r="K171" i="35"/>
  <c r="K45" i="35"/>
  <c r="K205" i="35"/>
  <c r="K100" i="35"/>
  <c r="K172" i="35"/>
  <c r="K61" i="35"/>
  <c r="K157" i="35"/>
  <c r="K55" i="35"/>
  <c r="K200" i="35"/>
  <c r="K77" i="35"/>
  <c r="K226" i="35"/>
  <c r="K122" i="35"/>
  <c r="K18" i="35"/>
  <c r="K52" i="35"/>
  <c r="K56" i="35"/>
  <c r="K162" i="35"/>
  <c r="K222" i="35"/>
  <c r="K117" i="35"/>
  <c r="K217" i="35"/>
  <c r="K185" i="35"/>
  <c r="K98" i="35"/>
  <c r="K121" i="35"/>
  <c r="K215" i="35"/>
  <c r="K211" i="35"/>
  <c r="K198" i="35"/>
  <c r="K212" i="35"/>
  <c r="K164" i="35"/>
  <c r="K204" i="35"/>
  <c r="K170" i="35"/>
  <c r="J37" i="35"/>
  <c r="Q80" i="17"/>
  <c r="Q106" i="17"/>
  <c r="Q78" i="17"/>
  <c r="Q51" i="17"/>
  <c r="Q35" i="17"/>
  <c r="Q15" i="17"/>
  <c r="Q53" i="17"/>
  <c r="Q93" i="17"/>
  <c r="Q173" i="17"/>
  <c r="Q168" i="17"/>
  <c r="Q109" i="17"/>
  <c r="Q90" i="17"/>
  <c r="Q163" i="17"/>
  <c r="Q42" i="17"/>
  <c r="Q153" i="17"/>
  <c r="Q43" i="17"/>
  <c r="Q31" i="17"/>
  <c r="Q112" i="17"/>
  <c r="Q27" i="17"/>
  <c r="Q182" i="17"/>
  <c r="Q24" i="17"/>
  <c r="Q105" i="17"/>
  <c r="Q178" i="17"/>
  <c r="Q97" i="17"/>
  <c r="Q94" i="17"/>
  <c r="Q156" i="17"/>
  <c r="Q88" i="17"/>
  <c r="Q169" i="17"/>
  <c r="Q29" i="17"/>
  <c r="Q180" i="17"/>
  <c r="Q12" i="17"/>
  <c r="Q9" i="17"/>
  <c r="Q30" i="17"/>
  <c r="Q39" i="17"/>
  <c r="Q175" i="17"/>
  <c r="Q171" i="17"/>
  <c r="Q162" i="17"/>
  <c r="Q176" i="17"/>
  <c r="Q10" i="17"/>
  <c r="Q52" i="17"/>
  <c r="Q54" i="17"/>
  <c r="Q50" i="17"/>
  <c r="Q167" i="17"/>
  <c r="Q100" i="17"/>
  <c r="Q103" i="17"/>
  <c r="Q48" i="17"/>
  <c r="Q65" i="17"/>
  <c r="Q160" i="17"/>
  <c r="Q177" i="17"/>
  <c r="Q181" i="17"/>
  <c r="Q155" i="17"/>
  <c r="Q26" i="17"/>
  <c r="Q18" i="17"/>
  <c r="Q102" i="17"/>
  <c r="Q158" i="17"/>
  <c r="Q165" i="17"/>
  <c r="Q111" i="17"/>
  <c r="Q87" i="17"/>
  <c r="Q46" i="17"/>
  <c r="Q77" i="17"/>
  <c r="Q185" i="17"/>
  <c r="Q70" i="17"/>
  <c r="Q166" i="17"/>
  <c r="Q60" i="17"/>
  <c r="Q61" i="17"/>
  <c r="Q157" i="17"/>
  <c r="Q79" i="17"/>
  <c r="Q104" i="17"/>
  <c r="Q184" i="17"/>
  <c r="Q179" i="17"/>
  <c r="Q172" i="17"/>
  <c r="Q72" i="17"/>
  <c r="Q44" i="17"/>
  <c r="Q59" i="17"/>
  <c r="Q154" i="17"/>
  <c r="Q164" i="17"/>
  <c r="Q67" i="17"/>
  <c r="Q99" i="17"/>
  <c r="Q13" i="17"/>
  <c r="Q49" i="17"/>
  <c r="Q21" i="17"/>
  <c r="Q68" i="17"/>
  <c r="Q96" i="17"/>
  <c r="Q36" i="17"/>
  <c r="Q161" i="17"/>
  <c r="Q170" i="17"/>
  <c r="Q174" i="17"/>
  <c r="Q101" i="17"/>
  <c r="Q183" i="17"/>
  <c r="Q85" i="17"/>
  <c r="Q58" i="17"/>
  <c r="Q159" i="17"/>
  <c r="Q20" i="17"/>
  <c r="Q14" i="17"/>
  <c r="Q144" i="17"/>
  <c r="Q89" i="17"/>
  <c r="J79" i="35"/>
  <c r="Q142" i="17"/>
  <c r="Q139" i="17"/>
  <c r="Q145" i="17"/>
  <c r="Q33" i="17"/>
  <c r="Q98" i="17"/>
  <c r="Q151" i="17"/>
  <c r="J115" i="35"/>
  <c r="Q82" i="17"/>
  <c r="Q25" i="17"/>
  <c r="J117" i="35"/>
  <c r="Q83" i="17"/>
  <c r="J28" i="35"/>
  <c r="Q135" i="17"/>
  <c r="J42" i="35"/>
  <c r="Q64" i="17"/>
  <c r="J118" i="35"/>
  <c r="Q38" i="17"/>
  <c r="Q140" i="17"/>
  <c r="J15" i="35"/>
  <c r="Q56" i="17"/>
  <c r="Q86" i="17"/>
  <c r="J46" i="35"/>
  <c r="J59" i="35"/>
  <c r="Q81" i="17"/>
  <c r="J38" i="35"/>
  <c r="J18" i="35"/>
  <c r="J80" i="35"/>
  <c r="Q148" i="17"/>
  <c r="J111" i="35"/>
  <c r="Q69" i="17"/>
  <c r="J53" i="35"/>
  <c r="Q137" i="17"/>
  <c r="J43" i="35"/>
  <c r="Q84" i="17"/>
  <c r="J31" i="35"/>
  <c r="Q136" i="17"/>
  <c r="J40" i="35"/>
  <c r="Q66" i="17"/>
  <c r="Q74" i="17"/>
  <c r="Q134" i="17"/>
  <c r="Q63" i="17"/>
  <c r="J119" i="35"/>
  <c r="Q40" i="17"/>
  <c r="J112" i="35"/>
  <c r="Q11" i="17"/>
  <c r="Q152" i="17"/>
  <c r="J120" i="35"/>
  <c r="Q138" i="17"/>
  <c r="J30" i="35"/>
  <c r="Q143" i="17"/>
  <c r="Q55" i="17"/>
  <c r="J93" i="35"/>
  <c r="Q150" i="17"/>
  <c r="J114" i="35"/>
  <c r="Q34" i="17"/>
  <c r="Q91" i="17"/>
  <c r="Q141" i="17"/>
  <c r="J36" i="35"/>
  <c r="J121" i="35"/>
  <c r="Q149" i="17"/>
  <c r="J113" i="35"/>
  <c r="Q146" i="17"/>
  <c r="Q37" i="17"/>
  <c r="J45" i="35"/>
  <c r="Q147" i="17"/>
  <c r="J107" i="35"/>
  <c r="J95" i="35"/>
  <c r="J227" i="35"/>
  <c r="K39" i="35"/>
  <c r="K219" i="35"/>
  <c r="J51" i="35"/>
  <c r="Q116" i="17"/>
  <c r="J199" i="35"/>
  <c r="J62" i="35"/>
  <c r="K138" i="35"/>
  <c r="K65" i="35"/>
  <c r="J14" i="34"/>
  <c r="K95" i="35"/>
  <c r="Q23" i="17"/>
  <c r="K22" i="35"/>
  <c r="K57" i="35"/>
  <c r="K34" i="35"/>
  <c r="K15" i="35"/>
  <c r="K78" i="35"/>
  <c r="K25" i="35"/>
  <c r="Q22" i="17"/>
  <c r="Q28" i="17"/>
  <c r="Q123" i="17"/>
  <c r="Q124" i="17"/>
  <c r="Q76" i="17"/>
  <c r="Q131" i="17"/>
  <c r="Q128" i="17"/>
  <c r="Q117" i="17"/>
  <c r="Q120" i="17"/>
  <c r="Q115" i="17"/>
  <c r="Q16" i="17"/>
  <c r="J22" i="35"/>
  <c r="Q73" i="17"/>
  <c r="Q113" i="17"/>
  <c r="Q95" i="17"/>
  <c r="Q129" i="17"/>
  <c r="Q132" i="17"/>
  <c r="Q110" i="17"/>
  <c r="Q119" i="17"/>
  <c r="Q19" i="17"/>
  <c r="Q125" i="17"/>
  <c r="Q57" i="17"/>
  <c r="J39" i="35"/>
  <c r="Q121" i="17"/>
  <c r="Q62" i="17"/>
  <c r="Q17" i="17"/>
  <c r="Q92" i="17"/>
  <c r="Q126" i="17"/>
  <c r="Q118" i="17"/>
  <c r="Q45" i="17"/>
  <c r="Q114" i="17"/>
  <c r="Q127" i="17"/>
  <c r="Q133" i="17"/>
  <c r="Q130" i="17"/>
  <c r="Q122" i="17"/>
  <c r="Q47" i="17"/>
  <c r="Q41" i="17"/>
  <c r="E10" i="21"/>
  <c r="E12" i="21"/>
  <c r="O12" i="21" s="1"/>
  <c r="E39" i="34" s="1"/>
  <c r="E24" i="21"/>
  <c r="J25" i="35"/>
  <c r="K31" i="35"/>
  <c r="J12" i="34"/>
  <c r="J55" i="35"/>
  <c r="J15" i="34"/>
  <c r="J23" i="34"/>
  <c r="J27" i="34"/>
  <c r="Q8" i="34"/>
  <c r="P8" i="34"/>
  <c r="J21" i="34"/>
  <c r="J20" i="34"/>
  <c r="K132" i="35"/>
  <c r="J22" i="34"/>
  <c r="K14" i="34"/>
  <c r="K35" i="35"/>
  <c r="K64" i="35"/>
  <c r="J105" i="35"/>
  <c r="K30" i="34"/>
  <c r="J30" i="34"/>
  <c r="K63" i="35"/>
  <c r="K96" i="35"/>
  <c r="J26" i="34"/>
  <c r="K27" i="34"/>
  <c r="K19" i="34"/>
  <c r="K7" i="34"/>
  <c r="K15" i="34"/>
  <c r="K80" i="35"/>
  <c r="K9" i="34"/>
  <c r="K29" i="34"/>
  <c r="K21" i="34"/>
  <c r="J29" i="34"/>
  <c r="K8" i="34"/>
  <c r="K22" i="34"/>
  <c r="K18" i="34"/>
  <c r="K20" i="34"/>
  <c r="J36" i="34"/>
  <c r="K36" i="34"/>
  <c r="J18" i="34"/>
  <c r="K23" i="34"/>
  <c r="J9" i="34"/>
  <c r="J64" i="35"/>
  <c r="J31" i="34"/>
  <c r="J25" i="34"/>
  <c r="J34" i="34"/>
  <c r="K31" i="34"/>
  <c r="J32" i="34"/>
  <c r="K34" i="34"/>
  <c r="J10" i="34"/>
  <c r="K17" i="34"/>
  <c r="J11" i="34"/>
  <c r="K11" i="34"/>
  <c r="K13" i="34"/>
  <c r="K16" i="34"/>
  <c r="K28" i="34"/>
  <c r="K25" i="34"/>
  <c r="K33" i="34"/>
  <c r="K12" i="34"/>
  <c r="J33" i="34"/>
  <c r="K24" i="34"/>
  <c r="K32" i="34"/>
  <c r="J35" i="34"/>
  <c r="K10" i="34"/>
  <c r="J13" i="34"/>
  <c r="K26" i="34"/>
  <c r="J17" i="34"/>
  <c r="J24" i="34"/>
  <c r="J8" i="34"/>
  <c r="K35" i="34"/>
  <c r="J19" i="34"/>
  <c r="J52" i="35"/>
  <c r="J165" i="35"/>
  <c r="J28" i="34"/>
  <c r="J16" i="34"/>
  <c r="K51" i="35"/>
  <c r="K50" i="35"/>
  <c r="J7" i="34"/>
  <c r="J34" i="35"/>
  <c r="J16" i="35"/>
  <c r="K79" i="35"/>
  <c r="K21" i="35"/>
  <c r="K58" i="35"/>
  <c r="K105" i="35"/>
  <c r="K44" i="35"/>
  <c r="K199" i="35"/>
  <c r="K36" i="35"/>
  <c r="K32" i="35"/>
  <c r="K41" i="35"/>
  <c r="K97" i="35"/>
  <c r="K33" i="35"/>
  <c r="J41" i="35"/>
  <c r="J85" i="35"/>
  <c r="J132" i="35"/>
  <c r="J21" i="35"/>
  <c r="J138" i="35"/>
  <c r="J32" i="35"/>
  <c r="J102" i="35"/>
  <c r="K86" i="35"/>
  <c r="E14" i="21"/>
  <c r="O14" i="21" s="1"/>
  <c r="K89" i="35"/>
  <c r="K37" i="35"/>
  <c r="K101" i="35"/>
  <c r="K103" i="35"/>
  <c r="K90" i="35"/>
  <c r="J84" i="35"/>
  <c r="J96" i="35"/>
  <c r="J89" i="35"/>
  <c r="J103" i="35"/>
  <c r="J101" i="35"/>
  <c r="J90" i="35"/>
  <c r="J56" i="35"/>
  <c r="J63" i="35"/>
  <c r="J97" i="35"/>
  <c r="J86" i="35"/>
  <c r="J61" i="35"/>
  <c r="J50" i="35"/>
  <c r="J49" i="35"/>
  <c r="J131" i="35"/>
  <c r="K99" i="35"/>
  <c r="K20" i="35"/>
  <c r="K137" i="35"/>
  <c r="K49" i="35"/>
  <c r="K131" i="35"/>
  <c r="J78" i="35"/>
  <c r="J100" i="35"/>
  <c r="J35" i="35"/>
  <c r="J137" i="35"/>
  <c r="J20" i="35"/>
  <c r="J135" i="35"/>
  <c r="J98" i="35"/>
  <c r="J24" i="35"/>
  <c r="K19" i="35"/>
  <c r="K24" i="35"/>
  <c r="K14" i="35"/>
  <c r="K27" i="35"/>
  <c r="K165" i="35"/>
  <c r="J27" i="35"/>
  <c r="J44" i="35"/>
  <c r="J19" i="35"/>
  <c r="J65" i="35"/>
  <c r="P4" i="19"/>
  <c r="P4" i="17"/>
  <c r="Q7" i="34"/>
  <c r="E3" i="19"/>
  <c r="P7" i="34"/>
  <c r="AC7" i="3"/>
  <c r="D7" i="34" s="1"/>
  <c r="AC11" i="3"/>
  <c r="D11" i="34" s="1"/>
  <c r="R42" i="34" l="1"/>
  <c r="R44" i="34"/>
  <c r="R43" i="34"/>
  <c r="R38" i="34"/>
  <c r="R33" i="34"/>
  <c r="R45" i="34"/>
  <c r="R41" i="34"/>
  <c r="R37" i="34"/>
  <c r="R24" i="34"/>
  <c r="R39" i="34"/>
  <c r="R30" i="34"/>
  <c r="R22" i="34"/>
  <c r="R34" i="34"/>
  <c r="R21" i="34"/>
  <c r="R23" i="34"/>
  <c r="R46" i="34"/>
  <c r="L44" i="34"/>
  <c r="R11" i="34"/>
  <c r="R18" i="34"/>
  <c r="R19" i="34"/>
  <c r="R16" i="34"/>
  <c r="R10" i="34"/>
  <c r="R12" i="34"/>
  <c r="R20" i="34"/>
  <c r="L45" i="34"/>
  <c r="R17" i="34"/>
  <c r="O10" i="21"/>
  <c r="O24" i="21"/>
  <c r="R14" i="34"/>
  <c r="R15" i="34"/>
  <c r="R9" i="34"/>
  <c r="R13" i="34"/>
  <c r="L39" i="34"/>
  <c r="L40" i="34"/>
  <c r="L42" i="34"/>
  <c r="L46" i="34"/>
  <c r="L41" i="34"/>
  <c r="L43" i="34"/>
  <c r="L38" i="34"/>
  <c r="L37" i="34"/>
  <c r="P24" i="21"/>
  <c r="P12" i="21"/>
  <c r="D39" i="34" s="1"/>
  <c r="P10" i="21"/>
  <c r="R8" i="34"/>
  <c r="L10" i="34"/>
  <c r="L14" i="34"/>
  <c r="L25" i="34"/>
  <c r="L33" i="34"/>
  <c r="L29" i="34"/>
  <c r="L26" i="34"/>
  <c r="L21" i="34"/>
  <c r="L18" i="34"/>
  <c r="L36" i="34"/>
  <c r="L13" i="34"/>
  <c r="L24" i="34"/>
  <c r="L15" i="34"/>
  <c r="L17" i="34"/>
  <c r="L20" i="34"/>
  <c r="L19" i="34"/>
  <c r="L34" i="34"/>
  <c r="L23" i="34"/>
  <c r="L30" i="34"/>
  <c r="L27" i="34"/>
  <c r="L11" i="34"/>
  <c r="L7" i="34"/>
  <c r="L31" i="34"/>
  <c r="L35" i="34"/>
  <c r="L28" i="34"/>
  <c r="L16" i="34"/>
  <c r="L9" i="34"/>
  <c r="L12" i="34"/>
  <c r="L8" i="34"/>
  <c r="L22" i="34"/>
  <c r="L32" i="34"/>
  <c r="AC10" i="3"/>
  <c r="D10" i="34" s="1"/>
  <c r="P14" i="21"/>
  <c r="D9" i="21"/>
  <c r="C9" i="21"/>
  <c r="K9" i="21"/>
  <c r="M9" i="21"/>
  <c r="I9" i="21"/>
  <c r="F9" i="21"/>
  <c r="J9" i="21"/>
  <c r="N9" i="21"/>
  <c r="H9" i="21"/>
  <c r="G9" i="21"/>
  <c r="L9" i="21"/>
  <c r="E3" i="20"/>
  <c r="P3" i="20" s="1"/>
  <c r="B9" i="21"/>
  <c r="E9" i="21"/>
  <c r="E3" i="21"/>
  <c r="P3" i="21" s="1"/>
  <c r="R7" i="34"/>
  <c r="D38" i="34" l="1"/>
  <c r="D36" i="34"/>
  <c r="E38" i="34"/>
  <c r="E36" i="34"/>
  <c r="O9" i="21"/>
  <c r="P9" i="21"/>
  <c r="N4" i="21"/>
  <c r="K4" i="21"/>
  <c r="J4" i="21"/>
  <c r="L4" i="21"/>
  <c r="M4" i="21"/>
  <c r="H4" i="21"/>
  <c r="I4" i="21"/>
  <c r="F4" i="21"/>
  <c r="G4" i="21"/>
  <c r="N7" i="3"/>
  <c r="N10" i="3"/>
  <c r="C10" i="34" s="1"/>
  <c r="N9" i="3"/>
  <c r="C9" i="34" s="1"/>
  <c r="N11" i="3"/>
  <c r="C11" i="34" s="1"/>
  <c r="E4" i="21"/>
  <c r="Q11" i="21" l="1"/>
  <c r="Q22" i="21"/>
  <c r="Q37" i="21"/>
  <c r="Q38" i="21"/>
  <c r="Q19" i="21"/>
  <c r="Q25" i="21"/>
  <c r="Q33" i="21"/>
  <c r="Q27" i="21"/>
  <c r="L218" i="35" s="1"/>
  <c r="Q28" i="21"/>
  <c r="L71" i="35" s="1"/>
  <c r="Q34" i="21"/>
  <c r="L161" i="35" s="1"/>
  <c r="Q30" i="21"/>
  <c r="Q15" i="21"/>
  <c r="Q18" i="21"/>
  <c r="Q32" i="21"/>
  <c r="L114" i="35" s="1"/>
  <c r="Q26" i="21"/>
  <c r="L47" i="35" s="1"/>
  <c r="Q31" i="21"/>
  <c r="L113" i="35" s="1"/>
  <c r="Q17" i="21"/>
  <c r="Q29" i="21"/>
  <c r="L177" i="35" s="1"/>
  <c r="Q36" i="21"/>
  <c r="L129" i="35" s="1"/>
  <c r="Q35" i="21"/>
  <c r="Q16" i="21"/>
  <c r="L132" i="35" s="1"/>
  <c r="Q23" i="21"/>
  <c r="L232" i="35" s="1"/>
  <c r="Q21" i="21"/>
  <c r="L126" i="35" s="1"/>
  <c r="Q20" i="21"/>
  <c r="Q9" i="21"/>
  <c r="Q13" i="21"/>
  <c r="F37" i="34" s="1"/>
  <c r="Q12" i="21"/>
  <c r="Q10" i="21"/>
  <c r="Q24" i="21"/>
  <c r="Q14" i="21"/>
  <c r="C7" i="34"/>
  <c r="P4" i="21"/>
  <c r="D35" i="34"/>
  <c r="E35" i="34"/>
  <c r="L228" i="35"/>
  <c r="O9" i="3"/>
  <c r="O7" i="3"/>
  <c r="O10" i="3"/>
  <c r="O11" i="3"/>
  <c r="G3" i="19"/>
  <c r="N3" i="17"/>
  <c r="H3" i="17"/>
  <c r="G3" i="17"/>
  <c r="B3" i="3"/>
  <c r="F38" i="34" l="1"/>
  <c r="F39" i="34"/>
  <c r="F36" i="34"/>
  <c r="L145" i="35"/>
  <c r="L139" i="35"/>
  <c r="A9" i="3"/>
  <c r="F9" i="34"/>
  <c r="A11" i="3"/>
  <c r="F11" i="34"/>
  <c r="A10" i="3"/>
  <c r="F10" i="34"/>
  <c r="A7" i="3"/>
  <c r="F7" i="34"/>
  <c r="L158" i="35"/>
  <c r="L94" i="35"/>
  <c r="L88" i="35"/>
  <c r="L133" i="35"/>
  <c r="O8" i="3"/>
  <c r="L55" i="35"/>
  <c r="L8" i="35"/>
  <c r="L22" i="35"/>
  <c r="L131" i="35"/>
  <c r="L74" i="35"/>
  <c r="B35" i="34"/>
  <c r="A8" i="3" l="1"/>
  <c r="F8" i="34"/>
  <c r="E4" i="20"/>
  <c r="P4" i="20" s="1"/>
  <c r="F35" i="34"/>
  <c r="C35" i="34" l="1"/>
  <c r="L3" i="19" l="1"/>
  <c r="P3" i="19" s="1"/>
  <c r="AC8" i="3" l="1"/>
  <c r="D8" i="34" s="1"/>
  <c r="R13" i="3" l="1"/>
  <c r="T13" i="3"/>
  <c r="V13" i="3"/>
  <c r="X13" i="3"/>
  <c r="AC9" i="3"/>
  <c r="D9" i="34" s="1"/>
  <c r="Y13" i="3" l="1"/>
  <c r="AC13" i="3" s="1"/>
  <c r="P3" i="17"/>
  <c r="AD3" i="3" l="1"/>
  <c r="AD9" i="3" s="1"/>
  <c r="E9" i="34" s="1"/>
  <c r="C48" i="34"/>
  <c r="AD13" i="3" l="1"/>
  <c r="AD10" i="3"/>
  <c r="E10" i="34" s="1"/>
  <c r="AD11" i="3"/>
  <c r="E11" i="34" s="1"/>
  <c r="AD8" i="3"/>
  <c r="E8" i="34" s="1"/>
  <c r="AD7" i="3"/>
  <c r="E7" i="34" s="1"/>
</calcChain>
</file>

<file path=xl/sharedStrings.xml><?xml version="1.0" encoding="utf-8"?>
<sst xmlns="http://schemas.openxmlformats.org/spreadsheetml/2006/main" count="4946" uniqueCount="487">
  <si>
    <t>Résultats Brut</t>
  </si>
  <si>
    <t>Nom</t>
  </si>
  <si>
    <t>Points</t>
  </si>
  <si>
    <t>Résultats Net</t>
  </si>
  <si>
    <t>Résultats Equipe</t>
  </si>
  <si>
    <t>Clubs</t>
  </si>
  <si>
    <t>Pts Brut</t>
  </si>
  <si>
    <t>Pts Net</t>
  </si>
  <si>
    <t>Total</t>
  </si>
  <si>
    <t>Air France</t>
  </si>
  <si>
    <t>Chevannes</t>
  </si>
  <si>
    <t>Chevry</t>
  </si>
  <si>
    <t>Corbuches</t>
  </si>
  <si>
    <t>Réveillon</t>
  </si>
  <si>
    <t>Villeray</t>
  </si>
  <si>
    <t>Nombre Participants</t>
  </si>
  <si>
    <t>Equipes</t>
  </si>
  <si>
    <t>Classement</t>
  </si>
  <si>
    <t>Résultats Net Index &gt; 36</t>
  </si>
  <si>
    <t>Golf</t>
  </si>
  <si>
    <t>Lésigny</t>
  </si>
  <si>
    <t>Pts</t>
  </si>
  <si>
    <t>Presents</t>
  </si>
  <si>
    <t>CALCULS</t>
  </si>
  <si>
    <t>Club *</t>
  </si>
  <si>
    <t>Ne pas remplir</t>
  </si>
  <si>
    <t>Idx</t>
  </si>
  <si>
    <t>Total  (max 465)</t>
  </si>
  <si>
    <t>Total (max 465)</t>
  </si>
  <si>
    <t>Total (max 78)</t>
  </si>
  <si>
    <t>Clt</t>
  </si>
  <si>
    <t>Prénom et Nom</t>
  </si>
  <si>
    <t>Club de licence</t>
  </si>
  <si>
    <t>Net</t>
  </si>
  <si>
    <t>Brut</t>
  </si>
  <si>
    <t>Calculs</t>
  </si>
  <si>
    <t>VILLERAY</t>
  </si>
  <si>
    <t>LESIGNY REVEILL</t>
  </si>
  <si>
    <t>MAROLLES</t>
  </si>
  <si>
    <t>ST GERMAIN/CORB</t>
  </si>
  <si>
    <t>AIR FRANCE ROIS</t>
  </si>
  <si>
    <t>AIR FRANCE ORLY</t>
  </si>
  <si>
    <t>GIF CHEVRY</t>
  </si>
  <si>
    <t>CORNOUAILLE</t>
  </si>
  <si>
    <t>GONESSE</t>
  </si>
  <si>
    <t>MENNECY CHEVANN</t>
  </si>
  <si>
    <t>PARIS</t>
  </si>
  <si>
    <t>ST MARC</t>
  </si>
  <si>
    <t>Index</t>
  </si>
  <si>
    <t>Resultats brut apres conversion des clubs</t>
  </si>
  <si>
    <t>ResultatsNet apres conversion des clubs</t>
  </si>
  <si>
    <t>Dames Net</t>
  </si>
  <si>
    <t>CARRE d'AS</t>
  </si>
  <si>
    <t>NET DAMES</t>
  </si>
  <si>
    <t>NET MESSIEURS</t>
  </si>
  <si>
    <t>BRUT MESSIEURS</t>
  </si>
  <si>
    <t>NET INDEX&gt;36</t>
  </si>
  <si>
    <t>Les index &gt; 36 doivent etre retires du total net (classement a part)</t>
  </si>
  <si>
    <t>Pour remplir la feuille du jour il faut:</t>
  </si>
  <si>
    <t>Pour les equipes, tout se fait automatiquement a l'exception de:</t>
  </si>
  <si>
    <t>Pour les individuels:</t>
  </si>
  <si>
    <t>Il faut ajouter les nouveaux</t>
  </si>
  <si>
    <t>Guy Bouvree</t>
  </si>
  <si>
    <t>Les onglets</t>
  </si>
  <si>
    <t>TOTAL</t>
  </si>
  <si>
    <t xml:space="preserve">Les gens qui ne sont pas d'un des 6 clubs organisateurs </t>
  </si>
  <si>
    <t>points distribués</t>
  </si>
  <si>
    <t>Les dames doivent aussi comptees a part, mais restent dans le classement des 30 premiers</t>
  </si>
  <si>
    <t>Moyenne</t>
  </si>
  <si>
    <t>Gif Chevry</t>
  </si>
  <si>
    <t>Lesigny Reveill</t>
  </si>
  <si>
    <t>Air France Rois</t>
  </si>
  <si>
    <t>Caes Du Cnrs</t>
  </si>
  <si>
    <t>Duhay Christian</t>
  </si>
  <si>
    <t>Duhay Patricia</t>
  </si>
  <si>
    <t>Air France Orly</t>
  </si>
  <si>
    <t>Nat.</t>
  </si>
  <si>
    <t>Club</t>
  </si>
  <si>
    <t>T1</t>
  </si>
  <si>
    <t>T2</t>
  </si>
  <si>
    <t>Lesigny Corbuches</t>
  </si>
  <si>
    <t>Sauvignon Luc</t>
  </si>
  <si>
    <t>Ile De France</t>
  </si>
  <si>
    <t>Salavin Jean-Pierre</t>
  </si>
  <si>
    <t>Assemblee</t>
  </si>
  <si>
    <t>Nom Prénom</t>
  </si>
  <si>
    <t>F</t>
  </si>
  <si>
    <t>H</t>
  </si>
  <si>
    <t>Cumul des résultats NET HOMMES et FEMMES: COLLER LES VALEURS DES CELLULES Puis trier par ordre décroissant colonne F</t>
  </si>
  <si>
    <t>No</t>
  </si>
  <si>
    <t>H/F</t>
  </si>
  <si>
    <t>Copier les résultats NET HOMMES,  puis NET FEMMES, puis remplacer les . par des , pour l'index</t>
  </si>
  <si>
    <t>Copier les resultats Brut Homme et femmes, Net hommes et femmes</t>
  </si>
  <si>
    <t>Les passer dans les zones réservées</t>
  </si>
  <si>
    <t>Remplacer les . Par des ,</t>
  </si>
  <si>
    <t>Copier les valeurs dans les autres zones reservées (pour pouvoir trier)</t>
  </si>
  <si>
    <t>Trier par points (decroissant) puis index (croissant)</t>
  </si>
  <si>
    <t>St Jean / Monts</t>
  </si>
  <si>
    <t>Crecy</t>
  </si>
  <si>
    <t>Meaux Boutigny</t>
  </si>
  <si>
    <t>Ile-De-France</t>
  </si>
  <si>
    <t>Seraincourt</t>
  </si>
  <si>
    <t>Choisy Le Roi</t>
  </si>
  <si>
    <t>Bred</t>
  </si>
  <si>
    <t>Ozoir</t>
  </si>
  <si>
    <t>Cely</t>
  </si>
  <si>
    <t>Raray</t>
  </si>
  <si>
    <t>Hsbc France</t>
  </si>
  <si>
    <t>2 Fopen Js 94</t>
  </si>
  <si>
    <t>Lesigny Reveillon</t>
  </si>
  <si>
    <t>Air France Roissy</t>
  </si>
  <si>
    <t>Alexandre Didier</t>
  </si>
  <si>
    <t>Air France Valb</t>
  </si>
  <si>
    <t>Sporting Univer</t>
  </si>
  <si>
    <t>Résultats BRUT HOMMES COLLER LES VALEURS DES CELLULES Puis trier par ordre décroissant colonne F</t>
  </si>
  <si>
    <t>Copier les résultats BRUT HOMMES, puis remplacer les . par des , pour l'index</t>
  </si>
  <si>
    <t>Ibm Paris</t>
  </si>
  <si>
    <t>Sarcy Christian</t>
  </si>
  <si>
    <t>Yvette</t>
  </si>
  <si>
    <t>Viard Etienne</t>
  </si>
  <si>
    <t>Central</t>
  </si>
  <si>
    <t>Pornic</t>
  </si>
  <si>
    <t>Orleans Limere</t>
  </si>
  <si>
    <t>EQUIPES</t>
  </si>
  <si>
    <t>INDEX &gt; 36</t>
  </si>
  <si>
    <t>Club Licence</t>
  </si>
  <si>
    <t>Club représenté</t>
  </si>
  <si>
    <t>A chaque compétition, insérer la liste de la fédé net hommes + femmes à la fin du tabeau</t>
  </si>
  <si>
    <t>Trier par nom (colonne C), puis éliminer les redondances</t>
  </si>
  <si>
    <t>Enfin corriger les clubs non-trouvés</t>
  </si>
  <si>
    <t>Tableau de correspondance automatique</t>
  </si>
  <si>
    <t xml:space="preserve">Golf: </t>
  </si>
  <si>
    <t xml:space="preserve">Date: </t>
  </si>
  <si>
    <t>Date:</t>
  </si>
  <si>
    <t>Disneyland</t>
  </si>
  <si>
    <t>Flaine-Les-Carroz</t>
  </si>
  <si>
    <t>St Francois</t>
  </si>
  <si>
    <t>Universite Roue</t>
  </si>
  <si>
    <t>Inconnu</t>
  </si>
  <si>
    <t>Equipe</t>
  </si>
  <si>
    <t>Air France Mars</t>
  </si>
  <si>
    <t>Bouvree Guy</t>
  </si>
  <si>
    <t>Explications</t>
  </si>
  <si>
    <t>Les déjà primés sont retrouves automatiquement</t>
  </si>
  <si>
    <t>St Aubin</t>
  </si>
  <si>
    <t>Parent Dominique</t>
  </si>
  <si>
    <t>Napoleone Remi</t>
  </si>
  <si>
    <t>Montceau</t>
  </si>
  <si>
    <t>Lapatrie Gilles</t>
  </si>
  <si>
    <t xml:space="preserve">RESULTATS AU </t>
  </si>
  <si>
    <t>Paris Ile-De-France</t>
  </si>
  <si>
    <t>Chague Olivier</t>
  </si>
  <si>
    <t>Paris Country</t>
  </si>
  <si>
    <t>En ligne</t>
  </si>
  <si>
    <t>Joués</t>
  </si>
  <si>
    <t>Bellanger Alain</t>
  </si>
  <si>
    <t>En texte UNICODE</t>
  </si>
  <si>
    <t>Foucault Lionel</t>
  </si>
  <si>
    <t>Robic Jean Pierre</t>
  </si>
  <si>
    <t>Lejeune Michel</t>
  </si>
  <si>
    <t>Reverdy Jean-Jacques</t>
  </si>
  <si>
    <t>Guigue Michel</t>
  </si>
  <si>
    <t>Etiolles</t>
  </si>
  <si>
    <t>Mesnage Daniel</t>
  </si>
  <si>
    <t>Bale Frederic</t>
  </si>
  <si>
    <t>Ranson Guy</t>
  </si>
  <si>
    <t>Bes Gérard</t>
  </si>
  <si>
    <t>Lopez Jean Marie</t>
  </si>
  <si>
    <t>Millerant Corine</t>
  </si>
  <si>
    <t>Dubart Martine</t>
  </si>
  <si>
    <t>-</t>
  </si>
  <si>
    <t>Peroni Jean-Jacques</t>
  </si>
  <si>
    <t>Dubart Christian</t>
  </si>
  <si>
    <t>Marguerite Yves</t>
  </si>
  <si>
    <t>Codina Jean Louis</t>
  </si>
  <si>
    <t>Ugolf Mennecy Chevan</t>
  </si>
  <si>
    <t>Leleux Jean Pierre</t>
  </si>
  <si>
    <t>Baffrey Yves</t>
  </si>
  <si>
    <t>Heid Bruno</t>
  </si>
  <si>
    <t>Nicolle Olivier</t>
  </si>
  <si>
    <t>Coudray Montceaux</t>
  </si>
  <si>
    <t>Hadjadj Antar</t>
  </si>
  <si>
    <t>Salvoch Jean-Marc</t>
  </si>
  <si>
    <t>Usmt</t>
  </si>
  <si>
    <t>Treton Jacky</t>
  </si>
  <si>
    <t>Laude Vincent</t>
  </si>
  <si>
    <t>Alexandre Pascale</t>
  </si>
  <si>
    <t>Parties</t>
  </si>
  <si>
    <t>Class.</t>
  </si>
  <si>
    <t>Dames</t>
  </si>
  <si>
    <t>H Brut</t>
  </si>
  <si>
    <t>H Net</t>
  </si>
  <si>
    <t>M &gt; 36</t>
  </si>
  <si>
    <t>Index 
(début)</t>
  </si>
  <si>
    <t>Jouées</t>
  </si>
  <si>
    <t>Note</t>
  </si>
  <si>
    <t>LISTE DES JOUEURS</t>
  </si>
  <si>
    <t>RESULTATS EQUIPES</t>
  </si>
  <si>
    <t>Vassor Thierry</t>
  </si>
  <si>
    <t>Pommereau Vincent</t>
  </si>
  <si>
    <t>Muzet Emmanuel</t>
  </si>
  <si>
    <t>Lepault Jean</t>
  </si>
  <si>
    <t>Delaunay Olivier</t>
  </si>
  <si>
    <t>Lezervant Frédéric</t>
  </si>
  <si>
    <t>Tuytten Gerard</t>
  </si>
  <si>
    <t>Safran Corbeil</t>
  </si>
  <si>
    <t>Laumaille Bruno</t>
  </si>
  <si>
    <t>Paulin Georges</t>
  </si>
  <si>
    <t>Prevost Stephane</t>
  </si>
  <si>
    <t>Fau Pascal</t>
  </si>
  <si>
    <t>Kiriow Jean</t>
  </si>
  <si>
    <t>Levy Michel</t>
  </si>
  <si>
    <t>Mikaelian Eric</t>
  </si>
  <si>
    <t>Baudrier Albert</t>
  </si>
  <si>
    <t>Granger Pascal</t>
  </si>
  <si>
    <t>Gesmier Michel</t>
  </si>
  <si>
    <t>Cordeau Yvette</t>
  </si>
  <si>
    <t>Turck Rosy</t>
  </si>
  <si>
    <t>Martin Murielle</t>
  </si>
  <si>
    <t>Vallee Araceli</t>
  </si>
  <si>
    <t>Le Boulc'H Catherine</t>
  </si>
  <si>
    <t>Rodrigues Rosa</t>
  </si>
  <si>
    <t>Laude Anne</t>
  </si>
  <si>
    <t>Baptiste Nathalie</t>
  </si>
  <si>
    <t xml:space="preserve">Club recevant: </t>
  </si>
  <si>
    <t>AU:</t>
  </si>
  <si>
    <t>Nom, Prénom</t>
  </si>
  <si>
    <t>&gt;36</t>
  </si>
  <si>
    <t>R</t>
  </si>
  <si>
    <t>P</t>
  </si>
  <si>
    <t>T</t>
  </si>
  <si>
    <t>Separation Net &gt;36, F,H</t>
  </si>
  <si>
    <t>https://pages.ffgolf.org/resultats/</t>
  </si>
  <si>
    <t>puis compétitions par golf</t>
  </si>
  <si>
    <t>LESIGNY CORBUCHES</t>
  </si>
  <si>
    <t>Fapdepr Christophe</t>
  </si>
  <si>
    <t>Lavigne Alain</t>
  </si>
  <si>
    <t>Jomat Michel</t>
  </si>
  <si>
    <t>Jacobi Marc</t>
  </si>
  <si>
    <t>Barcon Jean-Jacques</t>
  </si>
  <si>
    <t>Tamet Yves</t>
  </si>
  <si>
    <t>Chapuy Bruno</t>
  </si>
  <si>
    <t>Roux Jacques</t>
  </si>
  <si>
    <t>Jammes Gérard</t>
  </si>
  <si>
    <t>Castrillo Vincent</t>
  </si>
  <si>
    <t>Fichter Norbert</t>
  </si>
  <si>
    <t>Kerfourn Dominique</t>
  </si>
  <si>
    <t>Lafaye Jean-Francois</t>
  </si>
  <si>
    <t>Bagage Bernard</t>
  </si>
  <si>
    <t>Allouch Jean-Daniel</t>
  </si>
  <si>
    <t>Soury Alain</t>
  </si>
  <si>
    <t>Delage Jean-Pierre</t>
  </si>
  <si>
    <t>Gouranton Adrien</t>
  </si>
  <si>
    <t>Hibert Jacques</t>
  </si>
  <si>
    <t>Le Blevec Joel</t>
  </si>
  <si>
    <t>Valter Jacky</t>
  </si>
  <si>
    <t>Riviere Philippe</t>
  </si>
  <si>
    <t>Alle Jean</t>
  </si>
  <si>
    <t>Fromenteau Philippe</t>
  </si>
  <si>
    <t>Laviolette Jean</t>
  </si>
  <si>
    <t>Combrisson Jean-Luc</t>
  </si>
  <si>
    <t>Lejeune Gérard</t>
  </si>
  <si>
    <t>Soler Alain</t>
  </si>
  <si>
    <t>Lezervant Sophie</t>
  </si>
  <si>
    <t>Djahafi Karim</t>
  </si>
  <si>
    <t>Denaro Noel</t>
  </si>
  <si>
    <t>Carlhian Jacques</t>
  </si>
  <si>
    <t>Caldin Patrice</t>
  </si>
  <si>
    <t>Deslandre Jean</t>
  </si>
  <si>
    <t>Hainault Rémy</t>
  </si>
  <si>
    <t>Bennardo Gabriel</t>
  </si>
  <si>
    <t>Benoteau Luc</t>
  </si>
  <si>
    <t>Szechter Bertrand</t>
  </si>
  <si>
    <t>Nouailhas Philippe</t>
  </si>
  <si>
    <t>Recouvreur Yves</t>
  </si>
  <si>
    <t>Dronsart Luc</t>
  </si>
  <si>
    <t>Lamberti Roger</t>
  </si>
  <si>
    <t>Gaime Pierre</t>
  </si>
  <si>
    <t>Robin Jean-Pierre</t>
  </si>
  <si>
    <t>Lou Yus Apolo</t>
  </si>
  <si>
    <t>Carsoulle Jean Pierre</t>
  </si>
  <si>
    <t>De La Gorce Denis</t>
  </si>
  <si>
    <t>Baudry Christine</t>
  </si>
  <si>
    <t>Naudes Sylviane</t>
  </si>
  <si>
    <t>Leleux Anne Marie</t>
  </si>
  <si>
    <t>Rame Mermelstein Yvette</t>
  </si>
  <si>
    <t>Colas Patrick</t>
  </si>
  <si>
    <t>Vincent Philippe</t>
  </si>
  <si>
    <t>Nouvelle-Aquitaine</t>
  </si>
  <si>
    <t>Ndlovu Mathias</t>
  </si>
  <si>
    <t>Deprez Christophe</t>
  </si>
  <si>
    <t>Selig Marc</t>
  </si>
  <si>
    <t>Bauer Laurent</t>
  </si>
  <si>
    <t>Cluzet Didier</t>
  </si>
  <si>
    <t>Aeroports De Paris</t>
  </si>
  <si>
    <t>Zuffelato Stéphane</t>
  </si>
  <si>
    <t>*</t>
  </si>
  <si>
    <t>Jouées (min)</t>
  </si>
  <si>
    <t>Dufour Max</t>
  </si>
  <si>
    <t>Rossignol Alain</t>
  </si>
  <si>
    <t>Pierre Genevieve</t>
  </si>
  <si>
    <t>Rialland Lucien</t>
  </si>
  <si>
    <t>Adin Honore</t>
  </si>
  <si>
    <t>Leveque Richard</t>
  </si>
  <si>
    <t>Lac D'Annecy</t>
  </si>
  <si>
    <t>Pomares Pierre</t>
  </si>
  <si>
    <t>Grantange Pascal</t>
  </si>
  <si>
    <t>Visouthiphongs Kittiphone</t>
  </si>
  <si>
    <t>Dervaux Stephane</t>
  </si>
  <si>
    <t>Total des parties jouées</t>
  </si>
  <si>
    <t>Air-France</t>
  </si>
  <si>
    <t>ASGAF</t>
  </si>
  <si>
    <t>CHEVANNES</t>
  </si>
  <si>
    <t>CHEVRY</t>
  </si>
  <si>
    <t>CORBUCHES</t>
  </si>
  <si>
    <t>REVEILLON</t>
  </si>
  <si>
    <t>Départ</t>
  </si>
  <si>
    <t>Jaune</t>
  </si>
  <si>
    <t xml:space="preserve"> </t>
  </si>
  <si>
    <t>FINALE</t>
  </si>
  <si>
    <t>Class,</t>
  </si>
  <si>
    <t xml:space="preserve"> '+page essais pour test</t>
  </si>
  <si>
    <t>Liste_J</t>
  </si>
  <si>
    <t>RES_R</t>
  </si>
  <si>
    <t>RES_Eq</t>
  </si>
  <si>
    <t>RES_B_M</t>
  </si>
  <si>
    <t>RES_N_&gt;36</t>
  </si>
  <si>
    <t>RES_N_M</t>
  </si>
  <si>
    <t>RES_N_B</t>
  </si>
  <si>
    <t>9 à 19</t>
  </si>
  <si>
    <t>LESIGNY REVEILLON</t>
  </si>
  <si>
    <t>Van Geenberghe Nicolas</t>
  </si>
  <si>
    <t>Marcais Xavier</t>
  </si>
  <si>
    <t>Seret Jean Francois</t>
  </si>
  <si>
    <t>Renaud Jean Rene</t>
  </si>
  <si>
    <t>Martin Georges</t>
  </si>
  <si>
    <t>Gonzalez Alain</t>
  </si>
  <si>
    <t>Lapeyre Jean-Louis</t>
  </si>
  <si>
    <r>
      <rPr>
        <sz val="18"/>
        <rFont val="Arial"/>
        <family val="2"/>
      </rPr>
      <t>Dans les résultats de la compétition du golf:</t>
    </r>
    <r>
      <rPr>
        <u/>
        <sz val="18"/>
        <color theme="10"/>
        <rFont val="Arial"/>
        <family val="2"/>
      </rPr>
      <t xml:space="preserve"> </t>
    </r>
  </si>
  <si>
    <t>Schlack Pascal</t>
  </si>
  <si>
    <t>Résultats BRUT HOMMES COLLER LES VALEURS DES CELLULES Puis trier par ordre croissant colonne F</t>
  </si>
  <si>
    <t>Cumul des résultats NET HOMMES et FEMMES: COLLER LES VALEURS DES CELLULES Puis trier par ordre croissant colonne F</t>
  </si>
  <si>
    <t>Strappe Jacques</t>
  </si>
  <si>
    <t>Tremblay Parc</t>
  </si>
  <si>
    <t>Halleux Georges</t>
  </si>
  <si>
    <t>Paumard Marc</t>
  </si>
  <si>
    <t>Chapelleaubos Patrice</t>
  </si>
  <si>
    <t>Gagnepain Lionel</t>
  </si>
  <si>
    <t>Nardon Philippe</t>
  </si>
  <si>
    <t>Certaines compétitions ont été jouées avec un index courant &lt;36 et sont comptabilisées dans le classement Net Messieurs</t>
  </si>
  <si>
    <t>Val d'Europe</t>
  </si>
  <si>
    <t>Asgaf</t>
  </si>
  <si>
    <t>Dupuy Eric</t>
  </si>
  <si>
    <t>Bridier Jean Michel</t>
  </si>
  <si>
    <t>Fabre Didier</t>
  </si>
  <si>
    <t>Sauvadet Dominique</t>
  </si>
  <si>
    <t>Latrasse Thierry</t>
  </si>
  <si>
    <t>Bouvier-Muller Jean-François</t>
  </si>
  <si>
    <t>Cercus Dominique</t>
  </si>
  <si>
    <t>Perret Jean-Claude</t>
  </si>
  <si>
    <t>Valetoux Laurent</t>
  </si>
  <si>
    <t>Bouvier-Muller Sophie</t>
  </si>
  <si>
    <t>Motard Gilbert</t>
  </si>
  <si>
    <t>St Germain/Corb</t>
  </si>
  <si>
    <t>Date</t>
  </si>
  <si>
    <t>Heiles Frédéric</t>
  </si>
  <si>
    <t>Messiah Christophe</t>
  </si>
  <si>
    <t>Vangsgaard Kirsten</t>
  </si>
  <si>
    <t>Debut Daniel</t>
  </si>
  <si>
    <t>Kerfourn Philippe</t>
  </si>
  <si>
    <t>Gayet Françoise</t>
  </si>
  <si>
    <t>Certaines compétitions ont été jouées avec un index courant &gt;36 et sont comptabilisées dans le classement Index &gt; 36</t>
  </si>
  <si>
    <t>CARRE D'AS 2025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</si>
  <si>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</si>
  <si>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</si>
  <si>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</si>
  <si>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</si>
  <si>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</si>
  <si>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</si>
  <si>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</si>
  <si>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</si>
  <si>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</si>
  <si>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</si>
  <si>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Calendrier</t>
  </si>
  <si>
    <t>Double</t>
  </si>
  <si>
    <t>Finale</t>
  </si>
  <si>
    <t>Tous</t>
  </si>
  <si>
    <t>ASPTT</t>
  </si>
  <si>
    <t>Gif/Chevry</t>
  </si>
  <si>
    <t>Scramble</t>
  </si>
  <si>
    <t>Simple</t>
  </si>
  <si>
    <t>Formule:</t>
  </si>
  <si>
    <t>Rencontre</t>
  </si>
  <si>
    <t>Participation</t>
  </si>
  <si>
    <t>Feuilles de calcul des résultats de chaque jour (simple ou double)</t>
  </si>
  <si>
    <t>Shamble</t>
  </si>
  <si>
    <t>Colmerauer Denis</t>
  </si>
  <si>
    <t>Lutz Dominique</t>
  </si>
  <si>
    <t>Benalioua Karim</t>
  </si>
  <si>
    <t>Retif Didier</t>
  </si>
  <si>
    <t>Balley Jean Marc</t>
  </si>
  <si>
    <t>Savoye Pierre</t>
  </si>
  <si>
    <t>Sompare Wotème</t>
  </si>
  <si>
    <t>Tamet Assia</t>
  </si>
  <si>
    <t>Crignon Vongsavanh Manichanh</t>
  </si>
  <si>
    <t>De La Gorce Catherine</t>
  </si>
  <si>
    <t>Rousselot Lionel</t>
  </si>
  <si>
    <t>Sejour Christian</t>
  </si>
  <si>
    <t>Esmenard Remy</t>
  </si>
  <si>
    <t>Pensuet Christine</t>
  </si>
  <si>
    <t>Andre Patrick</t>
  </si>
  <si>
    <t>Henry Michel</t>
  </si>
  <si>
    <t>Parent Suzanne</t>
  </si>
  <si>
    <t>Fanchon Marc</t>
  </si>
  <si>
    <t>Rossetti Francois</t>
  </si>
  <si>
    <t>Sauvadet Yannick</t>
  </si>
  <si>
    <t>Mercier Olivier</t>
  </si>
  <si>
    <t>Roulland Jean-François</t>
  </si>
  <si>
    <t>Insolubile Joseph</t>
  </si>
  <si>
    <t>Lamy Jean-Michel</t>
  </si>
  <si>
    <t>Tran Charoon</t>
  </si>
  <si>
    <t>Tran Jean-Claude</t>
  </si>
  <si>
    <t>Paris Int, G,C,</t>
  </si>
  <si>
    <t>Nat,</t>
  </si>
  <si>
    <t>Gauvin Henri-Jacques</t>
  </si>
  <si>
    <t>Layani Serge</t>
  </si>
  <si>
    <t>Le Bihan Cyril</t>
  </si>
  <si>
    <t>Perrone Laurent</t>
  </si>
  <si>
    <t>Zekraoui Jean-Michel</t>
  </si>
  <si>
    <t>Gastaud Daniel</t>
  </si>
  <si>
    <t>Viron Alain</t>
  </si>
  <si>
    <t>Lacaze Herve</t>
  </si>
  <si>
    <t>Jousseau Bernard</t>
  </si>
  <si>
    <t>Peron Marie</t>
  </si>
  <si>
    <t>Villette Claudine</t>
  </si>
  <si>
    <t>Debordes Brigitte</t>
  </si>
  <si>
    <t>Debordes Jean-Hugues</t>
  </si>
  <si>
    <t>Toury Fabien</t>
  </si>
  <si>
    <t>Faubeau Alain</t>
  </si>
  <si>
    <t>Guillerm Robert</t>
  </si>
  <si>
    <t>De Roulhac Hubert</t>
  </si>
  <si>
    <t>Merlin Clarisse</t>
  </si>
  <si>
    <t>Norrant Gwenael</t>
  </si>
  <si>
    <t>Olivier Franck</t>
  </si>
  <si>
    <t>Pieters Philippe</t>
  </si>
  <si>
    <t>Paillart Pascal</t>
  </si>
  <si>
    <t>Gayet Francoise</t>
  </si>
  <si>
    <t>Domer Christine</t>
  </si>
  <si>
    <t>Massy</t>
  </si>
  <si>
    <t>Macret Yves</t>
  </si>
  <si>
    <t>Dilun Olivier</t>
  </si>
  <si>
    <t>Armand Sylvie</t>
  </si>
  <si>
    <t>Copier les résultats BRUT , puis remplacer les . par des , pour l'index</t>
  </si>
  <si>
    <t>Copier les résultats NET,  puis remplacer les . par des , pour l'index</t>
  </si>
  <si>
    <t>Copier les résultats NET HOMMES,  puis NET FEMMES, puis remplacer les . par des , pour l'index,  Puis trier par ordre croissant colonne F</t>
  </si>
  <si>
    <t>Inscription FINALE</t>
  </si>
  <si>
    <t>Offerts par l' ASGAF</t>
  </si>
  <si>
    <t>2 parapluies ou 2 gourdes</t>
  </si>
  <si>
    <t>e mail GB 27/08/2025</t>
  </si>
  <si>
    <t>REPAS</t>
  </si>
  <si>
    <t>Beltrami Véronique</t>
  </si>
  <si>
    <t>Vandeweghe Eric</t>
  </si>
  <si>
    <t>Dekeyne Christophe</t>
  </si>
  <si>
    <t>Gratot Christine</t>
  </si>
  <si>
    <t>Degioanni Jean-Michel</t>
  </si>
  <si>
    <t>Huet Michel</t>
  </si>
  <si>
    <t>Hardy Bruno</t>
  </si>
  <si>
    <t>Copier les résultats BRUT HOMMES, puis remplacer les , par des , pour l'index</t>
  </si>
  <si>
    <t>Copier les résultats NET HOMMES,  puis NET FEMMES, puis remplacer les , par des , pour l'index</t>
  </si>
  <si>
    <t>Total  (max 480)</t>
  </si>
  <si>
    <t>Total (max 480)</t>
  </si>
  <si>
    <t>Pietszch Andre</t>
  </si>
  <si>
    <t>Henn Valerie</t>
  </si>
  <si>
    <t>Bois Robert</t>
  </si>
  <si>
    <t>Villacoublay</t>
  </si>
  <si>
    <t>Bois-Zablith Rolande</t>
  </si>
  <si>
    <t>Garcia Christine</t>
  </si>
  <si>
    <t>Delbart Fabrice</t>
  </si>
  <si>
    <t>Da Lage Stéphane</t>
  </si>
  <si>
    <t>Dagault Alain</t>
  </si>
  <si>
    <t>LA  RENCONTRE SUIVANTE: ASPTT Grand Paris RECOIT Au GOLF DE LESIGNY LE MARDI 23 SEPTEMBRE EN SIMPLE</t>
  </si>
  <si>
    <t>4</t>
  </si>
  <si>
    <t>8</t>
  </si>
  <si>
    <t>RES_B+N_D</t>
  </si>
  <si>
    <t>chg index</t>
  </si>
  <si>
    <t>J/C</t>
  </si>
  <si>
    <t>???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</si>
</sst>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[$-40C]d\-mmm;@"/>
    <numFmt numFmtId="167" formatCode="_-* #,##0.0\ _€_-;\-* #,##0.0\ _€_-;_-* &quot;-&quot;??\ _€_-;_-@_-"/>
  </numFmts>
  <fonts count="7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theme="3" tint="0.39997558519241921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name val="Arial"/>
      <family val="2"/>
    </font>
    <font>
      <sz val="16"/>
      <name val="Arial"/>
      <family val="2"/>
    </font>
    <font>
      <sz val="10"/>
      <color rgb="FFFF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6"/>
      <color rgb="FF00B0F0"/>
      <name val="Arial"/>
      <family val="2"/>
    </font>
    <font>
      <sz val="10"/>
      <color rgb="FF00B0F0"/>
      <name val="Arial"/>
      <family val="2"/>
    </font>
    <font>
      <b/>
      <sz val="18"/>
      <color rgb="FF00B0F0"/>
      <name val="Arial"/>
      <family val="2"/>
    </font>
    <font>
      <b/>
      <sz val="14"/>
      <color rgb="FF00B0F0"/>
      <name val="Arial"/>
      <family val="2"/>
    </font>
    <font>
      <sz val="16"/>
      <color rgb="FF00B0F0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u/>
      <sz val="10"/>
      <color theme="10"/>
      <name val="Arial"/>
      <family val="2"/>
    </font>
    <font>
      <sz val="22"/>
      <name val="Arial"/>
      <family val="2"/>
    </font>
    <font>
      <u/>
      <sz val="18"/>
      <color theme="1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12"/>
      <color rgb="FFFF0000"/>
      <name val="Arial"/>
      <family val="2"/>
    </font>
    <font>
      <sz val="10"/>
      <color theme="1"/>
      <name val="Arial"/>
      <family val="2"/>
    </font>
    <font>
      <sz val="14"/>
      <name val="Arial"/>
      <family val="2"/>
    </font>
    <font>
      <sz val="8"/>
      <color theme="0" tint="-0.249977111117893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i/>
      <sz val="18"/>
      <color rgb="FF00B0F0"/>
      <name val="Arial"/>
      <family val="2"/>
    </font>
    <font>
      <b/>
      <i/>
      <sz val="18"/>
      <color rgb="FF00B0F0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26"/>
      <name val="Arial"/>
      <family val="2"/>
    </font>
    <font>
      <sz val="16"/>
      <color rgb="FFFF0000"/>
      <name val="Arial"/>
      <family val="2"/>
    </font>
    <font>
      <sz val="11"/>
      <name val="Calibri"/>
      <family val="2"/>
    </font>
    <font>
      <b/>
      <sz val="11"/>
      <name val="Arial"/>
      <family val="2"/>
    </font>
    <font>
      <b/>
      <sz val="72"/>
      <name val="Arial"/>
      <family val="2"/>
    </font>
    <font>
      <b/>
      <sz val="18"/>
      <color rgb="FF00B0F0"/>
      <name val="Times New Roman"/>
      <family val="1"/>
    </font>
    <font>
      <sz val="18"/>
      <color rgb="FFFF0000"/>
      <name val="Times New Roman"/>
      <family val="1"/>
    </font>
    <font>
      <sz val="18"/>
      <name val="Times New Roman"/>
      <family val="1"/>
    </font>
    <font>
      <sz val="18"/>
      <color rgb="FF0070C0"/>
      <name val="Times New Roman"/>
      <family val="1"/>
    </font>
    <font>
      <b/>
      <sz val="14"/>
      <color theme="1"/>
      <name val="Times New Roman"/>
      <family val="1"/>
    </font>
    <font>
      <sz val="9"/>
      <color rgb="FF003361"/>
      <name val="Arial"/>
      <family val="2"/>
    </font>
    <font>
      <sz val="20"/>
      <name val="Arial"/>
      <family val="2"/>
    </font>
    <font>
      <b/>
      <sz val="24"/>
      <color rgb="FF00B0F0"/>
      <name val="Arial"/>
      <family val="2"/>
    </font>
    <font>
      <sz val="24"/>
      <color rgb="FF00B0F0"/>
      <name val="Arial"/>
      <family val="2"/>
    </font>
    <font>
      <b/>
      <sz val="14"/>
      <color rgb="FFFF0000"/>
      <name val="Times New Roman"/>
      <family val="1"/>
    </font>
    <font>
      <b/>
      <sz val="20"/>
      <color rgb="FF00B0F0"/>
      <name val="Arial"/>
      <family val="2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2">
    <xf numFmtId="0" fontId="0" fillId="0" borderId="0"/>
    <xf numFmtId="0" fontId="7" fillId="0" borderId="0"/>
    <xf numFmtId="0" fontId="5" fillId="0" borderId="0"/>
    <xf numFmtId="0" fontId="19" fillId="0" borderId="37" applyNumberFormat="0" applyFill="0" applyAlignment="0" applyProtection="0"/>
    <xf numFmtId="0" fontId="20" fillId="0" borderId="38" applyNumberFormat="0" applyFill="0" applyAlignment="0" applyProtection="0"/>
    <xf numFmtId="0" fontId="21" fillId="0" borderId="39" applyNumberFormat="0" applyFill="0" applyAlignment="0" applyProtection="0"/>
    <xf numFmtId="0" fontId="21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6" borderId="40" applyNumberFormat="0" applyAlignment="0" applyProtection="0"/>
    <xf numFmtId="0" fontId="25" fillId="7" borderId="41" applyNumberFormat="0" applyAlignment="0" applyProtection="0"/>
    <xf numFmtId="0" fontId="26" fillId="7" borderId="40" applyNumberFormat="0" applyAlignment="0" applyProtection="0"/>
    <xf numFmtId="0" fontId="27" fillId="0" borderId="42" applyNumberFormat="0" applyFill="0" applyAlignment="0" applyProtection="0"/>
    <xf numFmtId="0" fontId="28" fillId="8" borderId="43" applyNumberFormat="0" applyAlignment="0" applyProtection="0"/>
    <xf numFmtId="0" fontId="1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4" fillId="0" borderId="45" applyNumberFormat="0" applyFill="0" applyAlignment="0" applyProtection="0"/>
    <xf numFmtId="0" fontId="30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0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30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0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30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30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0" borderId="0"/>
    <xf numFmtId="0" fontId="31" fillId="0" borderId="0" applyNumberFormat="0" applyFill="0" applyBorder="0" applyAlignment="0" applyProtection="0"/>
    <xf numFmtId="0" fontId="32" fillId="5" borderId="0" applyNumberFormat="0" applyBorder="0" applyAlignment="0" applyProtection="0"/>
    <xf numFmtId="0" fontId="4" fillId="9" borderId="44" applyNumberFormat="0" applyFont="0" applyAlignment="0" applyProtection="0"/>
    <xf numFmtId="0" fontId="30" fillId="13" borderId="0" applyNumberFormat="0" applyBorder="0" applyAlignment="0" applyProtection="0"/>
    <xf numFmtId="0" fontId="30" fillId="17" borderId="0" applyNumberFormat="0" applyBorder="0" applyAlignment="0" applyProtection="0"/>
    <xf numFmtId="0" fontId="30" fillId="21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30" fillId="33" borderId="0" applyNumberFormat="0" applyBorder="0" applyAlignment="0" applyProtection="0"/>
    <xf numFmtId="164" fontId="40" fillId="0" borderId="0" applyFont="0" applyFill="0" applyBorder="0" applyAlignment="0" applyProtection="0"/>
    <xf numFmtId="0" fontId="3" fillId="0" borderId="0"/>
    <xf numFmtId="0" fontId="12" fillId="0" borderId="0"/>
    <xf numFmtId="0" fontId="2" fillId="0" borderId="0"/>
    <xf numFmtId="0" fontId="42" fillId="0" borderId="0" applyNumberFormat="0" applyFill="0" applyBorder="0" applyAlignment="0" applyProtection="0"/>
    <xf numFmtId="0" fontId="1" fillId="0" borderId="0"/>
    <xf numFmtId="0" fontId="56" fillId="0" borderId="0"/>
  </cellStyleXfs>
  <cellXfs count="1037">
    <xf numFmtId="0" fontId="0" fillId="0" borderId="0" xfId="0"/>
    <xf numFmtId="0" fontId="11" fillId="0" borderId="0" xfId="0" applyFont="1"/>
    <xf numFmtId="0" fontId="10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0" xfId="0" applyFont="1"/>
    <xf numFmtId="0" fontId="12" fillId="0" borderId="33" xfId="0" applyFont="1" applyBorder="1"/>
    <xf numFmtId="0" fontId="0" fillId="0" borderId="0" xfId="0" applyAlignment="1">
      <alignment horizontal="center" vertical="center" wrapText="1"/>
    </xf>
    <xf numFmtId="0" fontId="16" fillId="0" borderId="18" xfId="0" applyFont="1" applyBorder="1"/>
    <xf numFmtId="0" fontId="16" fillId="0" borderId="22" xfId="0" applyFont="1" applyBorder="1"/>
    <xf numFmtId="0" fontId="16" fillId="0" borderId="22" xfId="0" applyFont="1" applyBorder="1" applyAlignment="1">
      <alignment wrapText="1"/>
    </xf>
    <xf numFmtId="0" fontId="16" fillId="0" borderId="22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/>
    </xf>
    <xf numFmtId="0" fontId="17" fillId="0" borderId="0" xfId="0" applyFont="1"/>
    <xf numFmtId="0" fontId="16" fillId="0" borderId="0" xfId="0" applyFont="1"/>
    <xf numFmtId="0" fontId="17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39" fillId="0" borderId="0" xfId="0" applyFont="1"/>
    <xf numFmtId="0" fontId="0" fillId="0" borderId="0" xfId="0" applyAlignment="1">
      <alignment horizontal="left"/>
    </xf>
    <xf numFmtId="0" fontId="16" fillId="0" borderId="22" xfId="0" applyFont="1" applyBorder="1" applyAlignment="1">
      <alignment horizontal="left"/>
    </xf>
    <xf numFmtId="0" fontId="41" fillId="0" borderId="0" xfId="0" applyFont="1"/>
    <xf numFmtId="0" fontId="43" fillId="0" borderId="0" xfId="0" applyFont="1"/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30" xfId="0" applyBorder="1" applyAlignment="1">
      <alignment vertical="center"/>
    </xf>
    <xf numFmtId="0" fontId="8" fillId="0" borderId="12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/>
    </xf>
    <xf numFmtId="0" fontId="11" fillId="0" borderId="33" xfId="0" applyFont="1" applyBorder="1"/>
    <xf numFmtId="0" fontId="16" fillId="0" borderId="30" xfId="0" applyFont="1" applyBorder="1" applyAlignment="1">
      <alignment horizontal="center"/>
    </xf>
    <xf numFmtId="0" fontId="10" fillId="0" borderId="33" xfId="0" applyFont="1" applyBorder="1"/>
    <xf numFmtId="0" fontId="8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7" fillId="0" borderId="33" xfId="0" applyFont="1" applyBorder="1"/>
    <xf numFmtId="0" fontId="8" fillId="0" borderId="11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48" fillId="0" borderId="0" xfId="0" applyFont="1" applyAlignment="1">
      <alignment horizontal="center" vertical="center"/>
    </xf>
    <xf numFmtId="0" fontId="0" fillId="0" borderId="0" xfId="45" applyNumberFormat="1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6" fillId="0" borderId="18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16" fontId="8" fillId="0" borderId="3" xfId="0" applyNumberFormat="1" applyFont="1" applyBorder="1" applyAlignment="1">
      <alignment horizontal="center" vertical="center" textRotation="90"/>
    </xf>
    <xf numFmtId="0" fontId="0" fillId="0" borderId="0" xfId="0" applyAlignment="1">
      <alignment horizontal="left" wrapText="1"/>
    </xf>
    <xf numFmtId="0" fontId="16" fillId="0" borderId="22" xfId="0" applyFont="1" applyBorder="1" applyAlignment="1">
      <alignment horizontal="left" wrapText="1"/>
    </xf>
    <xf numFmtId="0" fontId="18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17" fillId="2" borderId="0" xfId="0" applyFont="1" applyFill="1"/>
    <xf numFmtId="0" fontId="1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8" fillId="0" borderId="30" xfId="0" applyFont="1" applyBorder="1" applyAlignment="1">
      <alignment horizontal="center" vertical="center"/>
    </xf>
    <xf numFmtId="0" fontId="0" fillId="0" borderId="33" xfId="0" applyBorder="1"/>
    <xf numFmtId="0" fontId="0" fillId="0" borderId="0" xfId="45" applyNumberFormat="1" applyFont="1" applyBorder="1" applyAlignment="1">
      <alignment horizontal="center" vertical="center"/>
    </xf>
    <xf numFmtId="0" fontId="38" fillId="0" borderId="33" xfId="0" applyFont="1" applyBorder="1" applyAlignment="1">
      <alignment horizontal="center" vertical="center"/>
    </xf>
    <xf numFmtId="0" fontId="17" fillId="34" borderId="0" xfId="0" applyFont="1" applyFill="1"/>
    <xf numFmtId="0" fontId="52" fillId="0" borderId="30" xfId="0" applyFont="1" applyBorder="1" applyAlignment="1">
      <alignment horizontal="center" vertical="center"/>
    </xf>
    <xf numFmtId="0" fontId="52" fillId="0" borderId="5" xfId="0" applyFont="1" applyBorder="1" applyAlignment="1">
      <alignment horizontal="center" vertical="center"/>
    </xf>
    <xf numFmtId="0" fontId="53" fillId="0" borderId="30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46" fillId="0" borderId="22" xfId="0" applyFont="1" applyBorder="1" applyAlignment="1">
      <alignment horizontal="center" vertical="center"/>
    </xf>
    <xf numFmtId="0" fontId="38" fillId="0" borderId="35" xfId="0" applyFont="1" applyBorder="1" applyAlignment="1">
      <alignment horizontal="right" vertical="center" indent="1"/>
    </xf>
    <xf numFmtId="0" fontId="58" fillId="0" borderId="0" xfId="0" applyFont="1" applyAlignment="1">
      <alignment horizontal="center" vertical="center"/>
    </xf>
    <xf numFmtId="0" fontId="37" fillId="0" borderId="5" xfId="0" applyFont="1" applyBorder="1" applyAlignment="1">
      <alignment horizontal="left" vertical="center"/>
    </xf>
    <xf numFmtId="0" fontId="37" fillId="0" borderId="5" xfId="0" applyFont="1" applyBorder="1" applyAlignment="1">
      <alignment horizontal="center" vertical="center"/>
    </xf>
    <xf numFmtId="0" fontId="37" fillId="0" borderId="30" xfId="0" applyFont="1" applyBorder="1" applyAlignment="1">
      <alignment horizontal="right" vertical="center"/>
    </xf>
    <xf numFmtId="0" fontId="38" fillId="0" borderId="22" xfId="0" applyFont="1" applyBorder="1" applyAlignment="1">
      <alignment horizontal="right" vertical="center"/>
    </xf>
    <xf numFmtId="0" fontId="46" fillId="0" borderId="18" xfId="0" applyFont="1" applyBorder="1" applyAlignment="1">
      <alignment horizontal="center"/>
    </xf>
    <xf numFmtId="0" fontId="46" fillId="0" borderId="2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8" xfId="0" applyFont="1" applyBorder="1" applyAlignment="1">
      <alignment horizontal="center"/>
    </xf>
    <xf numFmtId="0" fontId="12" fillId="0" borderId="33" xfId="0" applyFont="1" applyBorder="1" applyAlignment="1">
      <alignment horizontal="center"/>
    </xf>
    <xf numFmtId="0" fontId="12" fillId="0" borderId="49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30" xfId="0" applyFont="1" applyBorder="1" applyAlignment="1">
      <alignment horizontal="center" vertical="center"/>
    </xf>
    <xf numFmtId="0" fontId="51" fillId="0" borderId="33" xfId="0" applyFont="1" applyBorder="1" applyAlignment="1">
      <alignment horizontal="center" vertical="center"/>
    </xf>
    <xf numFmtId="0" fontId="35" fillId="0" borderId="22" xfId="0" applyFont="1" applyBorder="1" applyAlignment="1">
      <alignment horizontal="left" vertical="center"/>
    </xf>
    <xf numFmtId="0" fontId="0" fillId="0" borderId="30" xfId="0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8" fillId="36" borderId="0" xfId="0" applyFont="1" applyFill="1" applyAlignment="1">
      <alignment horizontal="center" vertical="center"/>
    </xf>
    <xf numFmtId="0" fontId="12" fillId="36" borderId="0" xfId="0" applyFont="1" applyFill="1" applyAlignment="1">
      <alignment vertical="center"/>
    </xf>
    <xf numFmtId="0" fontId="12" fillId="38" borderId="0" xfId="0" applyFont="1" applyFill="1" applyAlignment="1">
      <alignment horizontal="center" vertical="center"/>
    </xf>
    <xf numFmtId="0" fontId="8" fillId="38" borderId="0" xfId="0" applyFont="1" applyFill="1" applyAlignment="1">
      <alignment horizontal="center" vertical="center"/>
    </xf>
    <xf numFmtId="0" fontId="12" fillId="38" borderId="0" xfId="0" applyFont="1" applyFill="1" applyAlignment="1">
      <alignment vertical="center"/>
    </xf>
    <xf numFmtId="0" fontId="12" fillId="38" borderId="0" xfId="0" applyFont="1" applyFill="1" applyAlignment="1">
      <alignment vertical="center" wrapText="1"/>
    </xf>
    <xf numFmtId="0" fontId="8" fillId="37" borderId="0" xfId="0" applyFont="1" applyFill="1" applyAlignment="1">
      <alignment horizontal="center" vertical="center"/>
    </xf>
    <xf numFmtId="0" fontId="12" fillId="37" borderId="0" xfId="0" applyFont="1" applyFill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left" vertical="center"/>
    </xf>
    <xf numFmtId="0" fontId="52" fillId="0" borderId="4" xfId="0" applyFont="1" applyBorder="1" applyAlignment="1">
      <alignment horizontal="left" vertical="center"/>
    </xf>
    <xf numFmtId="0" fontId="52" fillId="0" borderId="9" xfId="0" applyFont="1" applyBorder="1" applyAlignment="1">
      <alignment horizontal="center" vertical="center"/>
    </xf>
    <xf numFmtId="0" fontId="53" fillId="0" borderId="30" xfId="0" applyFont="1" applyBorder="1" applyAlignment="1">
      <alignment horizontal="left" vertical="center"/>
    </xf>
    <xf numFmtId="0" fontId="53" fillId="0" borderId="33" xfId="0" applyFont="1" applyBorder="1" applyAlignment="1">
      <alignment horizontal="center"/>
    </xf>
    <xf numFmtId="0" fontId="53" fillId="0" borderId="34" xfId="0" applyFont="1" applyBorder="1" applyAlignment="1">
      <alignment horizontal="left" vertical="center"/>
    </xf>
    <xf numFmtId="0" fontId="53" fillId="0" borderId="35" xfId="0" applyFont="1" applyBorder="1" applyAlignment="1">
      <alignment horizontal="center" vertical="center"/>
    </xf>
    <xf numFmtId="0" fontId="53" fillId="0" borderId="36" xfId="0" applyFont="1" applyBorder="1" applyAlignment="1">
      <alignment horizontal="center"/>
    </xf>
    <xf numFmtId="0" fontId="52" fillId="0" borderId="30" xfId="0" applyFont="1" applyBorder="1" applyAlignment="1">
      <alignment horizontal="left" vertical="center"/>
    </xf>
    <xf numFmtId="0" fontId="52" fillId="0" borderId="33" xfId="0" applyFont="1" applyBorder="1" applyAlignment="1">
      <alignment horizontal="center"/>
    </xf>
    <xf numFmtId="0" fontId="58" fillId="0" borderId="32" xfId="0" applyFont="1" applyBorder="1" applyAlignment="1">
      <alignment horizontal="center" vertical="center"/>
    </xf>
    <xf numFmtId="14" fontId="37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46" fillId="0" borderId="0" xfId="0" applyFont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5" fillId="0" borderId="0" xfId="0" applyFont="1" applyAlignment="1">
      <alignment horizontal="right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5" xfId="0" applyBorder="1" applyAlignment="1">
      <alignment horizontal="center"/>
    </xf>
    <xf numFmtId="0" fontId="49" fillId="0" borderId="35" xfId="0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59" fillId="0" borderId="0" xfId="0" applyFont="1"/>
    <xf numFmtId="0" fontId="47" fillId="0" borderId="0" xfId="0" applyFont="1"/>
    <xf numFmtId="0" fontId="60" fillId="0" borderId="0" xfId="0" applyFont="1"/>
    <xf numFmtId="0" fontId="44" fillId="0" borderId="0" xfId="49" applyFont="1" applyBorder="1"/>
    <xf numFmtId="0" fontId="61" fillId="0" borderId="5" xfId="0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46" fillId="0" borderId="3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52" fillId="0" borderId="47" xfId="0" applyFont="1" applyBorder="1" applyAlignment="1">
      <alignment horizontal="left" vertical="center"/>
    </xf>
    <xf numFmtId="0" fontId="52" fillId="0" borderId="46" xfId="0" applyFont="1" applyBorder="1" applyAlignment="1">
      <alignment horizontal="center" vertical="center"/>
    </xf>
    <xf numFmtId="0" fontId="52" fillId="0" borderId="48" xfId="0" applyFont="1" applyBorder="1" applyAlignment="1">
      <alignment horizontal="center" vertical="center"/>
    </xf>
    <xf numFmtId="0" fontId="52" fillId="0" borderId="31" xfId="0" applyFont="1" applyBorder="1" applyAlignment="1">
      <alignment horizontal="left" vertical="center"/>
    </xf>
    <xf numFmtId="0" fontId="52" fillId="0" borderId="32" xfId="0" applyFont="1" applyBorder="1" applyAlignment="1">
      <alignment horizontal="center"/>
    </xf>
    <xf numFmtId="0" fontId="53" fillId="0" borderId="3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42" fillId="0" borderId="0" xfId="49" applyBorder="1"/>
    <xf numFmtId="0" fontId="8" fillId="0" borderId="3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65" fillId="0" borderId="0" xfId="0" applyFont="1" applyAlignment="1">
      <alignment horizontal="center"/>
    </xf>
    <xf numFmtId="0" fontId="65" fillId="0" borderId="0" xfId="0" applyFont="1"/>
    <xf numFmtId="0" fontId="65" fillId="0" borderId="33" xfId="0" applyFont="1" applyBorder="1"/>
    <xf numFmtId="0" fontId="65" fillId="0" borderId="34" xfId="0" applyFont="1" applyBorder="1" applyAlignment="1">
      <alignment horizontal="center"/>
    </xf>
    <xf numFmtId="0" fontId="65" fillId="0" borderId="35" xfId="0" applyFont="1" applyBorder="1" applyAlignment="1">
      <alignment horizontal="center"/>
    </xf>
    <xf numFmtId="0" fontId="66" fillId="0" borderId="35" xfId="0" applyFont="1" applyBorder="1" applyAlignment="1">
      <alignment horizontal="right"/>
    </xf>
    <xf numFmtId="0" fontId="47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35" applyFont="1" applyAlignment="1">
      <alignment horizontal="left"/>
    </xf>
    <xf numFmtId="0" fontId="34" fillId="0" borderId="0" xfId="35" applyFont="1" applyAlignment="1">
      <alignment horizontal="center"/>
    </xf>
    <xf numFmtId="0" fontId="47" fillId="0" borderId="0" xfId="35" applyFont="1" applyAlignment="1">
      <alignment horizontal="left"/>
    </xf>
    <xf numFmtId="0" fontId="47" fillId="0" borderId="0" xfId="35" applyFont="1" applyAlignment="1">
      <alignment horizontal="center"/>
    </xf>
    <xf numFmtId="3" fontId="34" fillId="0" borderId="0" xfId="35" applyNumberFormat="1" applyFont="1" applyAlignment="1">
      <alignment horizontal="center"/>
    </xf>
    <xf numFmtId="0" fontId="10" fillId="0" borderId="0" xfId="0" applyFont="1" applyAlignment="1">
      <alignment horizontal="left"/>
    </xf>
    <xf numFmtId="14" fontId="11" fillId="0" borderId="0" xfId="0" applyNumberFormat="1" applyFont="1"/>
    <xf numFmtId="0" fontId="11" fillId="0" borderId="0" xfId="0" applyFont="1" applyAlignment="1">
      <alignment horizontal="left" vertical="top"/>
    </xf>
    <xf numFmtId="0" fontId="17" fillId="0" borderId="59" xfId="0" applyFont="1" applyBorder="1" applyAlignment="1">
      <alignment horizontal="center"/>
    </xf>
    <xf numFmtId="0" fontId="17" fillId="0" borderId="60" xfId="0" applyFont="1" applyBorder="1"/>
    <xf numFmtId="0" fontId="17" fillId="0" borderId="60" xfId="0" applyFont="1" applyBorder="1" applyAlignment="1">
      <alignment horizontal="right"/>
    </xf>
    <xf numFmtId="15" fontId="17" fillId="0" borderId="60" xfId="0" applyNumberFormat="1" applyFont="1" applyBorder="1" applyAlignment="1">
      <alignment horizontal="left"/>
    </xf>
    <xf numFmtId="0" fontId="11" fillId="0" borderId="60" xfId="0" applyFont="1" applyBorder="1" applyAlignment="1">
      <alignment horizontal="left"/>
    </xf>
    <xf numFmtId="0" fontId="11" fillId="0" borderId="60" xfId="0" applyFont="1" applyBorder="1"/>
    <xf numFmtId="0" fontId="11" fillId="0" borderId="61" xfId="0" applyFont="1" applyBorder="1"/>
    <xf numFmtId="165" fontId="12" fillId="0" borderId="0" xfId="45" applyNumberFormat="1" applyFont="1"/>
    <xf numFmtId="0" fontId="8" fillId="0" borderId="46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53" fillId="0" borderId="5" xfId="0" applyFont="1" applyBorder="1" applyAlignment="1">
      <alignment horizontal="center" vertical="center"/>
    </xf>
    <xf numFmtId="0" fontId="53" fillId="0" borderId="3" xfId="0" applyFont="1" applyBorder="1" applyAlignment="1">
      <alignment horizontal="center" vertical="center"/>
    </xf>
    <xf numFmtId="0" fontId="53" fillId="0" borderId="7" xfId="0" applyFont="1" applyBorder="1" applyAlignment="1">
      <alignment horizontal="center" vertical="center"/>
    </xf>
    <xf numFmtId="0" fontId="53" fillId="0" borderId="50" xfId="0" applyFont="1" applyBorder="1" applyAlignment="1">
      <alignment horizontal="center" vertical="center"/>
    </xf>
    <xf numFmtId="0" fontId="53" fillId="0" borderId="14" xfId="0" applyFont="1" applyBorder="1" applyAlignment="1">
      <alignment horizontal="center" vertical="center"/>
    </xf>
    <xf numFmtId="0" fontId="53" fillId="0" borderId="1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0" fillId="36" borderId="0" xfId="0" applyFill="1"/>
    <xf numFmtId="0" fontId="0" fillId="38" borderId="0" xfId="0" applyFill="1"/>
    <xf numFmtId="0" fontId="0" fillId="37" borderId="0" xfId="0" applyFill="1"/>
    <xf numFmtId="0" fontId="10" fillId="36" borderId="0" xfId="0" applyFont="1" applyFill="1"/>
    <xf numFmtId="166" fontId="10" fillId="36" borderId="0" xfId="0" applyNumberFormat="1" applyFont="1" applyFill="1"/>
    <xf numFmtId="0" fontId="11" fillId="36" borderId="0" xfId="0" applyFont="1" applyFill="1"/>
    <xf numFmtId="0" fontId="10" fillId="36" borderId="0" xfId="0" applyFont="1" applyFill="1" applyAlignment="1">
      <alignment horizontal="left"/>
    </xf>
    <xf numFmtId="0" fontId="10" fillId="36" borderId="0" xfId="0" applyFont="1" applyFill="1" applyAlignment="1">
      <alignment horizontal="center"/>
    </xf>
    <xf numFmtId="0" fontId="0" fillId="36" borderId="0" xfId="0" applyFill="1" applyAlignment="1">
      <alignment horizontal="left"/>
    </xf>
    <xf numFmtId="0" fontId="0" fillId="36" borderId="0" xfId="0" applyFill="1" applyAlignment="1">
      <alignment horizontal="left" wrapText="1"/>
    </xf>
    <xf numFmtId="0" fontId="0" fillId="36" borderId="0" xfId="0" applyFill="1" applyAlignment="1">
      <alignment wrapText="1"/>
    </xf>
    <xf numFmtId="0" fontId="0" fillId="36" borderId="0" xfId="0" applyFill="1" applyAlignment="1">
      <alignment horizontal="center"/>
    </xf>
    <xf numFmtId="0" fontId="8" fillId="36" borderId="31" xfId="0" applyFont="1" applyFill="1" applyBorder="1" applyAlignment="1">
      <alignment vertical="center"/>
    </xf>
    <xf numFmtId="0" fontId="8" fillId="36" borderId="32" xfId="0" applyFont="1" applyFill="1" applyBorder="1" applyAlignment="1">
      <alignment vertical="center"/>
    </xf>
    <xf numFmtId="0" fontId="8" fillId="36" borderId="29" xfId="0" applyFont="1" applyFill="1" applyBorder="1" applyAlignment="1">
      <alignment horizontal="left" vertical="center" wrapText="1"/>
    </xf>
    <xf numFmtId="0" fontId="8" fillId="36" borderId="29" xfId="0" applyFont="1" applyFill="1" applyBorder="1" applyAlignment="1">
      <alignment horizontal="center" vertical="center" wrapText="1"/>
    </xf>
    <xf numFmtId="0" fontId="8" fillId="36" borderId="1" xfId="0" applyFont="1" applyFill="1" applyBorder="1" applyAlignment="1">
      <alignment horizontal="center" vertical="center"/>
    </xf>
    <xf numFmtId="0" fontId="8" fillId="36" borderId="26" xfId="0" applyFont="1" applyFill="1" applyBorder="1" applyAlignment="1">
      <alignment horizontal="center" vertical="center"/>
    </xf>
    <xf numFmtId="0" fontId="8" fillId="36" borderId="29" xfId="0" applyFont="1" applyFill="1" applyBorder="1" applyAlignment="1">
      <alignment horizontal="center" vertical="center"/>
    </xf>
    <xf numFmtId="0" fontId="8" fillId="36" borderId="11" xfId="0" applyFont="1" applyFill="1" applyBorder="1" applyAlignment="1">
      <alignment horizontal="center" vertical="center"/>
    </xf>
    <xf numFmtId="0" fontId="8" fillId="36" borderId="12" xfId="0" applyFont="1" applyFill="1" applyBorder="1" applyAlignment="1">
      <alignment horizontal="center" vertical="center"/>
    </xf>
    <xf numFmtId="0" fontId="8" fillId="36" borderId="13" xfId="0" applyFont="1" applyFill="1" applyBorder="1" applyAlignment="1">
      <alignment horizontal="center" vertical="center"/>
    </xf>
    <xf numFmtId="0" fontId="0" fillId="36" borderId="24" xfId="0" applyFill="1" applyBorder="1" applyAlignment="1">
      <alignment horizontal="center"/>
    </xf>
    <xf numFmtId="0" fontId="0" fillId="36" borderId="2" xfId="0" applyFill="1" applyBorder="1" applyAlignment="1">
      <alignment vertical="center"/>
    </xf>
    <xf numFmtId="0" fontId="0" fillId="36" borderId="3" xfId="0" applyFill="1" applyBorder="1" applyAlignment="1">
      <alignment vertical="center"/>
    </xf>
    <xf numFmtId="0" fontId="0" fillId="36" borderId="3" xfId="0" applyFill="1" applyBorder="1" applyAlignment="1">
      <alignment horizontal="left" vertical="center"/>
    </xf>
    <xf numFmtId="0" fontId="0" fillId="36" borderId="9" xfId="0" applyFill="1" applyBorder="1" applyAlignment="1">
      <alignment vertical="center"/>
    </xf>
    <xf numFmtId="0" fontId="12" fillId="36" borderId="20" xfId="0" applyFont="1" applyFill="1" applyBorder="1" applyAlignment="1">
      <alignment horizontal="center" vertical="center"/>
    </xf>
    <xf numFmtId="0" fontId="8" fillId="36" borderId="6" xfId="0" applyFont="1" applyFill="1" applyBorder="1" applyAlignment="1">
      <alignment horizontal="center" vertical="center"/>
    </xf>
    <xf numFmtId="0" fontId="8" fillId="36" borderId="7" xfId="0" applyFont="1" applyFill="1" applyBorder="1" applyAlignment="1">
      <alignment horizontal="center" vertical="center"/>
    </xf>
    <xf numFmtId="0" fontId="8" fillId="36" borderId="10" xfId="0" applyFont="1" applyFill="1" applyBorder="1" applyAlignment="1">
      <alignment horizontal="center" vertical="center"/>
    </xf>
    <xf numFmtId="0" fontId="8" fillId="36" borderId="2" xfId="0" applyFont="1" applyFill="1" applyBorder="1" applyAlignment="1">
      <alignment vertical="center"/>
    </xf>
    <xf numFmtId="0" fontId="13" fillId="36" borderId="8" xfId="0" applyFont="1" applyFill="1" applyBorder="1" applyAlignment="1">
      <alignment horizontal="center" vertical="center"/>
    </xf>
    <xf numFmtId="0" fontId="0" fillId="36" borderId="2" xfId="0" applyFill="1" applyBorder="1" applyAlignment="1">
      <alignment horizontal="center" vertical="center"/>
    </xf>
    <xf numFmtId="0" fontId="0" fillId="36" borderId="3" xfId="0" applyFill="1" applyBorder="1" applyAlignment="1">
      <alignment horizontal="center" vertical="center"/>
    </xf>
    <xf numFmtId="0" fontId="0" fillId="36" borderId="8" xfId="0" applyFill="1" applyBorder="1" applyAlignment="1">
      <alignment horizontal="center" vertical="center"/>
    </xf>
    <xf numFmtId="0" fontId="0" fillId="36" borderId="16" xfId="0" applyFill="1" applyBorder="1" applyAlignment="1">
      <alignment horizontal="center" vertical="center"/>
    </xf>
    <xf numFmtId="0" fontId="0" fillId="36" borderId="53" xfId="0" applyFill="1" applyBorder="1" applyAlignment="1">
      <alignment horizontal="center" vertical="center"/>
    </xf>
    <xf numFmtId="0" fontId="0" fillId="36" borderId="54" xfId="0" applyFill="1" applyBorder="1" applyAlignment="1">
      <alignment horizontal="center" vertical="center"/>
    </xf>
    <xf numFmtId="0" fontId="0" fillId="36" borderId="17" xfId="0" applyFill="1" applyBorder="1" applyAlignment="1">
      <alignment horizontal="center"/>
    </xf>
    <xf numFmtId="0" fontId="0" fillId="36" borderId="4" xfId="0" applyFill="1" applyBorder="1" applyAlignment="1">
      <alignment vertical="center"/>
    </xf>
    <xf numFmtId="0" fontId="0" fillId="36" borderId="5" xfId="0" applyFill="1" applyBorder="1" applyAlignment="1">
      <alignment vertical="center"/>
    </xf>
    <xf numFmtId="0" fontId="0" fillId="36" borderId="5" xfId="0" applyFill="1" applyBorder="1" applyAlignment="1">
      <alignment horizontal="left" vertical="center"/>
    </xf>
    <xf numFmtId="0" fontId="12" fillId="36" borderId="27" xfId="0" applyFont="1" applyFill="1" applyBorder="1" applyAlignment="1">
      <alignment horizontal="center" vertical="center"/>
    </xf>
    <xf numFmtId="0" fontId="0" fillId="36" borderId="16" xfId="0" applyFill="1" applyBorder="1" applyAlignment="1">
      <alignment horizontal="center"/>
    </xf>
    <xf numFmtId="0" fontId="12" fillId="36" borderId="53" xfId="0" applyFont="1" applyFill="1" applyBorder="1" applyAlignment="1">
      <alignment vertical="center"/>
    </xf>
    <xf numFmtId="0" fontId="8" fillId="36" borderId="4" xfId="0" applyFont="1" applyFill="1" applyBorder="1" applyAlignment="1">
      <alignment vertical="center"/>
    </xf>
    <xf numFmtId="0" fontId="13" fillId="36" borderId="9" xfId="0" applyFont="1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0" fillId="36" borderId="5" xfId="0" applyFill="1" applyBorder="1" applyAlignment="1">
      <alignment horizontal="center" vertical="center"/>
    </xf>
    <xf numFmtId="0" fontId="0" fillId="36" borderId="9" xfId="0" applyFill="1" applyBorder="1" applyAlignment="1">
      <alignment horizontal="center" vertical="center"/>
    </xf>
    <xf numFmtId="0" fontId="12" fillId="36" borderId="2" xfId="0" applyFont="1" applyFill="1" applyBorder="1" applyAlignment="1">
      <alignment horizontal="center" vertical="center"/>
    </xf>
    <xf numFmtId="0" fontId="12" fillId="36" borderId="3" xfId="0" applyFont="1" applyFill="1" applyBorder="1" applyAlignment="1">
      <alignment horizontal="center" vertical="center"/>
    </xf>
    <xf numFmtId="0" fontId="12" fillId="36" borderId="8" xfId="0" applyFont="1" applyFill="1" applyBorder="1" applyAlignment="1">
      <alignment horizontal="center" vertical="center"/>
    </xf>
    <xf numFmtId="0" fontId="0" fillId="36" borderId="4" xfId="0" applyFill="1" applyBorder="1" applyAlignment="1">
      <alignment horizontal="center"/>
    </xf>
    <xf numFmtId="0" fontId="12" fillId="36" borderId="5" xfId="0" applyFont="1" applyFill="1" applyBorder="1" applyAlignment="1">
      <alignment vertical="center"/>
    </xf>
    <xf numFmtId="0" fontId="12" fillId="36" borderId="4" xfId="0" applyFont="1" applyFill="1" applyBorder="1" applyAlignment="1">
      <alignment horizontal="center" vertical="center"/>
    </xf>
    <xf numFmtId="0" fontId="12" fillId="36" borderId="5" xfId="0" applyFont="1" applyFill="1" applyBorder="1" applyAlignment="1">
      <alignment horizontal="center" vertical="center"/>
    </xf>
    <xf numFmtId="0" fontId="12" fillId="36" borderId="9" xfId="0" applyFont="1" applyFill="1" applyBorder="1" applyAlignment="1">
      <alignment horizontal="center" vertical="center"/>
    </xf>
    <xf numFmtId="0" fontId="8" fillId="36" borderId="11" xfId="0" applyFont="1" applyFill="1" applyBorder="1" applyAlignment="1">
      <alignment vertical="center"/>
    </xf>
    <xf numFmtId="0" fontId="13" fillId="36" borderId="13" xfId="0" applyFont="1" applyFill="1" applyBorder="1" applyAlignment="1">
      <alignment horizontal="center" vertical="center"/>
    </xf>
    <xf numFmtId="0" fontId="8" fillId="36" borderId="49" xfId="0" applyFont="1" applyFill="1" applyBorder="1" applyAlignment="1">
      <alignment horizontal="center" vertical="center"/>
    </xf>
    <xf numFmtId="0" fontId="0" fillId="36" borderId="50" xfId="0" applyFill="1" applyBorder="1" applyAlignment="1">
      <alignment horizontal="center" vertical="center"/>
    </xf>
    <xf numFmtId="0" fontId="13" fillId="36" borderId="65" xfId="0" applyFont="1" applyFill="1" applyBorder="1" applyAlignment="1">
      <alignment horizontal="center" vertical="center"/>
    </xf>
    <xf numFmtId="0" fontId="0" fillId="36" borderId="14" xfId="0" applyFill="1" applyBorder="1" applyAlignment="1">
      <alignment horizontal="center" vertical="center"/>
    </xf>
    <xf numFmtId="0" fontId="13" fillId="36" borderId="57" xfId="0" applyFont="1" applyFill="1" applyBorder="1" applyAlignment="1">
      <alignment horizontal="center" vertical="center"/>
    </xf>
    <xf numFmtId="0" fontId="12" fillId="36" borderId="17" xfId="0" applyFont="1" applyFill="1" applyBorder="1" applyAlignment="1">
      <alignment horizontal="center"/>
    </xf>
    <xf numFmtId="0" fontId="0" fillId="36" borderId="6" xfId="0" applyFill="1" applyBorder="1" applyAlignment="1">
      <alignment horizontal="center"/>
    </xf>
    <xf numFmtId="0" fontId="12" fillId="36" borderId="7" xfId="0" applyFont="1" applyFill="1" applyBorder="1" applyAlignment="1">
      <alignment vertical="center"/>
    </xf>
    <xf numFmtId="0" fontId="0" fillId="36" borderId="7" xfId="0" applyFill="1" applyBorder="1" applyAlignment="1">
      <alignment horizontal="center" vertical="center"/>
    </xf>
    <xf numFmtId="0" fontId="0" fillId="36" borderId="10" xfId="0" applyFill="1" applyBorder="1" applyAlignment="1">
      <alignment horizontal="center" vertical="center"/>
    </xf>
    <xf numFmtId="0" fontId="0" fillId="36" borderId="6" xfId="0" applyFill="1" applyBorder="1" applyAlignment="1">
      <alignment horizontal="center" vertical="center"/>
    </xf>
    <xf numFmtId="0" fontId="12" fillId="36" borderId="11" xfId="0" applyFont="1" applyFill="1" applyBorder="1"/>
    <xf numFmtId="0" fontId="0" fillId="36" borderId="13" xfId="0" applyFill="1" applyBorder="1"/>
    <xf numFmtId="0" fontId="7" fillId="36" borderId="0" xfId="1" applyFill="1"/>
    <xf numFmtId="0" fontId="8" fillId="36" borderId="6" xfId="0" applyFont="1" applyFill="1" applyBorder="1" applyAlignment="1">
      <alignment vertical="center"/>
    </xf>
    <xf numFmtId="0" fontId="0" fillId="36" borderId="15" xfId="0" applyFill="1" applyBorder="1" applyAlignment="1">
      <alignment horizontal="center" vertical="center"/>
    </xf>
    <xf numFmtId="0" fontId="13" fillId="36" borderId="58" xfId="0" applyFont="1" applyFill="1" applyBorder="1" applyAlignment="1">
      <alignment horizontal="center" vertical="center"/>
    </xf>
    <xf numFmtId="0" fontId="36" fillId="36" borderId="17" xfId="0" applyFont="1" applyFill="1" applyBorder="1" applyAlignment="1">
      <alignment horizontal="center"/>
    </xf>
    <xf numFmtId="0" fontId="13" fillId="36" borderId="12" xfId="0" applyFont="1" applyFill="1" applyBorder="1" applyAlignment="1">
      <alignment horizontal="center" vertical="center"/>
    </xf>
    <xf numFmtId="0" fontId="13" fillId="36" borderId="49" xfId="0" applyFont="1" applyFill="1" applyBorder="1" applyAlignment="1">
      <alignment horizontal="center" vertical="center"/>
    </xf>
    <xf numFmtId="0" fontId="13" fillId="36" borderId="1" xfId="0" applyFont="1" applyFill="1" applyBorder="1" applyAlignment="1">
      <alignment horizontal="center" vertical="center"/>
    </xf>
    <xf numFmtId="0" fontId="0" fillId="36" borderId="0" xfId="0" applyFill="1" applyAlignment="1">
      <alignment horizontal="center" vertical="center"/>
    </xf>
    <xf numFmtId="0" fontId="7" fillId="36" borderId="8" xfId="1" applyFill="1" applyBorder="1"/>
    <xf numFmtId="0" fontId="14" fillId="36" borderId="6" xfId="0" applyFont="1" applyFill="1" applyBorder="1" applyAlignment="1">
      <alignment horizontal="center" vertical="center" wrapText="1"/>
    </xf>
    <xf numFmtId="0" fontId="14" fillId="36" borderId="7" xfId="0" applyFont="1" applyFill="1" applyBorder="1" applyAlignment="1">
      <alignment horizontal="center" vertical="center" wrapText="1"/>
    </xf>
    <xf numFmtId="0" fontId="14" fillId="36" borderId="10" xfId="0" applyFont="1" applyFill="1" applyBorder="1" applyAlignment="1">
      <alignment horizontal="center" vertical="center" wrapText="1"/>
    </xf>
    <xf numFmtId="0" fontId="7" fillId="36" borderId="16" xfId="1" applyFill="1" applyBorder="1"/>
    <xf numFmtId="0" fontId="0" fillId="36" borderId="53" xfId="0" applyFill="1" applyBorder="1"/>
    <xf numFmtId="0" fontId="0" fillId="36" borderId="4" xfId="0" applyFill="1" applyBorder="1"/>
    <xf numFmtId="0" fontId="0" fillId="36" borderId="5" xfId="0" applyFill="1" applyBorder="1"/>
    <xf numFmtId="0" fontId="7" fillId="36" borderId="4" xfId="1" applyFill="1" applyBorder="1"/>
    <xf numFmtId="0" fontId="18" fillId="36" borderId="4" xfId="0" applyFont="1" applyFill="1" applyBorder="1" applyAlignment="1">
      <alignment horizontal="center" vertical="center"/>
    </xf>
    <xf numFmtId="0" fontId="18" fillId="36" borderId="5" xfId="0" applyFont="1" applyFill="1" applyBorder="1" applyAlignment="1">
      <alignment horizontal="center" vertical="center"/>
    </xf>
    <xf numFmtId="0" fontId="0" fillId="36" borderId="6" xfId="0" applyFill="1" applyBorder="1"/>
    <xf numFmtId="0" fontId="0" fillId="36" borderId="7" xfId="0" applyFill="1" applyBorder="1"/>
    <xf numFmtId="0" fontId="0" fillId="36" borderId="25" xfId="0" applyFill="1" applyBorder="1" applyAlignment="1">
      <alignment horizontal="center"/>
    </xf>
    <xf numFmtId="0" fontId="0" fillId="36" borderId="6" xfId="0" applyFill="1" applyBorder="1" applyAlignment="1">
      <alignment vertical="center"/>
    </xf>
    <xf numFmtId="0" fontId="0" fillId="36" borderId="7" xfId="0" applyFill="1" applyBorder="1" applyAlignment="1">
      <alignment vertical="center"/>
    </xf>
    <xf numFmtId="0" fontId="0" fillId="36" borderId="7" xfId="0" applyFill="1" applyBorder="1" applyAlignment="1">
      <alignment horizontal="left" vertical="center"/>
    </xf>
    <xf numFmtId="0" fontId="0" fillId="36" borderId="10" xfId="0" applyFill="1" applyBorder="1" applyAlignment="1">
      <alignment vertical="center"/>
    </xf>
    <xf numFmtId="0" fontId="8" fillId="36" borderId="0" xfId="0" applyFont="1" applyFill="1"/>
    <xf numFmtId="0" fontId="12" fillId="36" borderId="0" xfId="0" applyFont="1" applyFill="1"/>
    <xf numFmtId="0" fontId="12" fillId="36" borderId="6" xfId="0" applyFont="1" applyFill="1" applyBorder="1" applyAlignment="1">
      <alignment horizontal="center" vertical="center"/>
    </xf>
    <xf numFmtId="0" fontId="12" fillId="36" borderId="7" xfId="0" applyFont="1" applyFill="1" applyBorder="1" applyAlignment="1">
      <alignment horizontal="center" vertical="center"/>
    </xf>
    <xf numFmtId="0" fontId="12" fillId="36" borderId="10" xfId="0" applyFont="1" applyFill="1" applyBorder="1" applyAlignment="1">
      <alignment horizontal="center" vertical="center"/>
    </xf>
    <xf numFmtId="0" fontId="36" fillId="36" borderId="0" xfId="0" applyFont="1" applyFill="1"/>
    <xf numFmtId="0" fontId="12" fillId="36" borderId="0" xfId="0" applyFont="1" applyFill="1" applyAlignment="1">
      <alignment horizontal="center" vertical="center"/>
    </xf>
    <xf numFmtId="0" fontId="14" fillId="36" borderId="18" xfId="0" applyFont="1" applyFill="1" applyBorder="1" applyAlignment="1">
      <alignment horizontal="center" vertical="center" wrapText="1"/>
    </xf>
    <xf numFmtId="0" fontId="14" fillId="36" borderId="22" xfId="0" applyFont="1" applyFill="1" applyBorder="1" applyAlignment="1">
      <alignment horizontal="left" vertical="center" wrapText="1"/>
    </xf>
    <xf numFmtId="0" fontId="14" fillId="36" borderId="22" xfId="0" applyFont="1" applyFill="1" applyBorder="1" applyAlignment="1">
      <alignment horizontal="center" vertical="center" wrapText="1"/>
    </xf>
    <xf numFmtId="0" fontId="14" fillId="36" borderId="19" xfId="0" applyFont="1" applyFill="1" applyBorder="1" applyAlignment="1">
      <alignment horizontal="center" vertical="center" wrapText="1"/>
    </xf>
    <xf numFmtId="0" fontId="7" fillId="36" borderId="30" xfId="1" applyFill="1" applyBorder="1"/>
    <xf numFmtId="0" fontId="7" fillId="36" borderId="0" xfId="1" applyFill="1" applyAlignment="1">
      <alignment horizontal="left"/>
    </xf>
    <xf numFmtId="0" fontId="6" fillId="36" borderId="0" xfId="1" applyFont="1" applyFill="1" applyAlignment="1">
      <alignment horizontal="left"/>
    </xf>
    <xf numFmtId="0" fontId="7" fillId="36" borderId="33" xfId="1" applyFill="1" applyBorder="1"/>
    <xf numFmtId="0" fontId="0" fillId="36" borderId="30" xfId="0" applyFill="1" applyBorder="1"/>
    <xf numFmtId="0" fontId="0" fillId="36" borderId="33" xfId="0" applyFill="1" applyBorder="1"/>
    <xf numFmtId="0" fontId="0" fillId="36" borderId="34" xfId="0" applyFill="1" applyBorder="1"/>
    <xf numFmtId="0" fontId="0" fillId="36" borderId="35" xfId="0" applyFill="1" applyBorder="1" applyAlignment="1">
      <alignment horizontal="left"/>
    </xf>
    <xf numFmtId="0" fontId="0" fillId="36" borderId="35" xfId="0" applyFill="1" applyBorder="1"/>
    <xf numFmtId="0" fontId="0" fillId="36" borderId="35" xfId="0" applyFill="1" applyBorder="1" applyAlignment="1">
      <alignment horizontal="left" wrapText="1"/>
    </xf>
    <xf numFmtId="0" fontId="0" fillId="36" borderId="35" xfId="0" applyFill="1" applyBorder="1" applyAlignment="1">
      <alignment wrapText="1"/>
    </xf>
    <xf numFmtId="0" fontId="0" fillId="36" borderId="36" xfId="0" applyFill="1" applyBorder="1"/>
    <xf numFmtId="0" fontId="7" fillId="36" borderId="34" xfId="1" applyFill="1" applyBorder="1"/>
    <xf numFmtId="0" fontId="7" fillId="36" borderId="35" xfId="1" applyFill="1" applyBorder="1"/>
    <xf numFmtId="0" fontId="7" fillId="36" borderId="36" xfId="1" applyFill="1" applyBorder="1"/>
    <xf numFmtId="0" fontId="0" fillId="36" borderId="0" xfId="0" applyFill="1" applyAlignment="1">
      <alignment horizontal="center" vertical="center" wrapText="1"/>
    </xf>
    <xf numFmtId="0" fontId="16" fillId="36" borderId="18" xfId="0" applyFont="1" applyFill="1" applyBorder="1"/>
    <xf numFmtId="0" fontId="16" fillId="36" borderId="22" xfId="0" applyFont="1" applyFill="1" applyBorder="1" applyAlignment="1">
      <alignment horizontal="left"/>
    </xf>
    <xf numFmtId="0" fontId="16" fillId="36" borderId="22" xfId="0" applyFont="1" applyFill="1" applyBorder="1"/>
    <xf numFmtId="0" fontId="16" fillId="36" borderId="22" xfId="0" applyFont="1" applyFill="1" applyBorder="1" applyAlignment="1">
      <alignment horizontal="left" wrapText="1"/>
    </xf>
    <xf numFmtId="0" fontId="16" fillId="36" borderId="22" xfId="0" applyFont="1" applyFill="1" applyBorder="1" applyAlignment="1">
      <alignment wrapText="1"/>
    </xf>
    <xf numFmtId="0" fontId="16" fillId="36" borderId="22" xfId="0" applyFont="1" applyFill="1" applyBorder="1" applyAlignment="1">
      <alignment horizontal="center" vertical="center" wrapText="1"/>
    </xf>
    <xf numFmtId="0" fontId="8" fillId="36" borderId="0" xfId="0" applyFont="1" applyFill="1" applyAlignment="1">
      <alignment horizontal="left"/>
    </xf>
    <xf numFmtId="0" fontId="68" fillId="36" borderId="0" xfId="0" applyFont="1" applyFill="1" applyAlignment="1">
      <alignment horizontal="center" vertical="center"/>
    </xf>
    <xf numFmtId="0" fontId="68" fillId="36" borderId="0" xfId="0" applyFont="1" applyFill="1" applyAlignment="1">
      <alignment horizontal="left" vertical="center"/>
    </xf>
    <xf numFmtId="2" fontId="0" fillId="36" borderId="0" xfId="45" applyNumberFormat="1" applyFont="1" applyFill="1"/>
    <xf numFmtId="0" fontId="12" fillId="36" borderId="0" xfId="0" applyFont="1" applyFill="1" applyAlignment="1">
      <alignment vertical="center" wrapText="1"/>
    </xf>
    <xf numFmtId="0" fontId="18" fillId="36" borderId="0" xfId="0" applyFont="1" applyFill="1"/>
    <xf numFmtId="0" fontId="16" fillId="36" borderId="22" xfId="0" applyFont="1" applyFill="1" applyBorder="1" applyAlignment="1">
      <alignment horizontal="center"/>
    </xf>
    <xf numFmtId="0" fontId="8" fillId="36" borderId="0" xfId="0" applyFont="1" applyFill="1" applyAlignment="1">
      <alignment horizontal="center"/>
    </xf>
    <xf numFmtId="0" fontId="18" fillId="36" borderId="0" xfId="0" applyFont="1" applyFill="1" applyAlignment="1">
      <alignment vertical="center"/>
    </xf>
    <xf numFmtId="0" fontId="18" fillId="36" borderId="0" xfId="0" applyFont="1" applyFill="1" applyAlignment="1">
      <alignment horizontal="left" wrapText="1"/>
    </xf>
    <xf numFmtId="0" fontId="18" fillId="36" borderId="0" xfId="0" applyFont="1" applyFill="1" applyAlignment="1">
      <alignment vertical="center" wrapText="1"/>
    </xf>
    <xf numFmtId="0" fontId="57" fillId="36" borderId="0" xfId="0" applyFont="1" applyFill="1" applyAlignment="1">
      <alignment vertical="center"/>
    </xf>
    <xf numFmtId="0" fontId="57" fillId="36" borderId="0" xfId="0" applyFont="1" applyFill="1" applyAlignment="1">
      <alignment vertical="center" wrapText="1"/>
    </xf>
    <xf numFmtId="0" fontId="10" fillId="37" borderId="0" xfId="0" applyFont="1" applyFill="1"/>
    <xf numFmtId="166" fontId="10" fillId="37" borderId="0" xfId="0" applyNumberFormat="1" applyFont="1" applyFill="1"/>
    <xf numFmtId="0" fontId="11" fillId="37" borderId="0" xfId="0" applyFont="1" applyFill="1"/>
    <xf numFmtId="0" fontId="10" fillId="37" borderId="0" xfId="0" applyFont="1" applyFill="1" applyAlignment="1">
      <alignment horizontal="left"/>
    </xf>
    <xf numFmtId="0" fontId="10" fillId="37" borderId="0" xfId="0" applyFont="1" applyFill="1" applyAlignment="1">
      <alignment horizontal="center"/>
    </xf>
    <xf numFmtId="0" fontId="0" fillId="37" borderId="0" xfId="0" applyFill="1" applyAlignment="1">
      <alignment horizontal="left"/>
    </xf>
    <xf numFmtId="0" fontId="0" fillId="37" borderId="0" xfId="0" applyFill="1" applyAlignment="1">
      <alignment horizontal="left" wrapText="1"/>
    </xf>
    <xf numFmtId="0" fontId="0" fillId="37" borderId="0" xfId="0" applyFill="1" applyAlignment="1">
      <alignment wrapText="1"/>
    </xf>
    <xf numFmtId="0" fontId="0" fillId="37" borderId="0" xfId="0" applyFill="1" applyAlignment="1">
      <alignment horizontal="center"/>
    </xf>
    <xf numFmtId="0" fontId="8" fillId="37" borderId="31" xfId="0" applyFont="1" applyFill="1" applyBorder="1" applyAlignment="1">
      <alignment vertical="center"/>
    </xf>
    <xf numFmtId="0" fontId="8" fillId="37" borderId="32" xfId="0" applyFont="1" applyFill="1" applyBorder="1" applyAlignment="1">
      <alignment vertical="center"/>
    </xf>
    <xf numFmtId="0" fontId="8" fillId="37" borderId="29" xfId="0" applyFont="1" applyFill="1" applyBorder="1" applyAlignment="1">
      <alignment horizontal="left" vertical="center" wrapText="1"/>
    </xf>
    <xf numFmtId="0" fontId="8" fillId="37" borderId="29" xfId="0" applyFont="1" applyFill="1" applyBorder="1" applyAlignment="1">
      <alignment horizontal="center" vertical="center" wrapText="1"/>
    </xf>
    <xf numFmtId="0" fontId="8" fillId="37" borderId="21" xfId="0" applyFont="1" applyFill="1" applyBorder="1" applyAlignment="1">
      <alignment horizontal="center" vertical="center"/>
    </xf>
    <xf numFmtId="0" fontId="8" fillId="37" borderId="26" xfId="0" applyFont="1" applyFill="1" applyBorder="1" applyAlignment="1">
      <alignment horizontal="center" vertical="center"/>
    </xf>
    <xf numFmtId="0" fontId="8" fillId="37" borderId="29" xfId="0" applyFont="1" applyFill="1" applyBorder="1" applyAlignment="1">
      <alignment horizontal="center" vertical="center"/>
    </xf>
    <xf numFmtId="0" fontId="8" fillId="37" borderId="1" xfId="0" applyFont="1" applyFill="1" applyBorder="1" applyAlignment="1">
      <alignment horizontal="center" vertical="center"/>
    </xf>
    <xf numFmtId="0" fontId="0" fillId="37" borderId="24" xfId="0" applyFill="1" applyBorder="1" applyAlignment="1">
      <alignment horizontal="center"/>
    </xf>
    <xf numFmtId="0" fontId="0" fillId="37" borderId="2" xfId="0" applyFill="1" applyBorder="1" applyAlignment="1">
      <alignment vertical="center"/>
    </xf>
    <xf numFmtId="0" fontId="0" fillId="37" borderId="3" xfId="0" applyFill="1" applyBorder="1" applyAlignment="1">
      <alignment vertical="center"/>
    </xf>
    <xf numFmtId="0" fontId="0" fillId="37" borderId="3" xfId="0" applyFill="1" applyBorder="1" applyAlignment="1">
      <alignment horizontal="left" vertical="center"/>
    </xf>
    <xf numFmtId="0" fontId="0" fillId="37" borderId="9" xfId="0" applyFill="1" applyBorder="1" applyAlignment="1">
      <alignment vertical="center"/>
    </xf>
    <xf numFmtId="0" fontId="12" fillId="37" borderId="20" xfId="0" applyFont="1" applyFill="1" applyBorder="1" applyAlignment="1">
      <alignment horizontal="center" vertical="center"/>
    </xf>
    <xf numFmtId="0" fontId="8" fillId="37" borderId="6" xfId="0" applyFont="1" applyFill="1" applyBorder="1" applyAlignment="1">
      <alignment horizontal="center" vertical="center"/>
    </xf>
    <xf numFmtId="0" fontId="8" fillId="37" borderId="7" xfId="0" applyFont="1" applyFill="1" applyBorder="1" applyAlignment="1">
      <alignment horizontal="center" vertical="center"/>
    </xf>
    <xf numFmtId="0" fontId="8" fillId="37" borderId="10" xfId="0" applyFont="1" applyFill="1" applyBorder="1" applyAlignment="1">
      <alignment horizontal="center" vertical="center"/>
    </xf>
    <xf numFmtId="0" fontId="8" fillId="37" borderId="2" xfId="0" applyFont="1" applyFill="1" applyBorder="1" applyAlignment="1">
      <alignment vertical="center"/>
    </xf>
    <xf numFmtId="0" fontId="13" fillId="37" borderId="8" xfId="0" applyFont="1" applyFill="1" applyBorder="1" applyAlignment="1">
      <alignment horizontal="center" vertical="center"/>
    </xf>
    <xf numFmtId="0" fontId="0" fillId="37" borderId="4" xfId="0" applyFill="1" applyBorder="1" applyAlignment="1">
      <alignment horizontal="center" vertical="center"/>
    </xf>
    <xf numFmtId="0" fontId="0" fillId="37" borderId="16" xfId="0" applyFill="1" applyBorder="1" applyAlignment="1">
      <alignment horizontal="center" vertical="center"/>
    </xf>
    <xf numFmtId="0" fontId="0" fillId="37" borderId="17" xfId="0" applyFill="1" applyBorder="1" applyAlignment="1">
      <alignment horizontal="center"/>
    </xf>
    <xf numFmtId="0" fontId="0" fillId="37" borderId="4" xfId="0" applyFill="1" applyBorder="1" applyAlignment="1">
      <alignment vertical="center"/>
    </xf>
    <xf numFmtId="0" fontId="0" fillId="37" borderId="5" xfId="0" applyFill="1" applyBorder="1" applyAlignment="1">
      <alignment vertical="center"/>
    </xf>
    <xf numFmtId="0" fontId="0" fillId="37" borderId="5" xfId="0" applyFill="1" applyBorder="1" applyAlignment="1">
      <alignment horizontal="left" vertical="center"/>
    </xf>
    <xf numFmtId="0" fontId="12" fillId="37" borderId="27" xfId="0" applyFont="1" applyFill="1" applyBorder="1" applyAlignment="1">
      <alignment horizontal="center" vertical="center"/>
    </xf>
    <xf numFmtId="0" fontId="0" fillId="37" borderId="16" xfId="0" applyFill="1" applyBorder="1" applyAlignment="1">
      <alignment horizontal="center"/>
    </xf>
    <xf numFmtId="0" fontId="12" fillId="37" borderId="53" xfId="0" applyFont="1" applyFill="1" applyBorder="1" applyAlignment="1">
      <alignment vertical="center"/>
    </xf>
    <xf numFmtId="0" fontId="0" fillId="37" borderId="53" xfId="0" applyFill="1" applyBorder="1" applyAlignment="1">
      <alignment horizontal="center" vertical="center"/>
    </xf>
    <xf numFmtId="0" fontId="0" fillId="37" borderId="54" xfId="0" applyFill="1" applyBorder="1" applyAlignment="1">
      <alignment horizontal="center" vertical="center"/>
    </xf>
    <xf numFmtId="0" fontId="8" fillId="37" borderId="4" xfId="0" applyFont="1" applyFill="1" applyBorder="1" applyAlignment="1">
      <alignment vertical="center"/>
    </xf>
    <xf numFmtId="0" fontId="13" fillId="37" borderId="9" xfId="0" applyFont="1" applyFill="1" applyBorder="1" applyAlignment="1">
      <alignment horizontal="center" vertical="center"/>
    </xf>
    <xf numFmtId="0" fontId="12" fillId="37" borderId="53" xfId="0" applyFont="1" applyFill="1" applyBorder="1" applyAlignment="1">
      <alignment horizontal="center" vertical="center"/>
    </xf>
    <xf numFmtId="0" fontId="0" fillId="37" borderId="4" xfId="0" applyFill="1" applyBorder="1" applyAlignment="1">
      <alignment horizontal="center"/>
    </xf>
    <xf numFmtId="0" fontId="12" fillId="37" borderId="5" xfId="0" applyFont="1" applyFill="1" applyBorder="1" applyAlignment="1">
      <alignment vertical="center"/>
    </xf>
    <xf numFmtId="0" fontId="0" fillId="37" borderId="5" xfId="0" applyFill="1" applyBorder="1" applyAlignment="1">
      <alignment horizontal="center" vertical="center"/>
    </xf>
    <xf numFmtId="0" fontId="0" fillId="37" borderId="9" xfId="0" applyFill="1" applyBorder="1" applyAlignment="1">
      <alignment horizontal="center" vertical="center"/>
    </xf>
    <xf numFmtId="0" fontId="12" fillId="37" borderId="5" xfId="0" applyFont="1" applyFill="1" applyBorder="1" applyAlignment="1">
      <alignment horizontal="center" vertical="center"/>
    </xf>
    <xf numFmtId="0" fontId="8" fillId="37" borderId="11" xfId="0" applyFont="1" applyFill="1" applyBorder="1" applyAlignment="1">
      <alignment vertical="center"/>
    </xf>
    <xf numFmtId="0" fontId="13" fillId="37" borderId="13" xfId="0" applyFont="1" applyFill="1" applyBorder="1" applyAlignment="1">
      <alignment horizontal="center" vertical="center"/>
    </xf>
    <xf numFmtId="0" fontId="8" fillId="37" borderId="11" xfId="0" applyFont="1" applyFill="1" applyBorder="1" applyAlignment="1">
      <alignment horizontal="center" vertical="center"/>
    </xf>
    <xf numFmtId="0" fontId="8" fillId="37" borderId="12" xfId="0" applyFont="1" applyFill="1" applyBorder="1" applyAlignment="1">
      <alignment horizontal="center" vertical="center"/>
    </xf>
    <xf numFmtId="0" fontId="8" fillId="37" borderId="49" xfId="0" applyFont="1" applyFill="1" applyBorder="1" applyAlignment="1">
      <alignment horizontal="center" vertical="center"/>
    </xf>
    <xf numFmtId="0" fontId="0" fillId="37" borderId="3" xfId="0" applyFill="1" applyBorder="1" applyAlignment="1">
      <alignment horizontal="center" vertical="center"/>
    </xf>
    <xf numFmtId="0" fontId="0" fillId="37" borderId="50" xfId="0" applyFill="1" applyBorder="1" applyAlignment="1">
      <alignment horizontal="center" vertical="center"/>
    </xf>
    <xf numFmtId="0" fontId="13" fillId="37" borderId="65" xfId="0" applyFont="1" applyFill="1" applyBorder="1" applyAlignment="1">
      <alignment horizontal="center" vertical="center"/>
    </xf>
    <xf numFmtId="0" fontId="0" fillId="37" borderId="14" xfId="0" applyFill="1" applyBorder="1" applyAlignment="1">
      <alignment horizontal="center" vertical="center"/>
    </xf>
    <xf numFmtId="0" fontId="13" fillId="37" borderId="57" xfId="0" applyFont="1" applyFill="1" applyBorder="1" applyAlignment="1">
      <alignment horizontal="center" vertical="center"/>
    </xf>
    <xf numFmtId="0" fontId="12" fillId="37" borderId="17" xfId="0" applyFont="1" applyFill="1" applyBorder="1" applyAlignment="1">
      <alignment horizontal="center"/>
    </xf>
    <xf numFmtId="0" fontId="0" fillId="37" borderId="6" xfId="0" applyFill="1" applyBorder="1" applyAlignment="1">
      <alignment horizontal="center"/>
    </xf>
    <xf numFmtId="0" fontId="12" fillId="37" borderId="7" xfId="0" applyFont="1" applyFill="1" applyBorder="1" applyAlignment="1">
      <alignment vertical="center"/>
    </xf>
    <xf numFmtId="0" fontId="0" fillId="37" borderId="7" xfId="0" applyFill="1" applyBorder="1" applyAlignment="1">
      <alignment horizontal="center" vertical="center"/>
    </xf>
    <xf numFmtId="0" fontId="0" fillId="37" borderId="10" xfId="0" applyFill="1" applyBorder="1" applyAlignment="1">
      <alignment horizontal="center" vertical="center"/>
    </xf>
    <xf numFmtId="0" fontId="0" fillId="37" borderId="11" xfId="0" applyFill="1" applyBorder="1" applyAlignment="1">
      <alignment horizontal="center" vertical="center"/>
    </xf>
    <xf numFmtId="0" fontId="0" fillId="37" borderId="12" xfId="0" applyFill="1" applyBorder="1" applyAlignment="1">
      <alignment horizontal="center" vertical="center"/>
    </xf>
    <xf numFmtId="0" fontId="12" fillId="37" borderId="11" xfId="0" applyFont="1" applyFill="1" applyBorder="1"/>
    <xf numFmtId="0" fontId="0" fillId="37" borderId="13" xfId="0" applyFill="1" applyBorder="1"/>
    <xf numFmtId="0" fontId="7" fillId="37" borderId="0" xfId="1" applyFill="1"/>
    <xf numFmtId="0" fontId="8" fillId="37" borderId="6" xfId="0" applyFont="1" applyFill="1" applyBorder="1" applyAlignment="1">
      <alignment vertical="center"/>
    </xf>
    <xf numFmtId="0" fontId="0" fillId="37" borderId="15" xfId="0" applyFill="1" applyBorder="1" applyAlignment="1">
      <alignment horizontal="center" vertical="center"/>
    </xf>
    <xf numFmtId="0" fontId="13" fillId="37" borderId="58" xfId="0" applyFont="1" applyFill="1" applyBorder="1" applyAlignment="1">
      <alignment horizontal="center" vertical="center"/>
    </xf>
    <xf numFmtId="0" fontId="36" fillId="37" borderId="17" xfId="0" applyFont="1" applyFill="1" applyBorder="1" applyAlignment="1">
      <alignment horizontal="center"/>
    </xf>
    <xf numFmtId="0" fontId="13" fillId="37" borderId="12" xfId="0" applyFont="1" applyFill="1" applyBorder="1" applyAlignment="1">
      <alignment horizontal="center" vertical="center"/>
    </xf>
    <xf numFmtId="0" fontId="13" fillId="37" borderId="49" xfId="0" applyFont="1" applyFill="1" applyBorder="1" applyAlignment="1">
      <alignment horizontal="center" vertical="center"/>
    </xf>
    <xf numFmtId="0" fontId="13" fillId="37" borderId="1" xfId="0" applyFont="1" applyFill="1" applyBorder="1" applyAlignment="1">
      <alignment horizontal="center" vertical="center"/>
    </xf>
    <xf numFmtId="0" fontId="0" fillId="37" borderId="0" xfId="0" applyFill="1" applyAlignment="1">
      <alignment horizontal="center" vertical="center"/>
    </xf>
    <xf numFmtId="0" fontId="7" fillId="37" borderId="8" xfId="1" applyFill="1" applyBorder="1"/>
    <xf numFmtId="0" fontId="14" fillId="37" borderId="6" xfId="0" applyFont="1" applyFill="1" applyBorder="1" applyAlignment="1">
      <alignment horizontal="center" vertical="center" wrapText="1"/>
    </xf>
    <xf numFmtId="0" fontId="14" fillId="37" borderId="7" xfId="0" applyFont="1" applyFill="1" applyBorder="1" applyAlignment="1">
      <alignment horizontal="center" vertical="center" wrapText="1"/>
    </xf>
    <xf numFmtId="0" fontId="14" fillId="37" borderId="10" xfId="0" applyFont="1" applyFill="1" applyBorder="1" applyAlignment="1">
      <alignment horizontal="center" vertical="center" wrapText="1"/>
    </xf>
    <xf numFmtId="0" fontId="7" fillId="37" borderId="16" xfId="1" applyFill="1" applyBorder="1"/>
    <xf numFmtId="0" fontId="0" fillId="37" borderId="53" xfId="0" applyFill="1" applyBorder="1"/>
    <xf numFmtId="0" fontId="0" fillId="37" borderId="4" xfId="0" applyFill="1" applyBorder="1"/>
    <xf numFmtId="0" fontId="0" fillId="37" borderId="5" xfId="0" applyFill="1" applyBorder="1"/>
    <xf numFmtId="0" fontId="7" fillId="37" borderId="4" xfId="1" applyFill="1" applyBorder="1"/>
    <xf numFmtId="0" fontId="0" fillId="37" borderId="6" xfId="0" applyFill="1" applyBorder="1"/>
    <xf numFmtId="0" fontId="0" fillId="37" borderId="7" xfId="0" applyFill="1" applyBorder="1"/>
    <xf numFmtId="0" fontId="0" fillId="37" borderId="25" xfId="0" applyFill="1" applyBorder="1" applyAlignment="1">
      <alignment horizontal="center"/>
    </xf>
    <xf numFmtId="0" fontId="12" fillId="37" borderId="25" xfId="0" applyFont="1" applyFill="1" applyBorder="1" applyAlignment="1">
      <alignment horizontal="center"/>
    </xf>
    <xf numFmtId="0" fontId="0" fillId="37" borderId="6" xfId="0" applyFill="1" applyBorder="1" applyAlignment="1">
      <alignment vertical="center"/>
    </xf>
    <xf numFmtId="0" fontId="0" fillId="37" borderId="7" xfId="0" applyFill="1" applyBorder="1" applyAlignment="1">
      <alignment vertical="center"/>
    </xf>
    <xf numFmtId="0" fontId="0" fillId="37" borderId="10" xfId="0" applyFill="1" applyBorder="1" applyAlignment="1">
      <alignment vertical="center"/>
    </xf>
    <xf numFmtId="0" fontId="8" fillId="37" borderId="0" xfId="0" applyFont="1" applyFill="1"/>
    <xf numFmtId="0" fontId="12" fillId="37" borderId="0" xfId="0" applyFont="1" applyFill="1"/>
    <xf numFmtId="0" fontId="36" fillId="37" borderId="0" xfId="0" applyFont="1" applyFill="1"/>
    <xf numFmtId="0" fontId="14" fillId="37" borderId="18" xfId="0" applyFont="1" applyFill="1" applyBorder="1" applyAlignment="1">
      <alignment horizontal="center" vertical="center" wrapText="1"/>
    </xf>
    <xf numFmtId="0" fontId="14" fillId="37" borderId="22" xfId="0" applyFont="1" applyFill="1" applyBorder="1" applyAlignment="1">
      <alignment horizontal="left" vertical="center" wrapText="1"/>
    </xf>
    <xf numFmtId="0" fontId="14" fillId="37" borderId="22" xfId="0" applyFont="1" applyFill="1" applyBorder="1" applyAlignment="1">
      <alignment horizontal="center" vertical="center" wrapText="1"/>
    </xf>
    <xf numFmtId="0" fontId="14" fillId="37" borderId="19" xfId="0" applyFont="1" applyFill="1" applyBorder="1" applyAlignment="1">
      <alignment horizontal="center" vertical="center" wrapText="1"/>
    </xf>
    <xf numFmtId="0" fontId="8" fillId="37" borderId="13" xfId="0" applyFont="1" applyFill="1" applyBorder="1" applyAlignment="1">
      <alignment horizontal="center" vertical="center"/>
    </xf>
    <xf numFmtId="0" fontId="7" fillId="37" borderId="30" xfId="1" applyFill="1" applyBorder="1"/>
    <xf numFmtId="0" fontId="7" fillId="37" borderId="0" xfId="1" applyFill="1" applyAlignment="1">
      <alignment horizontal="left"/>
    </xf>
    <xf numFmtId="0" fontId="6" fillId="37" borderId="0" xfId="1" applyFont="1" applyFill="1" applyAlignment="1">
      <alignment horizontal="left"/>
    </xf>
    <xf numFmtId="0" fontId="7" fillId="37" borderId="33" xfId="1" applyFill="1" applyBorder="1"/>
    <xf numFmtId="0" fontId="0" fillId="37" borderId="2" xfId="0" applyFill="1" applyBorder="1" applyAlignment="1">
      <alignment horizontal="center" vertical="center"/>
    </xf>
    <xf numFmtId="0" fontId="0" fillId="37" borderId="8" xfId="0" applyFill="1" applyBorder="1" applyAlignment="1">
      <alignment horizontal="center" vertical="center"/>
    </xf>
    <xf numFmtId="0" fontId="0" fillId="37" borderId="30" xfId="0" applyFill="1" applyBorder="1"/>
    <xf numFmtId="0" fontId="0" fillId="37" borderId="33" xfId="0" applyFill="1" applyBorder="1"/>
    <xf numFmtId="0" fontId="0" fillId="37" borderId="34" xfId="0" applyFill="1" applyBorder="1"/>
    <xf numFmtId="0" fontId="0" fillId="37" borderId="35" xfId="0" applyFill="1" applyBorder="1" applyAlignment="1">
      <alignment horizontal="left"/>
    </xf>
    <xf numFmtId="0" fontId="0" fillId="37" borderId="35" xfId="0" applyFill="1" applyBorder="1"/>
    <xf numFmtId="0" fontId="0" fillId="37" borderId="35" xfId="0" applyFill="1" applyBorder="1" applyAlignment="1">
      <alignment horizontal="left" wrapText="1"/>
    </xf>
    <xf numFmtId="0" fontId="0" fillId="37" borderId="35" xfId="0" applyFill="1" applyBorder="1" applyAlignment="1">
      <alignment wrapText="1"/>
    </xf>
    <xf numFmtId="0" fontId="0" fillId="37" borderId="36" xfId="0" applyFill="1" applyBorder="1"/>
    <xf numFmtId="0" fontId="7" fillId="37" borderId="34" xfId="1" applyFill="1" applyBorder="1"/>
    <xf numFmtId="0" fontId="7" fillId="37" borderId="35" xfId="1" applyFill="1" applyBorder="1"/>
    <xf numFmtId="0" fontId="7" fillId="37" borderId="36" xfId="1" applyFill="1" applyBorder="1"/>
    <xf numFmtId="0" fontId="0" fillId="37" borderId="6" xfId="0" applyFill="1" applyBorder="1" applyAlignment="1">
      <alignment horizontal="center" vertical="center"/>
    </xf>
    <xf numFmtId="0" fontId="0" fillId="37" borderId="0" xfId="0" applyFill="1" applyAlignment="1">
      <alignment horizontal="center" vertical="center" wrapText="1"/>
    </xf>
    <xf numFmtId="0" fontId="16" fillId="37" borderId="18" xfId="0" applyFont="1" applyFill="1" applyBorder="1"/>
    <xf numFmtId="0" fontId="16" fillId="37" borderId="22" xfId="0" applyFont="1" applyFill="1" applyBorder="1" applyAlignment="1">
      <alignment horizontal="left"/>
    </xf>
    <xf numFmtId="0" fontId="16" fillId="37" borderId="22" xfId="0" applyFont="1" applyFill="1" applyBorder="1"/>
    <xf numFmtId="0" fontId="16" fillId="37" borderId="22" xfId="0" applyFont="1" applyFill="1" applyBorder="1" applyAlignment="1">
      <alignment horizontal="left" wrapText="1"/>
    </xf>
    <xf numFmtId="0" fontId="16" fillId="37" borderId="22" xfId="0" applyFont="1" applyFill="1" applyBorder="1" applyAlignment="1">
      <alignment wrapText="1"/>
    </xf>
    <xf numFmtId="0" fontId="16" fillId="37" borderId="22" xfId="0" applyFont="1" applyFill="1" applyBorder="1" applyAlignment="1">
      <alignment horizontal="center" vertical="center" wrapText="1"/>
    </xf>
    <xf numFmtId="0" fontId="16" fillId="37" borderId="22" xfId="0" applyFont="1" applyFill="1" applyBorder="1" applyAlignment="1">
      <alignment horizontal="center"/>
    </xf>
    <xf numFmtId="0" fontId="8" fillId="37" borderId="0" xfId="0" applyFont="1" applyFill="1" applyAlignment="1">
      <alignment horizontal="left"/>
    </xf>
    <xf numFmtId="0" fontId="8" fillId="37" borderId="0" xfId="0" applyFont="1" applyFill="1" applyAlignment="1">
      <alignment horizontal="center"/>
    </xf>
    <xf numFmtId="2" fontId="0" fillId="37" borderId="0" xfId="45" applyNumberFormat="1" applyFont="1" applyFill="1"/>
    <xf numFmtId="0" fontId="18" fillId="37" borderId="0" xfId="0" applyFont="1" applyFill="1"/>
    <xf numFmtId="0" fontId="18" fillId="37" borderId="0" xfId="0" applyFont="1" applyFill="1" applyAlignment="1">
      <alignment horizontal="left"/>
    </xf>
    <xf numFmtId="0" fontId="10" fillId="38" borderId="0" xfId="0" applyFont="1" applyFill="1"/>
    <xf numFmtId="166" fontId="10" fillId="38" borderId="0" xfId="0" applyNumberFormat="1" applyFont="1" applyFill="1"/>
    <xf numFmtId="0" fontId="11" fillId="38" borderId="0" xfId="0" applyFont="1" applyFill="1"/>
    <xf numFmtId="0" fontId="10" fillId="38" borderId="0" xfId="0" applyFont="1" applyFill="1" applyAlignment="1">
      <alignment horizontal="left"/>
    </xf>
    <xf numFmtId="0" fontId="10" fillId="38" borderId="0" xfId="0" applyFont="1" applyFill="1" applyAlignment="1">
      <alignment horizontal="center"/>
    </xf>
    <xf numFmtId="0" fontId="0" fillId="38" borderId="0" xfId="0" applyFill="1" applyAlignment="1">
      <alignment horizontal="left"/>
    </xf>
    <xf numFmtId="0" fontId="0" fillId="38" borderId="0" xfId="0" applyFill="1" applyAlignment="1">
      <alignment horizontal="left" wrapText="1"/>
    </xf>
    <xf numFmtId="0" fontId="0" fillId="38" borderId="0" xfId="0" applyFill="1" applyAlignment="1">
      <alignment wrapText="1"/>
    </xf>
    <xf numFmtId="0" fontId="0" fillId="38" borderId="0" xfId="0" applyFill="1" applyAlignment="1">
      <alignment horizontal="center"/>
    </xf>
    <xf numFmtId="0" fontId="8" fillId="38" borderId="31" xfId="0" applyFont="1" applyFill="1" applyBorder="1" applyAlignment="1">
      <alignment vertical="center"/>
    </xf>
    <xf numFmtId="0" fontId="8" fillId="38" borderId="32" xfId="0" applyFont="1" applyFill="1" applyBorder="1" applyAlignment="1">
      <alignment vertical="center"/>
    </xf>
    <xf numFmtId="0" fontId="8" fillId="38" borderId="29" xfId="0" applyFont="1" applyFill="1" applyBorder="1" applyAlignment="1">
      <alignment horizontal="left" vertical="center" wrapText="1"/>
    </xf>
    <xf numFmtId="0" fontId="8" fillId="38" borderId="29" xfId="0" applyFont="1" applyFill="1" applyBorder="1" applyAlignment="1">
      <alignment horizontal="center" vertical="center" wrapText="1"/>
    </xf>
    <xf numFmtId="0" fontId="8" fillId="38" borderId="1" xfId="0" applyFont="1" applyFill="1" applyBorder="1" applyAlignment="1">
      <alignment horizontal="center" vertical="center"/>
    </xf>
    <xf numFmtId="0" fontId="8" fillId="38" borderId="26" xfId="0" applyFont="1" applyFill="1" applyBorder="1" applyAlignment="1">
      <alignment horizontal="center" vertical="center"/>
    </xf>
    <xf numFmtId="0" fontId="8" fillId="38" borderId="29" xfId="0" applyFont="1" applyFill="1" applyBorder="1" applyAlignment="1">
      <alignment horizontal="center" vertical="center"/>
    </xf>
    <xf numFmtId="0" fontId="8" fillId="38" borderId="11" xfId="0" applyFont="1" applyFill="1" applyBorder="1" applyAlignment="1">
      <alignment horizontal="center" vertical="center"/>
    </xf>
    <xf numFmtId="0" fontId="8" fillId="38" borderId="12" xfId="0" applyFont="1" applyFill="1" applyBorder="1" applyAlignment="1">
      <alignment horizontal="center" vertical="center"/>
    </xf>
    <xf numFmtId="0" fontId="8" fillId="38" borderId="13" xfId="0" applyFont="1" applyFill="1" applyBorder="1" applyAlignment="1">
      <alignment horizontal="center" vertical="center"/>
    </xf>
    <xf numFmtId="0" fontId="0" fillId="38" borderId="24" xfId="0" applyFill="1" applyBorder="1" applyAlignment="1">
      <alignment horizontal="center"/>
    </xf>
    <xf numFmtId="0" fontId="0" fillId="38" borderId="2" xfId="0" applyFill="1" applyBorder="1" applyAlignment="1">
      <alignment vertical="center"/>
    </xf>
    <xf numFmtId="0" fontId="0" fillId="38" borderId="3" xfId="0" applyFill="1" applyBorder="1" applyAlignment="1">
      <alignment vertical="center"/>
    </xf>
    <xf numFmtId="0" fontId="0" fillId="38" borderId="3" xfId="0" applyFill="1" applyBorder="1" applyAlignment="1">
      <alignment horizontal="left" vertical="center"/>
    </xf>
    <xf numFmtId="0" fontId="0" fillId="38" borderId="9" xfId="0" applyFill="1" applyBorder="1" applyAlignment="1">
      <alignment vertical="center"/>
    </xf>
    <xf numFmtId="0" fontId="12" fillId="38" borderId="20" xfId="0" applyFont="1" applyFill="1" applyBorder="1" applyAlignment="1">
      <alignment horizontal="center" vertical="center"/>
    </xf>
    <xf numFmtId="0" fontId="8" fillId="38" borderId="6" xfId="0" applyFont="1" applyFill="1" applyBorder="1" applyAlignment="1">
      <alignment horizontal="center" vertical="center"/>
    </xf>
    <xf numFmtId="0" fontId="8" fillId="38" borderId="7" xfId="0" applyFont="1" applyFill="1" applyBorder="1" applyAlignment="1">
      <alignment horizontal="center" vertical="center"/>
    </xf>
    <xf numFmtId="0" fontId="8" fillId="38" borderId="10" xfId="0" applyFont="1" applyFill="1" applyBorder="1" applyAlignment="1">
      <alignment horizontal="center" vertical="center"/>
    </xf>
    <xf numFmtId="0" fontId="8" fillId="38" borderId="2" xfId="0" applyFont="1" applyFill="1" applyBorder="1" applyAlignment="1">
      <alignment vertical="center"/>
    </xf>
    <xf numFmtId="0" fontId="13" fillId="38" borderId="8" xfId="0" applyFont="1" applyFill="1" applyBorder="1" applyAlignment="1">
      <alignment horizontal="center" vertical="center"/>
    </xf>
    <xf numFmtId="0" fontId="0" fillId="38" borderId="2" xfId="0" applyFill="1" applyBorder="1" applyAlignment="1">
      <alignment horizontal="center" vertical="center"/>
    </xf>
    <xf numFmtId="0" fontId="0" fillId="38" borderId="3" xfId="0" applyFill="1" applyBorder="1" applyAlignment="1">
      <alignment horizontal="center" vertical="center"/>
    </xf>
    <xf numFmtId="0" fontId="0" fillId="38" borderId="8" xfId="0" applyFill="1" applyBorder="1" applyAlignment="1">
      <alignment horizontal="center" vertical="center"/>
    </xf>
    <xf numFmtId="0" fontId="0" fillId="38" borderId="16" xfId="0" applyFill="1" applyBorder="1" applyAlignment="1">
      <alignment horizontal="center" vertical="center"/>
    </xf>
    <xf numFmtId="0" fontId="0" fillId="38" borderId="53" xfId="0" applyFill="1" applyBorder="1" applyAlignment="1">
      <alignment horizontal="center" vertical="center"/>
    </xf>
    <xf numFmtId="0" fontId="0" fillId="38" borderId="54" xfId="0" applyFill="1" applyBorder="1" applyAlignment="1">
      <alignment horizontal="center" vertical="center"/>
    </xf>
    <xf numFmtId="0" fontId="0" fillId="38" borderId="17" xfId="0" applyFill="1" applyBorder="1" applyAlignment="1">
      <alignment horizontal="center"/>
    </xf>
    <xf numFmtId="0" fontId="0" fillId="38" borderId="4" xfId="0" applyFill="1" applyBorder="1" applyAlignment="1">
      <alignment vertical="center"/>
    </xf>
    <xf numFmtId="0" fontId="0" fillId="38" borderId="5" xfId="0" applyFill="1" applyBorder="1" applyAlignment="1">
      <alignment vertical="center"/>
    </xf>
    <xf numFmtId="0" fontId="0" fillId="38" borderId="5" xfId="0" applyFill="1" applyBorder="1" applyAlignment="1">
      <alignment horizontal="left" vertical="center"/>
    </xf>
    <xf numFmtId="0" fontId="12" fillId="38" borderId="27" xfId="0" applyFont="1" applyFill="1" applyBorder="1" applyAlignment="1">
      <alignment horizontal="center" vertical="center"/>
    </xf>
    <xf numFmtId="0" fontId="0" fillId="38" borderId="16" xfId="0" applyFill="1" applyBorder="1" applyAlignment="1">
      <alignment horizontal="center"/>
    </xf>
    <xf numFmtId="0" fontId="12" fillId="38" borderId="53" xfId="0" applyFont="1" applyFill="1" applyBorder="1" applyAlignment="1">
      <alignment vertical="center"/>
    </xf>
    <xf numFmtId="0" fontId="8" fillId="38" borderId="4" xfId="0" applyFont="1" applyFill="1" applyBorder="1" applyAlignment="1">
      <alignment vertical="center"/>
    </xf>
    <xf numFmtId="0" fontId="13" fillId="38" borderId="9" xfId="0" applyFont="1" applyFill="1" applyBorder="1" applyAlignment="1">
      <alignment horizontal="center" vertical="center"/>
    </xf>
    <xf numFmtId="0" fontId="0" fillId="38" borderId="4" xfId="0" applyFill="1" applyBorder="1" applyAlignment="1">
      <alignment horizontal="center" vertical="center"/>
    </xf>
    <xf numFmtId="0" fontId="0" fillId="38" borderId="5" xfId="0" applyFill="1" applyBorder="1" applyAlignment="1">
      <alignment horizontal="center" vertical="center"/>
    </xf>
    <xf numFmtId="0" fontId="0" fillId="38" borderId="9" xfId="0" applyFill="1" applyBorder="1" applyAlignment="1">
      <alignment horizontal="center" vertical="center"/>
    </xf>
    <xf numFmtId="0" fontId="12" fillId="38" borderId="2" xfId="0" applyFont="1" applyFill="1" applyBorder="1" applyAlignment="1">
      <alignment horizontal="center" vertical="center"/>
    </xf>
    <xf numFmtId="0" fontId="12" fillId="38" borderId="3" xfId="0" applyFont="1" applyFill="1" applyBorder="1" applyAlignment="1">
      <alignment horizontal="center" vertical="center"/>
    </xf>
    <xf numFmtId="0" fontId="12" fillId="38" borderId="8" xfId="0" applyFont="1" applyFill="1" applyBorder="1" applyAlignment="1">
      <alignment horizontal="center" vertical="center"/>
    </xf>
    <xf numFmtId="0" fontId="0" fillId="38" borderId="4" xfId="0" applyFill="1" applyBorder="1" applyAlignment="1">
      <alignment horizontal="center"/>
    </xf>
    <xf numFmtId="0" fontId="12" fillId="38" borderId="5" xfId="0" applyFont="1" applyFill="1" applyBorder="1" applyAlignment="1">
      <alignment vertical="center"/>
    </xf>
    <xf numFmtId="0" fontId="12" fillId="38" borderId="4" xfId="0" applyFont="1" applyFill="1" applyBorder="1" applyAlignment="1">
      <alignment horizontal="center" vertical="center"/>
    </xf>
    <xf numFmtId="0" fontId="12" fillId="38" borderId="5" xfId="0" applyFont="1" applyFill="1" applyBorder="1" applyAlignment="1">
      <alignment horizontal="center" vertical="center"/>
    </xf>
    <xf numFmtId="0" fontId="12" fillId="38" borderId="9" xfId="0" applyFont="1" applyFill="1" applyBorder="1" applyAlignment="1">
      <alignment horizontal="center" vertical="center"/>
    </xf>
    <xf numFmtId="0" fontId="8" fillId="38" borderId="11" xfId="0" applyFont="1" applyFill="1" applyBorder="1" applyAlignment="1">
      <alignment vertical="center"/>
    </xf>
    <xf numFmtId="0" fontId="13" fillId="38" borderId="13" xfId="0" applyFont="1" applyFill="1" applyBorder="1" applyAlignment="1">
      <alignment horizontal="center" vertical="center"/>
    </xf>
    <xf numFmtId="0" fontId="8" fillId="38" borderId="49" xfId="0" applyFont="1" applyFill="1" applyBorder="1" applyAlignment="1">
      <alignment horizontal="center" vertical="center"/>
    </xf>
    <xf numFmtId="0" fontId="0" fillId="38" borderId="50" xfId="0" applyFill="1" applyBorder="1" applyAlignment="1">
      <alignment horizontal="center" vertical="center"/>
    </xf>
    <xf numFmtId="0" fontId="13" fillId="38" borderId="65" xfId="0" applyFont="1" applyFill="1" applyBorder="1" applyAlignment="1">
      <alignment horizontal="center" vertical="center"/>
    </xf>
    <xf numFmtId="0" fontId="0" fillId="38" borderId="14" xfId="0" applyFill="1" applyBorder="1" applyAlignment="1">
      <alignment horizontal="center" vertical="center"/>
    </xf>
    <xf numFmtId="0" fontId="13" fillId="38" borderId="57" xfId="0" applyFont="1" applyFill="1" applyBorder="1" applyAlignment="1">
      <alignment horizontal="center" vertical="center"/>
    </xf>
    <xf numFmtId="0" fontId="12" fillId="38" borderId="17" xfId="0" applyFont="1" applyFill="1" applyBorder="1" applyAlignment="1">
      <alignment horizontal="center"/>
    </xf>
    <xf numFmtId="0" fontId="0" fillId="38" borderId="6" xfId="0" applyFill="1" applyBorder="1" applyAlignment="1">
      <alignment horizontal="center"/>
    </xf>
    <xf numFmtId="0" fontId="12" fillId="38" borderId="7" xfId="0" applyFont="1" applyFill="1" applyBorder="1" applyAlignment="1">
      <alignment vertical="center"/>
    </xf>
    <xf numFmtId="0" fontId="0" fillId="38" borderId="7" xfId="0" applyFill="1" applyBorder="1" applyAlignment="1">
      <alignment horizontal="center" vertical="center"/>
    </xf>
    <xf numFmtId="0" fontId="0" fillId="38" borderId="10" xfId="0" applyFill="1" applyBorder="1" applyAlignment="1">
      <alignment horizontal="center" vertical="center"/>
    </xf>
    <xf numFmtId="0" fontId="0" fillId="38" borderId="6" xfId="0" applyFill="1" applyBorder="1" applyAlignment="1">
      <alignment horizontal="center" vertical="center"/>
    </xf>
    <xf numFmtId="0" fontId="12" fillId="38" borderId="11" xfId="0" applyFont="1" applyFill="1" applyBorder="1"/>
    <xf numFmtId="0" fontId="0" fillId="38" borderId="13" xfId="0" applyFill="1" applyBorder="1"/>
    <xf numFmtId="0" fontId="7" fillId="38" borderId="0" xfId="1" applyFill="1"/>
    <xf numFmtId="0" fontId="8" fillId="38" borderId="6" xfId="0" applyFont="1" applyFill="1" applyBorder="1" applyAlignment="1">
      <alignment vertical="center"/>
    </xf>
    <xf numFmtId="0" fontId="0" fillId="38" borderId="15" xfId="0" applyFill="1" applyBorder="1" applyAlignment="1">
      <alignment horizontal="center" vertical="center"/>
    </xf>
    <xf numFmtId="0" fontId="13" fillId="38" borderId="58" xfId="0" applyFont="1" applyFill="1" applyBorder="1" applyAlignment="1">
      <alignment horizontal="center" vertical="center"/>
    </xf>
    <xf numFmtId="0" fontId="36" fillId="38" borderId="17" xfId="0" applyFont="1" applyFill="1" applyBorder="1" applyAlignment="1">
      <alignment horizontal="center"/>
    </xf>
    <xf numFmtId="0" fontId="13" fillId="38" borderId="12" xfId="0" applyFont="1" applyFill="1" applyBorder="1" applyAlignment="1">
      <alignment horizontal="center" vertical="center"/>
    </xf>
    <xf numFmtId="0" fontId="13" fillId="38" borderId="49" xfId="0" applyFont="1" applyFill="1" applyBorder="1" applyAlignment="1">
      <alignment horizontal="center" vertical="center"/>
    </xf>
    <xf numFmtId="0" fontId="13" fillId="38" borderId="1" xfId="0" applyFont="1" applyFill="1" applyBorder="1" applyAlignment="1">
      <alignment horizontal="center" vertical="center"/>
    </xf>
    <xf numFmtId="0" fontId="0" fillId="38" borderId="0" xfId="0" applyFill="1" applyAlignment="1">
      <alignment horizontal="center" vertical="center"/>
    </xf>
    <xf numFmtId="0" fontId="7" fillId="38" borderId="8" xfId="1" applyFill="1" applyBorder="1"/>
    <xf numFmtId="0" fontId="14" fillId="38" borderId="6" xfId="0" applyFont="1" applyFill="1" applyBorder="1" applyAlignment="1">
      <alignment horizontal="center" vertical="center" wrapText="1"/>
    </xf>
    <xf numFmtId="0" fontId="14" fillId="38" borderId="7" xfId="0" applyFont="1" applyFill="1" applyBorder="1" applyAlignment="1">
      <alignment horizontal="center" vertical="center" wrapText="1"/>
    </xf>
    <xf numFmtId="0" fontId="14" fillId="38" borderId="10" xfId="0" applyFont="1" applyFill="1" applyBorder="1" applyAlignment="1">
      <alignment horizontal="center" vertical="center" wrapText="1"/>
    </xf>
    <xf numFmtId="0" fontId="7" fillId="38" borderId="16" xfId="1" applyFill="1" applyBorder="1"/>
    <xf numFmtId="0" fontId="0" fillId="38" borderId="53" xfId="0" applyFill="1" applyBorder="1"/>
    <xf numFmtId="0" fontId="0" fillId="38" borderId="4" xfId="0" applyFill="1" applyBorder="1"/>
    <xf numFmtId="0" fontId="0" fillId="38" borderId="5" xfId="0" applyFill="1" applyBorder="1"/>
    <xf numFmtId="0" fontId="7" fillId="38" borderId="4" xfId="1" applyFill="1" applyBorder="1"/>
    <xf numFmtId="0" fontId="18" fillId="38" borderId="4" xfId="0" applyFont="1" applyFill="1" applyBorder="1" applyAlignment="1">
      <alignment horizontal="center" vertical="center"/>
    </xf>
    <xf numFmtId="0" fontId="18" fillId="38" borderId="5" xfId="0" applyFont="1" applyFill="1" applyBorder="1" applyAlignment="1">
      <alignment horizontal="center" vertical="center"/>
    </xf>
    <xf numFmtId="0" fontId="0" fillId="38" borderId="6" xfId="0" applyFill="1" applyBorder="1"/>
    <xf numFmtId="0" fontId="0" fillId="38" borderId="7" xfId="0" applyFill="1" applyBorder="1"/>
    <xf numFmtId="0" fontId="0" fillId="38" borderId="25" xfId="0" applyFill="1" applyBorder="1" applyAlignment="1">
      <alignment horizontal="center"/>
    </xf>
    <xf numFmtId="0" fontId="0" fillId="38" borderId="6" xfId="0" applyFill="1" applyBorder="1" applyAlignment="1">
      <alignment vertical="center"/>
    </xf>
    <xf numFmtId="0" fontId="0" fillId="38" borderId="7" xfId="0" applyFill="1" applyBorder="1" applyAlignment="1">
      <alignment vertical="center"/>
    </xf>
    <xf numFmtId="0" fontId="0" fillId="38" borderId="7" xfId="0" applyFill="1" applyBorder="1" applyAlignment="1">
      <alignment horizontal="left" vertical="center"/>
    </xf>
    <xf numFmtId="0" fontId="0" fillId="38" borderId="10" xfId="0" applyFill="1" applyBorder="1" applyAlignment="1">
      <alignment vertical="center"/>
    </xf>
    <xf numFmtId="0" fontId="12" fillId="38" borderId="28" xfId="0" applyFont="1" applyFill="1" applyBorder="1" applyAlignment="1">
      <alignment horizontal="center" vertical="center"/>
    </xf>
    <xf numFmtId="0" fontId="8" fillId="38" borderId="0" xfId="0" applyFont="1" applyFill="1"/>
    <xf numFmtId="0" fontId="12" fillId="38" borderId="0" xfId="0" applyFont="1" applyFill="1"/>
    <xf numFmtId="0" fontId="12" fillId="38" borderId="6" xfId="0" applyFont="1" applyFill="1" applyBorder="1" applyAlignment="1">
      <alignment horizontal="center" vertical="center"/>
    </xf>
    <xf numFmtId="0" fontId="12" fillId="38" borderId="7" xfId="0" applyFont="1" applyFill="1" applyBorder="1" applyAlignment="1">
      <alignment horizontal="center" vertical="center"/>
    </xf>
    <xf numFmtId="0" fontId="12" fillId="38" borderId="10" xfId="0" applyFont="1" applyFill="1" applyBorder="1" applyAlignment="1">
      <alignment horizontal="center" vertical="center"/>
    </xf>
    <xf numFmtId="0" fontId="36" fillId="38" borderId="0" xfId="0" applyFont="1" applyFill="1"/>
    <xf numFmtId="0" fontId="14" fillId="38" borderId="18" xfId="0" applyFont="1" applyFill="1" applyBorder="1" applyAlignment="1">
      <alignment horizontal="center" vertical="center" wrapText="1"/>
    </xf>
    <xf numFmtId="0" fontId="14" fillId="38" borderId="22" xfId="0" applyFont="1" applyFill="1" applyBorder="1" applyAlignment="1">
      <alignment horizontal="left" vertical="center" wrapText="1"/>
    </xf>
    <xf numFmtId="0" fontId="14" fillId="38" borderId="22" xfId="0" applyFont="1" applyFill="1" applyBorder="1" applyAlignment="1">
      <alignment horizontal="center" vertical="center" wrapText="1"/>
    </xf>
    <xf numFmtId="0" fontId="14" fillId="38" borderId="19" xfId="0" applyFont="1" applyFill="1" applyBorder="1" applyAlignment="1">
      <alignment horizontal="center" vertical="center" wrapText="1"/>
    </xf>
    <xf numFmtId="0" fontId="7" fillId="38" borderId="30" xfId="1" applyFill="1" applyBorder="1"/>
    <xf numFmtId="0" fontId="7" fillId="38" borderId="0" xfId="1" applyFill="1" applyAlignment="1">
      <alignment horizontal="left"/>
    </xf>
    <xf numFmtId="0" fontId="6" fillId="38" borderId="0" xfId="1" applyFont="1" applyFill="1" applyAlignment="1">
      <alignment horizontal="left"/>
    </xf>
    <xf numFmtId="0" fontId="7" fillId="38" borderId="33" xfId="1" applyFill="1" applyBorder="1"/>
    <xf numFmtId="0" fontId="15" fillId="38" borderId="0" xfId="1" applyFont="1" applyFill="1"/>
    <xf numFmtId="0" fontId="15" fillId="38" borderId="33" xfId="1" applyFont="1" applyFill="1" applyBorder="1"/>
    <xf numFmtId="0" fontId="0" fillId="38" borderId="30" xfId="0" applyFill="1" applyBorder="1"/>
    <xf numFmtId="0" fontId="0" fillId="38" borderId="33" xfId="0" applyFill="1" applyBorder="1"/>
    <xf numFmtId="0" fontId="0" fillId="38" borderId="34" xfId="0" applyFill="1" applyBorder="1"/>
    <xf numFmtId="0" fontId="0" fillId="38" borderId="35" xfId="0" applyFill="1" applyBorder="1" applyAlignment="1">
      <alignment horizontal="left"/>
    </xf>
    <xf numFmtId="0" fontId="0" fillId="38" borderId="35" xfId="0" applyFill="1" applyBorder="1"/>
    <xf numFmtId="0" fontId="0" fillId="38" borderId="35" xfId="0" applyFill="1" applyBorder="1" applyAlignment="1">
      <alignment horizontal="left" wrapText="1"/>
    </xf>
    <xf numFmtId="0" fontId="0" fillId="38" borderId="35" xfId="0" applyFill="1" applyBorder="1" applyAlignment="1">
      <alignment wrapText="1"/>
    </xf>
    <xf numFmtId="0" fontId="0" fillId="38" borderId="36" xfId="0" applyFill="1" applyBorder="1"/>
    <xf numFmtId="0" fontId="7" fillId="38" borderId="34" xfId="1" applyFill="1" applyBorder="1"/>
    <xf numFmtId="0" fontId="7" fillId="38" borderId="35" xfId="1" applyFill="1" applyBorder="1"/>
    <xf numFmtId="0" fontId="7" fillId="38" borderId="36" xfId="1" applyFill="1" applyBorder="1"/>
    <xf numFmtId="0" fontId="0" fillId="38" borderId="0" xfId="0" applyFill="1" applyAlignment="1">
      <alignment horizontal="center" vertical="center" wrapText="1"/>
    </xf>
    <xf numFmtId="0" fontId="16" fillId="38" borderId="18" xfId="0" applyFont="1" applyFill="1" applyBorder="1"/>
    <xf numFmtId="0" fontId="16" fillId="38" borderId="22" xfId="0" applyFont="1" applyFill="1" applyBorder="1" applyAlignment="1">
      <alignment horizontal="left"/>
    </xf>
    <xf numFmtId="0" fontId="16" fillId="38" borderId="22" xfId="0" applyFont="1" applyFill="1" applyBorder="1"/>
    <xf numFmtId="0" fontId="16" fillId="38" borderId="22" xfId="0" applyFont="1" applyFill="1" applyBorder="1" applyAlignment="1">
      <alignment horizontal="left" wrapText="1"/>
    </xf>
    <xf numFmtId="0" fontId="16" fillId="38" borderId="22" xfId="0" applyFont="1" applyFill="1" applyBorder="1" applyAlignment="1">
      <alignment wrapText="1"/>
    </xf>
    <xf numFmtId="0" fontId="16" fillId="38" borderId="22" xfId="0" applyFont="1" applyFill="1" applyBorder="1" applyAlignment="1">
      <alignment horizontal="center" vertical="center" wrapText="1"/>
    </xf>
    <xf numFmtId="0" fontId="8" fillId="38" borderId="0" xfId="0" applyFont="1" applyFill="1" applyAlignment="1">
      <alignment horizontal="left"/>
    </xf>
    <xf numFmtId="2" fontId="0" fillId="38" borderId="0" xfId="45" applyNumberFormat="1" applyFont="1" applyFill="1"/>
    <xf numFmtId="0" fontId="18" fillId="38" borderId="0" xfId="0" applyFont="1" applyFill="1"/>
    <xf numFmtId="0" fontId="16" fillId="38" borderId="22" xfId="0" applyFont="1" applyFill="1" applyBorder="1" applyAlignment="1">
      <alignment horizontal="center"/>
    </xf>
    <xf numFmtId="0" fontId="8" fillId="38" borderId="0" xfId="0" applyFont="1" applyFill="1" applyAlignment="1">
      <alignment horizontal="center"/>
    </xf>
    <xf numFmtId="0" fontId="18" fillId="38" borderId="0" xfId="0" applyFont="1" applyFill="1" applyAlignment="1">
      <alignment vertical="center"/>
    </xf>
    <xf numFmtId="0" fontId="18" fillId="38" borderId="0" xfId="0" applyFont="1" applyFill="1" applyAlignment="1">
      <alignment horizontal="left" wrapText="1"/>
    </xf>
    <xf numFmtId="0" fontId="18" fillId="38" borderId="0" xfId="0" applyFont="1" applyFill="1" applyAlignment="1">
      <alignment vertical="center" wrapText="1"/>
    </xf>
    <xf numFmtId="0" fontId="57" fillId="38" borderId="0" xfId="0" applyFont="1" applyFill="1" applyAlignment="1">
      <alignment vertical="center"/>
    </xf>
    <xf numFmtId="0" fontId="57" fillId="38" borderId="0" xfId="0" applyFont="1" applyFill="1" applyAlignment="1">
      <alignment vertical="center" wrapText="1"/>
    </xf>
    <xf numFmtId="0" fontId="67" fillId="38" borderId="1" xfId="0" applyFont="1" applyFill="1" applyBorder="1" applyAlignment="1">
      <alignment horizontal="center"/>
    </xf>
    <xf numFmtId="166" fontId="67" fillId="38" borderId="54" xfId="0" applyNumberFormat="1" applyFont="1" applyFill="1" applyBorder="1" applyAlignment="1">
      <alignment horizontal="center"/>
    </xf>
    <xf numFmtId="0" fontId="67" fillId="38" borderId="9" xfId="0" applyFont="1" applyFill="1" applyBorder="1" applyAlignment="1">
      <alignment horizontal="center"/>
    </xf>
    <xf numFmtId="0" fontId="67" fillId="38" borderId="10" xfId="0" applyFont="1" applyFill="1" applyBorder="1" applyAlignment="1">
      <alignment horizontal="center"/>
    </xf>
    <xf numFmtId="0" fontId="67" fillId="37" borderId="11" xfId="0" applyFont="1" applyFill="1" applyBorder="1" applyAlignment="1">
      <alignment horizontal="center"/>
    </xf>
    <xf numFmtId="166" fontId="67" fillId="37" borderId="16" xfId="0" applyNumberFormat="1" applyFont="1" applyFill="1" applyBorder="1" applyAlignment="1">
      <alignment horizontal="center"/>
    </xf>
    <xf numFmtId="0" fontId="67" fillId="37" borderId="4" xfId="0" applyFont="1" applyFill="1" applyBorder="1" applyAlignment="1">
      <alignment horizontal="center"/>
    </xf>
    <xf numFmtId="0" fontId="67" fillId="37" borderId="6" xfId="0" applyFont="1" applyFill="1" applyBorder="1" applyAlignment="1">
      <alignment horizontal="center"/>
    </xf>
    <xf numFmtId="166" fontId="67" fillId="37" borderId="53" xfId="0" applyNumberFormat="1" applyFont="1" applyFill="1" applyBorder="1" applyAlignment="1">
      <alignment horizontal="center"/>
    </xf>
    <xf numFmtId="0" fontId="67" fillId="37" borderId="5" xfId="0" applyFont="1" applyFill="1" applyBorder="1" applyAlignment="1">
      <alignment horizontal="center"/>
    </xf>
    <xf numFmtId="0" fontId="67" fillId="37" borderId="7" xfId="0" applyFont="1" applyFill="1" applyBorder="1" applyAlignment="1">
      <alignment horizontal="center"/>
    </xf>
    <xf numFmtId="0" fontId="67" fillId="36" borderId="11" xfId="0" applyFont="1" applyFill="1" applyBorder="1" applyAlignment="1">
      <alignment horizontal="center"/>
    </xf>
    <xf numFmtId="166" fontId="67" fillId="36" borderId="53" xfId="0" applyNumberFormat="1" applyFont="1" applyFill="1" applyBorder="1" applyAlignment="1">
      <alignment horizontal="center"/>
    </xf>
    <xf numFmtId="0" fontId="67" fillId="36" borderId="5" xfId="0" applyFont="1" applyFill="1" applyBorder="1" applyAlignment="1">
      <alignment horizontal="center"/>
    </xf>
    <xf numFmtId="0" fontId="67" fillId="36" borderId="7" xfId="0" applyFont="1" applyFill="1" applyBorder="1" applyAlignment="1">
      <alignment horizontal="center"/>
    </xf>
    <xf numFmtId="164" fontId="68" fillId="36" borderId="0" xfId="45" applyFont="1" applyFill="1" applyAlignment="1">
      <alignment horizontal="left" vertical="center"/>
    </xf>
    <xf numFmtId="164" fontId="0" fillId="36" borderId="0" xfId="45" applyFont="1" applyFill="1" applyAlignment="1">
      <alignment horizontal="left" wrapText="1"/>
    </xf>
    <xf numFmtId="167" fontId="10" fillId="36" borderId="0" xfId="45" applyNumberFormat="1" applyFont="1" applyFill="1"/>
    <xf numFmtId="167" fontId="0" fillId="36" borderId="0" xfId="45" applyNumberFormat="1" applyFont="1" applyFill="1" applyAlignment="1">
      <alignment wrapText="1"/>
    </xf>
    <xf numFmtId="167" fontId="8" fillId="36" borderId="29" xfId="45" applyNumberFormat="1" applyFont="1" applyFill="1" applyBorder="1" applyAlignment="1">
      <alignment horizontal="center" vertical="center" wrapText="1"/>
    </xf>
    <xf numFmtId="167" fontId="14" fillId="36" borderId="22" xfId="45" applyNumberFormat="1" applyFont="1" applyFill="1" applyBorder="1" applyAlignment="1">
      <alignment horizontal="center" vertical="center" wrapText="1"/>
    </xf>
    <xf numFmtId="167" fontId="7" fillId="36" borderId="0" xfId="45" applyNumberFormat="1" applyFont="1" applyFill="1"/>
    <xf numFmtId="167" fontId="0" fillId="36" borderId="35" xfId="45" applyNumberFormat="1" applyFont="1" applyFill="1" applyBorder="1" applyAlignment="1">
      <alignment wrapText="1"/>
    </xf>
    <xf numFmtId="167" fontId="16" fillId="36" borderId="22" xfId="45" applyNumberFormat="1" applyFont="1" applyFill="1" applyBorder="1" applyAlignment="1">
      <alignment wrapText="1"/>
    </xf>
    <xf numFmtId="167" fontId="8" fillId="36" borderId="0" xfId="45" applyNumberFormat="1" applyFont="1" applyFill="1"/>
    <xf numFmtId="167" fontId="68" fillId="36" borderId="0" xfId="45" applyNumberFormat="1" applyFont="1" applyFill="1" applyAlignment="1">
      <alignment horizontal="left" vertical="center"/>
    </xf>
    <xf numFmtId="167" fontId="0" fillId="36" borderId="0" xfId="45" applyNumberFormat="1" applyFont="1" applyFill="1" applyAlignment="1">
      <alignment horizontal="left" wrapText="1"/>
    </xf>
    <xf numFmtId="167" fontId="12" fillId="36" borderId="0" xfId="45" applyNumberFormat="1" applyFont="1" applyFill="1" applyAlignment="1">
      <alignment vertical="center" wrapText="1"/>
    </xf>
    <xf numFmtId="164" fontId="10" fillId="36" borderId="0" xfId="45" applyFont="1" applyFill="1" applyAlignment="1">
      <alignment horizontal="left"/>
    </xf>
    <xf numFmtId="164" fontId="8" fillId="36" borderId="29" xfId="45" applyFont="1" applyFill="1" applyBorder="1" applyAlignment="1">
      <alignment horizontal="left" vertical="center" wrapText="1"/>
    </xf>
    <xf numFmtId="164" fontId="0" fillId="36" borderId="3" xfId="45" applyFont="1" applyFill="1" applyBorder="1" applyAlignment="1">
      <alignment horizontal="left" vertical="center"/>
    </xf>
    <xf numFmtId="164" fontId="0" fillId="36" borderId="5" xfId="45" applyFont="1" applyFill="1" applyBorder="1" applyAlignment="1">
      <alignment horizontal="left" vertical="center"/>
    </xf>
    <xf numFmtId="164" fontId="0" fillId="36" borderId="7" xfId="45" applyFont="1" applyFill="1" applyBorder="1" applyAlignment="1">
      <alignment horizontal="left" vertical="center"/>
    </xf>
    <xf numFmtId="164" fontId="14" fillId="36" borderId="22" xfId="45" applyFont="1" applyFill="1" applyBorder="1" applyAlignment="1">
      <alignment horizontal="left" vertical="center" wrapText="1"/>
    </xf>
    <xf numFmtId="164" fontId="6" fillId="36" borderId="0" xfId="45" applyFont="1" applyFill="1" applyAlignment="1">
      <alignment horizontal="left"/>
    </xf>
    <xf numFmtId="164" fontId="0" fillId="36" borderId="35" xfId="45" applyFont="1" applyFill="1" applyBorder="1" applyAlignment="1">
      <alignment horizontal="left" wrapText="1"/>
    </xf>
    <xf numFmtId="164" fontId="16" fillId="36" borderId="22" xfId="45" applyFont="1" applyFill="1" applyBorder="1" applyAlignment="1">
      <alignment horizontal="left" wrapText="1"/>
    </xf>
    <xf numFmtId="164" fontId="8" fillId="36" borderId="0" xfId="45" applyFont="1" applyFill="1" applyAlignment="1">
      <alignment horizontal="left"/>
    </xf>
    <xf numFmtId="0" fontId="69" fillId="36" borderId="0" xfId="0" applyFont="1" applyFill="1" applyAlignment="1">
      <alignment vertical="center"/>
    </xf>
    <xf numFmtId="0" fontId="69" fillId="38" borderId="0" xfId="0" applyFont="1" applyFill="1" applyAlignment="1">
      <alignment vertical="center"/>
    </xf>
    <xf numFmtId="2" fontId="0" fillId="36" borderId="0" xfId="0" applyNumberFormat="1" applyFill="1" applyAlignment="1">
      <alignment horizontal="left" wrapText="1"/>
    </xf>
    <xf numFmtId="16" fontId="8" fillId="0" borderId="3" xfId="0" applyNumberFormat="1" applyFont="1" applyBorder="1" applyAlignment="1">
      <alignment horizontal="center" vertical="center"/>
    </xf>
    <xf numFmtId="16" fontId="8" fillId="0" borderId="50" xfId="0" applyNumberFormat="1" applyFont="1" applyBorder="1" applyAlignment="1">
      <alignment horizontal="center" vertical="center"/>
    </xf>
    <xf numFmtId="16" fontId="8" fillId="0" borderId="5" xfId="0" applyNumberFormat="1" applyFont="1" applyBorder="1" applyAlignment="1">
      <alignment horizontal="center" vertical="center"/>
    </xf>
    <xf numFmtId="16" fontId="8" fillId="0" borderId="14" xfId="0" applyNumberFormat="1" applyFont="1" applyBorder="1" applyAlignment="1">
      <alignment horizontal="center" vertical="center"/>
    </xf>
    <xf numFmtId="0" fontId="12" fillId="2" borderId="0" xfId="0" applyFont="1" applyFill="1"/>
    <xf numFmtId="16" fontId="8" fillId="0" borderId="68" xfId="0" applyNumberFormat="1" applyFont="1" applyBorder="1" applyAlignment="1">
      <alignment horizontal="center" vertical="center"/>
    </xf>
    <xf numFmtId="16" fontId="8" fillId="0" borderId="56" xfId="0" applyNumberFormat="1" applyFont="1" applyBorder="1" applyAlignment="1">
      <alignment horizontal="center" vertical="center"/>
    </xf>
    <xf numFmtId="165" fontId="52" fillId="0" borderId="57" xfId="45" applyNumberFormat="1" applyFont="1" applyBorder="1" applyAlignment="1">
      <alignment horizontal="center" vertical="center"/>
    </xf>
    <xf numFmtId="165" fontId="52" fillId="0" borderId="58" xfId="45" applyNumberFormat="1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/>
    </xf>
    <xf numFmtId="0" fontId="52" fillId="0" borderId="34" xfId="0" applyFont="1" applyBorder="1" applyAlignment="1">
      <alignment horizontal="center" vertical="center"/>
    </xf>
    <xf numFmtId="0" fontId="52" fillId="0" borderId="65" xfId="0" applyFont="1" applyBorder="1" applyAlignment="1">
      <alignment horizontal="center" vertical="center"/>
    </xf>
    <xf numFmtId="0" fontId="52" fillId="0" borderId="57" xfId="0" applyFont="1" applyBorder="1" applyAlignment="1">
      <alignment horizontal="center" vertical="center"/>
    </xf>
    <xf numFmtId="0" fontId="52" fillId="0" borderId="58" xfId="0" applyFont="1" applyBorder="1" applyAlignment="1">
      <alignment horizontal="center" vertical="center"/>
    </xf>
    <xf numFmtId="0" fontId="69" fillId="37" borderId="0" xfId="0" applyFont="1" applyFill="1" applyAlignment="1">
      <alignment vertical="center"/>
    </xf>
    <xf numFmtId="0" fontId="18" fillId="37" borderId="0" xfId="0" applyFont="1" applyFill="1" applyAlignment="1">
      <alignment horizontal="left" wrapText="1"/>
    </xf>
    <xf numFmtId="0" fontId="18" fillId="37" borderId="0" xfId="0" applyFont="1" applyFill="1" applyAlignment="1">
      <alignment wrapText="1"/>
    </xf>
    <xf numFmtId="0" fontId="64" fillId="0" borderId="0" xfId="0" applyFont="1" applyAlignment="1">
      <alignment horizontal="center"/>
    </xf>
    <xf numFmtId="0" fontId="71" fillId="0" borderId="33" xfId="0" applyFont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0" fillId="37" borderId="57" xfId="0" applyFill="1" applyBorder="1" applyAlignment="1">
      <alignment horizontal="center" vertical="center"/>
    </xf>
    <xf numFmtId="0" fontId="0" fillId="37" borderId="13" xfId="0" applyFill="1" applyBorder="1" applyAlignment="1">
      <alignment horizontal="center" vertical="center"/>
    </xf>
    <xf numFmtId="0" fontId="72" fillId="37" borderId="11" xfId="0" applyFont="1" applyFill="1" applyBorder="1" applyAlignment="1">
      <alignment horizontal="center"/>
    </xf>
    <xf numFmtId="166" fontId="72" fillId="37" borderId="53" xfId="0" applyNumberFormat="1" applyFont="1" applyFill="1" applyBorder="1" applyAlignment="1">
      <alignment horizontal="center"/>
    </xf>
    <xf numFmtId="0" fontId="72" fillId="37" borderId="5" xfId="0" applyFont="1" applyFill="1" applyBorder="1" applyAlignment="1">
      <alignment horizontal="center"/>
    </xf>
    <xf numFmtId="0" fontId="72" fillId="37" borderId="7" xfId="0" applyFont="1" applyFill="1" applyBorder="1" applyAlignment="1">
      <alignment horizontal="center"/>
    </xf>
    <xf numFmtId="0" fontId="53" fillId="0" borderId="0" xfId="0" applyFont="1"/>
    <xf numFmtId="165" fontId="53" fillId="0" borderId="0" xfId="45" applyNumberFormat="1" applyFont="1"/>
    <xf numFmtId="0" fontId="52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165" fontId="8" fillId="0" borderId="0" xfId="45" applyNumberFormat="1" applyFont="1"/>
    <xf numFmtId="0" fontId="53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14" fontId="12" fillId="0" borderId="0" xfId="0" applyNumberFormat="1" applyFont="1" applyAlignment="1">
      <alignment horizontal="left" vertical="center"/>
    </xf>
    <xf numFmtId="0" fontId="0" fillId="0" borderId="0" xfId="0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3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52" fillId="0" borderId="0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46" fillId="0" borderId="65" xfId="0" applyFont="1" applyBorder="1" applyAlignment="1">
      <alignment horizontal="center" vertical="center"/>
    </xf>
    <xf numFmtId="0" fontId="46" fillId="0" borderId="57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66" xfId="0" applyFont="1" applyBorder="1" applyAlignment="1">
      <alignment horizontal="center" vertical="center"/>
    </xf>
    <xf numFmtId="0" fontId="0" fillId="36" borderId="0" xfId="0" applyFill="1" applyBorder="1" applyAlignment="1">
      <alignment vertical="center"/>
    </xf>
    <xf numFmtId="0" fontId="0" fillId="36" borderId="0" xfId="0" applyFill="1" applyBorder="1" applyAlignment="1">
      <alignment horizontal="left" vertical="center" wrapText="1"/>
    </xf>
    <xf numFmtId="0" fontId="0" fillId="36" borderId="0" xfId="0" applyFill="1" applyBorder="1" applyAlignment="1">
      <alignment vertical="center" wrapText="1"/>
    </xf>
    <xf numFmtId="0" fontId="45" fillId="35" borderId="0" xfId="0" applyFont="1" applyFill="1" applyAlignment="1">
      <alignment horizontal="center" vertical="center"/>
    </xf>
    <xf numFmtId="0" fontId="45" fillId="36" borderId="0" xfId="0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73" fillId="0" borderId="0" xfId="0" applyFont="1" applyAlignment="1">
      <alignment horizontal="right" vertical="center"/>
    </xf>
    <xf numFmtId="0" fontId="45" fillId="37" borderId="0" xfId="0" applyFont="1" applyFill="1" applyAlignment="1">
      <alignment horizontal="center" vertical="center"/>
    </xf>
    <xf numFmtId="0" fontId="45" fillId="38" borderId="0" xfId="0" applyFont="1" applyFill="1" applyAlignment="1">
      <alignment horizontal="center" vertical="center"/>
    </xf>
    <xf numFmtId="0" fontId="45" fillId="39" borderId="0" xfId="0" applyFont="1" applyFill="1" applyAlignment="1">
      <alignment horizontal="center" vertical="center"/>
    </xf>
    <xf numFmtId="167" fontId="16" fillId="0" borderId="0" xfId="45" applyNumberFormat="1" applyFont="1" applyBorder="1" applyAlignment="1">
      <alignment horizontal="center" vertical="center"/>
    </xf>
    <xf numFmtId="167" fontId="17" fillId="0" borderId="0" xfId="45" applyNumberFormat="1" applyFont="1" applyBorder="1" applyAlignment="1">
      <alignment horizontal="center" vertical="center"/>
    </xf>
    <xf numFmtId="167" fontId="17" fillId="0" borderId="35" xfId="45" applyNumberFormat="1" applyFont="1" applyBorder="1" applyAlignment="1">
      <alignment horizontal="center" vertical="center"/>
    </xf>
    <xf numFmtId="165" fontId="17" fillId="2" borderId="0" xfId="0" applyNumberFormat="1" applyFont="1" applyFill="1"/>
    <xf numFmtId="165" fontId="53" fillId="0" borderId="9" xfId="45" applyNumberFormat="1" applyFont="1" applyBorder="1" applyAlignment="1">
      <alignment horizontal="center" vertical="center"/>
    </xf>
    <xf numFmtId="0" fontId="53" fillId="0" borderId="56" xfId="0" applyFont="1" applyBorder="1" applyAlignment="1">
      <alignment horizontal="center" vertical="center"/>
    </xf>
    <xf numFmtId="0" fontId="52" fillId="0" borderId="66" xfId="0" applyFont="1" applyBorder="1" applyAlignment="1">
      <alignment horizontal="center" vertical="center"/>
    </xf>
    <xf numFmtId="0" fontId="53" fillId="0" borderId="67" xfId="0" applyFont="1" applyBorder="1" applyAlignment="1">
      <alignment horizontal="center" vertical="center"/>
    </xf>
    <xf numFmtId="0" fontId="53" fillId="0" borderId="46" xfId="0" applyFont="1" applyBorder="1" applyAlignment="1">
      <alignment horizontal="center" vertical="center"/>
    </xf>
    <xf numFmtId="0" fontId="53" fillId="0" borderId="69" xfId="0" applyFont="1" applyBorder="1" applyAlignment="1">
      <alignment horizontal="center" vertical="center"/>
    </xf>
    <xf numFmtId="0" fontId="52" fillId="0" borderId="47" xfId="0" applyFont="1" applyBorder="1" applyAlignment="1">
      <alignment horizontal="center" vertical="center"/>
    </xf>
    <xf numFmtId="165" fontId="53" fillId="0" borderId="48" xfId="45" applyNumberFormat="1" applyFont="1" applyBorder="1" applyAlignment="1">
      <alignment horizontal="center" vertical="center"/>
    </xf>
    <xf numFmtId="0" fontId="52" fillId="2" borderId="1" xfId="0" applyFont="1" applyFill="1" applyBorder="1" applyAlignment="1">
      <alignment horizontal="center" vertical="center"/>
    </xf>
    <xf numFmtId="0" fontId="52" fillId="2" borderId="70" xfId="0" applyFont="1" applyFill="1" applyBorder="1" applyAlignment="1">
      <alignment horizontal="center" vertical="center"/>
    </xf>
    <xf numFmtId="0" fontId="52" fillId="2" borderId="12" xfId="0" applyFont="1" applyFill="1" applyBorder="1" applyAlignment="1">
      <alignment horizontal="center" vertical="center"/>
    </xf>
    <xf numFmtId="0" fontId="52" fillId="2" borderId="49" xfId="0" applyFont="1" applyFill="1" applyBorder="1" applyAlignment="1">
      <alignment horizontal="center" vertical="center"/>
    </xf>
    <xf numFmtId="0" fontId="52" fillId="2" borderId="11" xfId="0" applyFont="1" applyFill="1" applyBorder="1" applyAlignment="1">
      <alignment horizontal="center" vertical="center"/>
    </xf>
    <xf numFmtId="165" fontId="52" fillId="2" borderId="13" xfId="45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10" fillId="0" borderId="46" xfId="0" applyFont="1" applyBorder="1" applyAlignment="1">
      <alignment horizontal="center" vertical="center"/>
    </xf>
    <xf numFmtId="0" fontId="52" fillId="0" borderId="71" xfId="0" applyFont="1" applyBorder="1" applyAlignment="1">
      <alignment horizontal="center" vertical="center"/>
    </xf>
    <xf numFmtId="0" fontId="53" fillId="0" borderId="71" xfId="0" applyFont="1" applyBorder="1" applyAlignment="1">
      <alignment horizontal="center" vertical="center"/>
    </xf>
    <xf numFmtId="167" fontId="16" fillId="0" borderId="71" xfId="45" applyNumberFormat="1" applyFont="1" applyBorder="1" applyAlignment="1">
      <alignment horizontal="center" vertical="center"/>
    </xf>
    <xf numFmtId="0" fontId="52" fillId="0" borderId="72" xfId="0" applyFont="1" applyBorder="1" applyAlignment="1">
      <alignment horizontal="left" vertical="center"/>
    </xf>
    <xf numFmtId="0" fontId="52" fillId="0" borderId="73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0" fillId="0" borderId="34" xfId="0" applyBorder="1" applyAlignment="1">
      <alignment vertical="center"/>
    </xf>
    <xf numFmtId="0" fontId="48" fillId="0" borderId="3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8" fillId="0" borderId="0" xfId="0" quotePrefix="1" applyFont="1" applyAlignment="1">
      <alignment horizontal="center" vertical="center"/>
    </xf>
    <xf numFmtId="0" fontId="18" fillId="0" borderId="0" xfId="0" quotePrefix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52" fillId="0" borderId="0" xfId="0" applyFont="1" applyBorder="1" applyAlignment="1">
      <alignment horizontal="left" vertical="center"/>
    </xf>
    <xf numFmtId="0" fontId="53" fillId="0" borderId="0" xfId="0" applyFont="1" applyBorder="1" applyAlignment="1">
      <alignment horizontal="left" vertical="center"/>
    </xf>
    <xf numFmtId="0" fontId="52" fillId="0" borderId="33" xfId="0" applyFont="1" applyBorder="1" applyAlignment="1">
      <alignment horizontal="left" vertical="center"/>
    </xf>
    <xf numFmtId="0" fontId="53" fillId="0" borderId="33" xfId="0" applyFont="1" applyBorder="1" applyAlignment="1">
      <alignment horizontal="left" vertical="center"/>
    </xf>
    <xf numFmtId="0" fontId="53" fillId="0" borderId="35" xfId="0" applyFont="1" applyBorder="1" applyAlignment="1">
      <alignment horizontal="left" vertical="center"/>
    </xf>
    <xf numFmtId="0" fontId="53" fillId="0" borderId="36" xfId="0" applyFont="1" applyBorder="1" applyAlignment="1">
      <alignment horizontal="left" vertical="center"/>
    </xf>
    <xf numFmtId="0" fontId="0" fillId="38" borderId="0" xfId="0" applyFill="1" applyBorder="1" applyAlignment="1">
      <alignment vertical="center"/>
    </xf>
    <xf numFmtId="0" fontId="0" fillId="37" borderId="0" xfId="0" applyFill="1" applyBorder="1" applyAlignment="1">
      <alignment vertical="center"/>
    </xf>
    <xf numFmtId="0" fontId="0" fillId="38" borderId="0" xfId="0" applyFill="1" applyBorder="1" applyAlignment="1">
      <alignment horizontal="left" vertical="center" wrapText="1"/>
    </xf>
    <xf numFmtId="0" fontId="0" fillId="37" borderId="0" xfId="0" applyFill="1" applyBorder="1" applyAlignment="1">
      <alignment horizontal="left" vertical="center" wrapText="1"/>
    </xf>
    <xf numFmtId="0" fontId="0" fillId="38" borderId="0" xfId="0" applyFill="1" applyBorder="1" applyAlignment="1">
      <alignment vertical="center" wrapText="1"/>
    </xf>
    <xf numFmtId="0" fontId="0" fillId="37" borderId="0" xfId="0" applyFill="1" applyBorder="1" applyAlignment="1">
      <alignment vertical="center" wrapText="1"/>
    </xf>
    <xf numFmtId="0" fontId="12" fillId="39" borderId="0" xfId="0" applyFont="1" applyFill="1" applyBorder="1" applyAlignment="1">
      <alignment vertical="center"/>
    </xf>
    <xf numFmtId="0" fontId="12" fillId="37" borderId="0" xfId="0" applyFont="1" applyFill="1" applyBorder="1" applyAlignment="1">
      <alignment vertical="center"/>
    </xf>
    <xf numFmtId="0" fontId="0" fillId="39" borderId="0" xfId="0" applyFill="1" applyBorder="1" applyAlignment="1">
      <alignment vertical="center"/>
    </xf>
    <xf numFmtId="0" fontId="8" fillId="38" borderId="0" xfId="0" applyFont="1" applyFill="1" applyBorder="1" applyAlignment="1">
      <alignment horizontal="center" vertical="center"/>
    </xf>
    <xf numFmtId="0" fontId="8" fillId="39" borderId="0" xfId="0" applyFont="1" applyFill="1" applyBorder="1" applyAlignment="1">
      <alignment horizontal="center" vertical="center"/>
    </xf>
    <xf numFmtId="0" fontId="8" fillId="37" borderId="0" xfId="0" applyFont="1" applyFill="1" applyBorder="1" applyAlignment="1">
      <alignment horizontal="center" vertical="center"/>
    </xf>
    <xf numFmtId="0" fontId="8" fillId="36" borderId="0" xfId="0" applyFont="1" applyFill="1" applyBorder="1" applyAlignment="1">
      <alignment horizontal="center" vertical="center"/>
    </xf>
    <xf numFmtId="0" fontId="0" fillId="39" borderId="0" xfId="0" applyFill="1" applyBorder="1" applyAlignment="1">
      <alignment horizontal="left" vertical="center" wrapText="1"/>
    </xf>
    <xf numFmtId="0" fontId="0" fillId="39" borderId="0" xfId="0" applyFill="1" applyBorder="1" applyAlignment="1">
      <alignment vertical="center" wrapText="1"/>
    </xf>
    <xf numFmtId="0" fontId="12" fillId="36" borderId="0" xfId="0" applyFont="1" applyFill="1" applyBorder="1" applyAlignment="1">
      <alignment vertical="center"/>
    </xf>
    <xf numFmtId="167" fontId="0" fillId="36" borderId="14" xfId="45" applyNumberFormat="1" applyFont="1" applyFill="1" applyBorder="1" applyAlignment="1">
      <alignment vertical="center"/>
    </xf>
    <xf numFmtId="167" fontId="0" fillId="36" borderId="15" xfId="45" applyNumberFormat="1" applyFont="1" applyFill="1" applyBorder="1" applyAlignment="1">
      <alignment vertical="center"/>
    </xf>
    <xf numFmtId="167" fontId="0" fillId="36" borderId="50" xfId="45" applyNumberFormat="1" applyFont="1" applyFill="1" applyBorder="1" applyAlignment="1">
      <alignment vertical="center"/>
    </xf>
    <xf numFmtId="0" fontId="0" fillId="36" borderId="74" xfId="0" applyFill="1" applyBorder="1" applyAlignment="1">
      <alignment horizontal="center" vertical="center"/>
    </xf>
    <xf numFmtId="0" fontId="0" fillId="36" borderId="75" xfId="0" applyFill="1" applyBorder="1" applyAlignment="1">
      <alignment horizontal="center" vertical="center"/>
    </xf>
    <xf numFmtId="0" fontId="0" fillId="36" borderId="76" xfId="0" applyFill="1" applyBorder="1" applyAlignment="1">
      <alignment horizontal="center" vertical="center"/>
    </xf>
    <xf numFmtId="0" fontId="12" fillId="35" borderId="0" xfId="0" applyFont="1" applyFill="1" applyBorder="1" applyAlignment="1">
      <alignment vertical="center"/>
    </xf>
    <xf numFmtId="0" fontId="0" fillId="35" borderId="0" xfId="0" applyFill="1" applyBorder="1" applyAlignment="1">
      <alignment vertical="center"/>
    </xf>
    <xf numFmtId="0" fontId="8" fillId="35" borderId="0" xfId="0" applyFont="1" applyFill="1" applyBorder="1" applyAlignment="1">
      <alignment horizontal="center" vertical="center"/>
    </xf>
    <xf numFmtId="0" fontId="0" fillId="36" borderId="0" xfId="0" applyFill="1" applyBorder="1" applyAlignment="1">
      <alignment horizontal="center" vertical="center"/>
    </xf>
    <xf numFmtId="0" fontId="12" fillId="40" borderId="33" xfId="0" applyFont="1" applyFill="1" applyBorder="1" applyAlignment="1">
      <alignment vertical="center" textRotation="90"/>
    </xf>
    <xf numFmtId="0" fontId="0" fillId="39" borderId="0" xfId="0" applyFill="1" applyBorder="1" applyAlignment="1">
      <alignment horizontal="center" vertical="center"/>
    </xf>
    <xf numFmtId="0" fontId="0" fillId="38" borderId="0" xfId="0" applyFill="1" applyBorder="1" applyAlignment="1">
      <alignment horizontal="center" vertical="center"/>
    </xf>
    <xf numFmtId="0" fontId="0" fillId="37" borderId="0" xfId="0" applyFill="1" applyBorder="1" applyAlignment="1">
      <alignment horizontal="center" vertical="center"/>
    </xf>
    <xf numFmtId="0" fontId="0" fillId="35" borderId="0" xfId="0" applyFill="1" applyBorder="1" applyAlignment="1">
      <alignment horizontal="center" vertical="center"/>
    </xf>
    <xf numFmtId="0" fontId="0" fillId="40" borderId="0" xfId="0" applyFill="1" applyBorder="1" applyAlignment="1">
      <alignment horizontal="center" vertical="center"/>
    </xf>
    <xf numFmtId="0" fontId="45" fillId="0" borderId="31" xfId="0" applyFont="1" applyBorder="1" applyAlignment="1">
      <alignment horizontal="center"/>
    </xf>
    <xf numFmtId="0" fontId="45" fillId="0" borderId="23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17" fillId="0" borderId="34" xfId="0" applyFont="1" applyBorder="1" applyAlignment="1">
      <alignment horizontal="center"/>
    </xf>
    <xf numFmtId="0" fontId="17" fillId="0" borderId="35" xfId="0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15" fontId="66" fillId="0" borderId="35" xfId="0" applyNumberFormat="1" applyFont="1" applyBorder="1" applyAlignment="1">
      <alignment horizontal="center"/>
    </xf>
    <xf numFmtId="15" fontId="66" fillId="0" borderId="36" xfId="0" applyNumberFormat="1" applyFont="1" applyBorder="1" applyAlignment="1">
      <alignment horizontal="center"/>
    </xf>
    <xf numFmtId="14" fontId="35" fillId="0" borderId="0" xfId="0" applyNumberFormat="1" applyFont="1" applyAlignment="1">
      <alignment horizontal="left"/>
    </xf>
    <xf numFmtId="14" fontId="35" fillId="0" borderId="33" xfId="0" applyNumberFormat="1" applyFont="1" applyBorder="1" applyAlignment="1">
      <alignment horizontal="left"/>
    </xf>
    <xf numFmtId="0" fontId="35" fillId="0" borderId="30" xfId="0" applyFont="1" applyBorder="1" applyAlignment="1">
      <alignment horizontal="right"/>
    </xf>
    <xf numFmtId="0" fontId="35" fillId="0" borderId="0" xfId="0" applyFont="1" applyAlignment="1">
      <alignment horizontal="right"/>
    </xf>
    <xf numFmtId="0" fontId="63" fillId="0" borderId="62" xfId="0" applyFont="1" applyBorder="1" applyAlignment="1">
      <alignment horizontal="center"/>
    </xf>
    <xf numFmtId="0" fontId="63" fillId="0" borderId="63" xfId="0" applyFont="1" applyBorder="1" applyAlignment="1">
      <alignment horizontal="center"/>
    </xf>
    <xf numFmtId="0" fontId="63" fillId="0" borderId="64" xfId="0" applyFont="1" applyBorder="1" applyAlignment="1">
      <alignment horizontal="center"/>
    </xf>
    <xf numFmtId="0" fontId="64" fillId="0" borderId="30" xfId="0" applyFont="1" applyBorder="1" applyAlignment="1">
      <alignment horizontal="center"/>
    </xf>
    <xf numFmtId="0" fontId="64" fillId="0" borderId="0" xfId="0" applyFont="1" applyAlignment="1">
      <alignment horizontal="center"/>
    </xf>
    <xf numFmtId="0" fontId="8" fillId="39" borderId="29" xfId="0" applyFont="1" applyFill="1" applyBorder="1" applyAlignment="1">
      <alignment horizontal="center" vertical="center" textRotation="90"/>
    </xf>
    <xf numFmtId="0" fontId="8" fillId="39" borderId="26" xfId="0" applyFont="1" applyFill="1" applyBorder="1" applyAlignment="1">
      <alignment horizontal="center" vertical="center" textRotation="90"/>
    </xf>
    <xf numFmtId="0" fontId="8" fillId="39" borderId="21" xfId="0" applyFont="1" applyFill="1" applyBorder="1" applyAlignment="1">
      <alignment horizontal="center" vertical="center" textRotation="90"/>
    </xf>
    <xf numFmtId="0" fontId="12" fillId="36" borderId="29" xfId="0" applyFont="1" applyFill="1" applyBorder="1" applyAlignment="1">
      <alignment horizontal="center" vertical="center" textRotation="90"/>
    </xf>
    <xf numFmtId="0" fontId="12" fillId="36" borderId="26" xfId="0" applyFont="1" applyFill="1" applyBorder="1" applyAlignment="1">
      <alignment horizontal="center" vertical="center" textRotation="90"/>
    </xf>
    <xf numFmtId="0" fontId="12" fillId="36" borderId="21" xfId="0" applyFont="1" applyFill="1" applyBorder="1" applyAlignment="1">
      <alignment horizontal="center" vertical="center" textRotation="90"/>
    </xf>
    <xf numFmtId="0" fontId="12" fillId="37" borderId="29" xfId="0" applyFont="1" applyFill="1" applyBorder="1" applyAlignment="1">
      <alignment horizontal="center" vertical="center" textRotation="90"/>
    </xf>
    <xf numFmtId="0" fontId="12" fillId="37" borderId="26" xfId="0" applyFont="1" applyFill="1" applyBorder="1" applyAlignment="1">
      <alignment horizontal="center" vertical="center" textRotation="90"/>
    </xf>
    <xf numFmtId="0" fontId="12" fillId="37" borderId="21" xfId="0" applyFont="1" applyFill="1" applyBorder="1" applyAlignment="1">
      <alignment horizontal="center" vertical="center" textRotation="90"/>
    </xf>
    <xf numFmtId="0" fontId="12" fillId="35" borderId="29" xfId="0" applyFont="1" applyFill="1" applyBorder="1" applyAlignment="1">
      <alignment horizontal="center" vertical="center" textRotation="90"/>
    </xf>
    <xf numFmtId="0" fontId="12" fillId="35" borderId="26" xfId="0" applyFont="1" applyFill="1" applyBorder="1" applyAlignment="1">
      <alignment horizontal="center" vertical="center" textRotation="90"/>
    </xf>
    <xf numFmtId="0" fontId="12" fillId="35" borderId="21" xfId="0" applyFont="1" applyFill="1" applyBorder="1" applyAlignment="1">
      <alignment horizontal="center" vertical="center" textRotation="90"/>
    </xf>
    <xf numFmtId="0" fontId="12" fillId="38" borderId="29" xfId="0" applyFont="1" applyFill="1" applyBorder="1" applyAlignment="1">
      <alignment horizontal="center" vertical="center" textRotation="90"/>
    </xf>
    <xf numFmtId="0" fontId="12" fillId="38" borderId="26" xfId="0" applyFont="1" applyFill="1" applyBorder="1" applyAlignment="1">
      <alignment horizontal="center" vertical="center" textRotation="90"/>
    </xf>
    <xf numFmtId="0" fontId="12" fillId="38" borderId="21" xfId="0" applyFont="1" applyFill="1" applyBorder="1" applyAlignment="1">
      <alignment horizontal="center" vertical="center" textRotation="90"/>
    </xf>
    <xf numFmtId="0" fontId="16" fillId="0" borderId="18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14" fontId="35" fillId="0" borderId="22" xfId="0" applyNumberFormat="1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62" fillId="0" borderId="31" xfId="0" applyFont="1" applyBorder="1" applyAlignment="1">
      <alignment horizontal="center" vertical="center"/>
    </xf>
    <xf numFmtId="0" fontId="62" fillId="0" borderId="23" xfId="0" applyFont="1" applyBorder="1" applyAlignment="1">
      <alignment horizontal="center" vertical="center"/>
    </xf>
    <xf numFmtId="0" fontId="70" fillId="0" borderId="30" xfId="0" applyFont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14" fontId="55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52" fillId="0" borderId="24" xfId="0" applyFont="1" applyBorder="1" applyAlignment="1">
      <alignment horizontal="center" vertical="center"/>
    </xf>
    <xf numFmtId="0" fontId="52" fillId="0" borderId="51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52" fillId="0" borderId="31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52" fillId="0" borderId="32" xfId="0" applyFont="1" applyBorder="1" applyAlignment="1">
      <alignment horizontal="center" vertical="center"/>
    </xf>
    <xf numFmtId="14" fontId="37" fillId="0" borderId="0" xfId="0" applyNumberFormat="1" applyFont="1" applyAlignment="1">
      <alignment horizontal="left" vertical="center"/>
    </xf>
    <xf numFmtId="14" fontId="37" fillId="0" borderId="18" xfId="0" applyNumberFormat="1" applyFont="1" applyBorder="1" applyAlignment="1">
      <alignment horizontal="center" vertical="center"/>
    </xf>
    <xf numFmtId="14" fontId="37" fillId="0" borderId="22" xfId="0" applyNumberFormat="1" applyFont="1" applyBorder="1" applyAlignment="1">
      <alignment horizontal="center" vertical="center"/>
    </xf>
    <xf numFmtId="0" fontId="12" fillId="0" borderId="31" xfId="0" applyFont="1" applyBorder="1" applyAlignment="1">
      <alignment horizontal="center"/>
    </xf>
    <xf numFmtId="0" fontId="12" fillId="0" borderId="32" xfId="0" applyFont="1" applyBorder="1" applyAlignment="1">
      <alignment horizontal="center"/>
    </xf>
    <xf numFmtId="0" fontId="12" fillId="0" borderId="34" xfId="0" applyFont="1" applyBorder="1" applyAlignment="1">
      <alignment horizontal="center"/>
    </xf>
    <xf numFmtId="0" fontId="12" fillId="0" borderId="36" xfId="0" applyFont="1" applyBorder="1" applyAlignment="1">
      <alignment horizontal="center"/>
    </xf>
    <xf numFmtId="0" fontId="45" fillId="0" borderId="2" xfId="0" applyFont="1" applyBorder="1" applyAlignment="1">
      <alignment horizontal="center" vertical="center"/>
    </xf>
    <xf numFmtId="0" fontId="45" fillId="0" borderId="4" xfId="0" applyFont="1" applyBorder="1" applyAlignment="1">
      <alignment horizontal="center" vertical="center"/>
    </xf>
    <xf numFmtId="0" fontId="45" fillId="0" borderId="47" xfId="0" applyFont="1" applyBorder="1" applyAlignment="1">
      <alignment horizontal="center" vertical="center"/>
    </xf>
    <xf numFmtId="165" fontId="8" fillId="0" borderId="65" xfId="45" applyNumberFormat="1" applyFont="1" applyBorder="1" applyAlignment="1">
      <alignment horizontal="center" vertical="center"/>
    </xf>
    <xf numFmtId="165" fontId="8" fillId="0" borderId="57" xfId="45" applyNumberFormat="1" applyFont="1" applyBorder="1" applyAlignment="1">
      <alignment horizontal="center" vertical="center"/>
    </xf>
    <xf numFmtId="165" fontId="8" fillId="0" borderId="66" xfId="45" applyNumberFormat="1" applyFont="1" applyBorder="1" applyAlignment="1">
      <alignment horizontal="center" vertical="center"/>
    </xf>
    <xf numFmtId="0" fontId="37" fillId="0" borderId="31" xfId="0" applyFont="1" applyBorder="1" applyAlignment="1">
      <alignment horizontal="right" vertical="center"/>
    </xf>
    <xf numFmtId="0" fontId="37" fillId="0" borderId="23" xfId="0" applyFont="1" applyBorder="1" applyAlignment="1">
      <alignment horizontal="right" vertical="center"/>
    </xf>
    <xf numFmtId="14" fontId="37" fillId="0" borderId="23" xfId="0" applyNumberFormat="1" applyFont="1" applyBorder="1" applyAlignment="1">
      <alignment horizontal="center" vertical="center"/>
    </xf>
    <xf numFmtId="0" fontId="37" fillId="0" borderId="23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46" fillId="0" borderId="65" xfId="0" applyFont="1" applyBorder="1" applyAlignment="1">
      <alignment horizontal="center" vertical="center"/>
    </xf>
    <xf numFmtId="0" fontId="46" fillId="0" borderId="57" xfId="0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22" xfId="0" applyFont="1" applyBorder="1" applyAlignment="1">
      <alignment horizontal="center" vertical="center"/>
    </xf>
    <xf numFmtId="0" fontId="46" fillId="0" borderId="19" xfId="0" applyFont="1" applyBorder="1" applyAlignment="1">
      <alignment horizontal="center" vertical="center"/>
    </xf>
    <xf numFmtId="14" fontId="38" fillId="0" borderId="18" xfId="0" applyNumberFormat="1" applyFont="1" applyBorder="1" applyAlignment="1">
      <alignment horizontal="center" vertical="center"/>
    </xf>
    <xf numFmtId="14" fontId="38" fillId="0" borderId="22" xfId="0" applyNumberFormat="1" applyFont="1" applyBorder="1" applyAlignment="1">
      <alignment horizontal="center" vertical="center"/>
    </xf>
    <xf numFmtId="14" fontId="38" fillId="0" borderId="19" xfId="0" applyNumberFormat="1" applyFont="1" applyBorder="1" applyAlignment="1">
      <alignment horizontal="center" vertical="center"/>
    </xf>
    <xf numFmtId="0" fontId="38" fillId="0" borderId="18" xfId="0" applyFont="1" applyBorder="1" applyAlignment="1">
      <alignment horizontal="right" vertical="center"/>
    </xf>
    <xf numFmtId="0" fontId="38" fillId="0" borderId="22" xfId="0" applyFont="1" applyBorder="1" applyAlignment="1">
      <alignment horizontal="right" vertical="center"/>
    </xf>
    <xf numFmtId="0" fontId="50" fillId="0" borderId="0" xfId="0" applyFont="1" applyAlignment="1">
      <alignment horizontal="center" vertical="center"/>
    </xf>
    <xf numFmtId="0" fontId="11" fillId="0" borderId="52" xfId="0" applyFont="1" applyBorder="1" applyAlignment="1">
      <alignment horizontal="left" vertical="center"/>
    </xf>
    <xf numFmtId="0" fontId="11" fillId="0" borderId="28" xfId="0" applyFont="1" applyBorder="1" applyAlignment="1">
      <alignment horizontal="left" vertical="center"/>
    </xf>
    <xf numFmtId="0" fontId="38" fillId="0" borderId="34" xfId="0" applyFont="1" applyBorder="1" applyAlignment="1">
      <alignment horizontal="right" vertical="center" indent="1"/>
    </xf>
    <xf numFmtId="0" fontId="38" fillId="0" borderId="35" xfId="0" applyFont="1" applyBorder="1" applyAlignment="1">
      <alignment horizontal="right" vertical="center" indent="1"/>
    </xf>
    <xf numFmtId="0" fontId="11" fillId="0" borderId="52" xfId="0" applyFont="1" applyBorder="1" applyAlignment="1">
      <alignment horizontal="left"/>
    </xf>
    <xf numFmtId="0" fontId="11" fillId="0" borderId="28" xfId="0" applyFont="1" applyBorder="1" applyAlignment="1">
      <alignment horizontal="left"/>
    </xf>
    <xf numFmtId="0" fontId="46" fillId="0" borderId="22" xfId="0" applyFont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6" fillId="0" borderId="19" xfId="0" applyFont="1" applyBorder="1" applyAlignment="1">
      <alignment horizontal="center"/>
    </xf>
    <xf numFmtId="0" fontId="46" fillId="0" borderId="23" xfId="0" applyFont="1" applyBorder="1" applyAlignment="1">
      <alignment horizontal="center" vertical="center"/>
    </xf>
    <xf numFmtId="0" fontId="46" fillId="0" borderId="32" xfId="0" applyFont="1" applyBorder="1" applyAlignment="1">
      <alignment horizontal="center" vertical="center"/>
    </xf>
    <xf numFmtId="0" fontId="38" fillId="0" borderId="18" xfId="0" applyFont="1" applyBorder="1" applyAlignment="1">
      <alignment horizontal="right" vertical="center" indent="1"/>
    </xf>
    <xf numFmtId="0" fontId="38" fillId="0" borderId="22" xfId="0" applyFont="1" applyBorder="1" applyAlignment="1">
      <alignment horizontal="right" vertical="center" indent="1"/>
    </xf>
    <xf numFmtId="0" fontId="38" fillId="0" borderId="19" xfId="0" applyFont="1" applyBorder="1" applyAlignment="1">
      <alignment horizontal="right" vertical="center" indent="1"/>
    </xf>
    <xf numFmtId="0" fontId="8" fillId="37" borderId="18" xfId="0" applyFont="1" applyFill="1" applyBorder="1" applyAlignment="1">
      <alignment horizontal="center"/>
    </xf>
    <xf numFmtId="0" fontId="8" fillId="37" borderId="22" xfId="0" applyFont="1" applyFill="1" applyBorder="1" applyAlignment="1">
      <alignment horizontal="center"/>
    </xf>
    <xf numFmtId="0" fontId="8" fillId="37" borderId="19" xfId="0" applyFont="1" applyFill="1" applyBorder="1" applyAlignment="1">
      <alignment horizontal="center"/>
    </xf>
    <xf numFmtId="0" fontId="8" fillId="37" borderId="11" xfId="0" applyFont="1" applyFill="1" applyBorder="1" applyAlignment="1">
      <alignment horizontal="center" vertical="center"/>
    </xf>
    <xf numFmtId="0" fontId="8" fillId="37" borderId="12" xfId="0" applyFont="1" applyFill="1" applyBorder="1" applyAlignment="1">
      <alignment horizontal="center" vertical="center"/>
    </xf>
    <xf numFmtId="0" fontId="8" fillId="37" borderId="13" xfId="0" applyFont="1" applyFill="1" applyBorder="1" applyAlignment="1">
      <alignment horizontal="center" vertical="center"/>
    </xf>
    <xf numFmtId="0" fontId="8" fillId="37" borderId="31" xfId="0" applyFont="1" applyFill="1" applyBorder="1" applyAlignment="1">
      <alignment horizontal="center" vertical="center"/>
    </xf>
    <xf numFmtId="0" fontId="8" fillId="37" borderId="23" xfId="0" applyFont="1" applyFill="1" applyBorder="1" applyAlignment="1">
      <alignment horizontal="center" vertical="center"/>
    </xf>
    <xf numFmtId="0" fontId="8" fillId="37" borderId="55" xfId="0" applyFont="1" applyFill="1" applyBorder="1" applyAlignment="1">
      <alignment horizontal="center" vertical="center"/>
    </xf>
    <xf numFmtId="0" fontId="0" fillId="37" borderId="18" xfId="0" applyFill="1" applyBorder="1" applyAlignment="1">
      <alignment horizontal="center"/>
    </xf>
    <xf numFmtId="0" fontId="0" fillId="37" borderId="22" xfId="0" applyFill="1" applyBorder="1" applyAlignment="1">
      <alignment horizontal="center"/>
    </xf>
    <xf numFmtId="0" fontId="8" fillId="37" borderId="50" xfId="0" applyFont="1" applyFill="1" applyBorder="1" applyAlignment="1">
      <alignment horizontal="center" vertical="center"/>
    </xf>
    <xf numFmtId="0" fontId="8" fillId="37" borderId="20" xfId="0" applyFont="1" applyFill="1" applyBorder="1" applyAlignment="1">
      <alignment horizontal="center" vertical="center"/>
    </xf>
    <xf numFmtId="0" fontId="8" fillId="37" borderId="18" xfId="0" applyFont="1" applyFill="1" applyBorder="1" applyAlignment="1">
      <alignment horizontal="center" vertical="center"/>
    </xf>
    <xf numFmtId="0" fontId="8" fillId="37" borderId="19" xfId="0" applyFont="1" applyFill="1" applyBorder="1" applyAlignment="1">
      <alignment horizontal="center" vertical="center"/>
    </xf>
    <xf numFmtId="0" fontId="8" fillId="37" borderId="22" xfId="0" applyFont="1" applyFill="1" applyBorder="1" applyAlignment="1">
      <alignment horizontal="center" vertical="center"/>
    </xf>
    <xf numFmtId="0" fontId="12" fillId="37" borderId="18" xfId="0" applyFont="1" applyFill="1" applyBorder="1" applyAlignment="1">
      <alignment horizontal="center"/>
    </xf>
    <xf numFmtId="0" fontId="0" fillId="37" borderId="19" xfId="0" applyFill="1" applyBorder="1" applyAlignment="1">
      <alignment horizontal="center"/>
    </xf>
    <xf numFmtId="0" fontId="8" fillId="37" borderId="11" xfId="0" applyFont="1" applyFill="1" applyBorder="1" applyAlignment="1">
      <alignment horizontal="center"/>
    </xf>
    <xf numFmtId="0" fontId="8" fillId="37" borderId="12" xfId="0" applyFont="1" applyFill="1" applyBorder="1" applyAlignment="1">
      <alignment horizontal="center"/>
    </xf>
    <xf numFmtId="0" fontId="8" fillId="37" borderId="13" xfId="0" applyFont="1" applyFill="1" applyBorder="1" applyAlignment="1">
      <alignment horizontal="center"/>
    </xf>
    <xf numFmtId="0" fontId="8" fillId="37" borderId="2" xfId="0" applyFont="1" applyFill="1" applyBorder="1" applyAlignment="1">
      <alignment horizontal="center"/>
    </xf>
    <xf numFmtId="0" fontId="8" fillId="37" borderId="3" xfId="0" applyFont="1" applyFill="1" applyBorder="1" applyAlignment="1">
      <alignment horizontal="center"/>
    </xf>
    <xf numFmtId="0" fontId="45" fillId="37" borderId="18" xfId="0" applyFont="1" applyFill="1" applyBorder="1" applyAlignment="1">
      <alignment horizontal="center" vertical="center"/>
    </xf>
    <xf numFmtId="0" fontId="45" fillId="37" borderId="22" xfId="0" applyFont="1" applyFill="1" applyBorder="1" applyAlignment="1">
      <alignment horizontal="center" vertical="center"/>
    </xf>
    <xf numFmtId="0" fontId="45" fillId="37" borderId="19" xfId="0" applyFont="1" applyFill="1" applyBorder="1" applyAlignment="1">
      <alignment horizontal="center" vertical="center"/>
    </xf>
    <xf numFmtId="0" fontId="11" fillId="37" borderId="0" xfId="0" applyFont="1" applyFill="1" applyAlignment="1">
      <alignment horizontal="center"/>
    </xf>
    <xf numFmtId="0" fontId="8" fillId="36" borderId="18" xfId="0" applyFont="1" applyFill="1" applyBorder="1" applyAlignment="1">
      <alignment horizontal="center"/>
    </xf>
    <xf numFmtId="0" fontId="8" fillId="36" borderId="22" xfId="0" applyFont="1" applyFill="1" applyBorder="1" applyAlignment="1">
      <alignment horizontal="center"/>
    </xf>
    <xf numFmtId="0" fontId="8" fillId="36" borderId="19" xfId="0" applyFont="1" applyFill="1" applyBorder="1" applyAlignment="1">
      <alignment horizontal="center"/>
    </xf>
    <xf numFmtId="0" fontId="8" fillId="36" borderId="11" xfId="0" applyFont="1" applyFill="1" applyBorder="1" applyAlignment="1">
      <alignment horizontal="center" vertical="center"/>
    </xf>
    <xf numFmtId="0" fontId="8" fillId="36" borderId="12" xfId="0" applyFont="1" applyFill="1" applyBorder="1" applyAlignment="1">
      <alignment horizontal="center" vertical="center"/>
    </xf>
    <xf numFmtId="0" fontId="8" fillId="36" borderId="13" xfId="0" applyFont="1" applyFill="1" applyBorder="1" applyAlignment="1">
      <alignment horizontal="center" vertical="center"/>
    </xf>
    <xf numFmtId="0" fontId="8" fillId="36" borderId="18" xfId="0" applyFont="1" applyFill="1" applyBorder="1" applyAlignment="1">
      <alignment horizontal="center" vertical="center"/>
    </xf>
    <xf numFmtId="0" fontId="8" fillId="36" borderId="22" xfId="0" applyFont="1" applyFill="1" applyBorder="1" applyAlignment="1">
      <alignment horizontal="center" vertical="center"/>
    </xf>
    <xf numFmtId="0" fontId="8" fillId="36" borderId="19" xfId="0" applyFont="1" applyFill="1" applyBorder="1" applyAlignment="1">
      <alignment horizontal="center" vertical="center"/>
    </xf>
    <xf numFmtId="0" fontId="0" fillId="36" borderId="11" xfId="0" applyFill="1" applyBorder="1" applyAlignment="1">
      <alignment horizontal="center"/>
    </xf>
    <xf numFmtId="0" fontId="0" fillId="36" borderId="12" xfId="0" applyFill="1" applyBorder="1" applyAlignment="1">
      <alignment horizontal="center"/>
    </xf>
    <xf numFmtId="0" fontId="0" fillId="36" borderId="13" xfId="0" applyFill="1" applyBorder="1" applyAlignment="1">
      <alignment horizontal="center"/>
    </xf>
    <xf numFmtId="0" fontId="12" fillId="36" borderId="18" xfId="0" applyFont="1" applyFill="1" applyBorder="1" applyAlignment="1">
      <alignment horizontal="center"/>
    </xf>
    <xf numFmtId="0" fontId="0" fillId="36" borderId="22" xfId="0" applyFill="1" applyBorder="1" applyAlignment="1">
      <alignment horizontal="center"/>
    </xf>
    <xf numFmtId="0" fontId="0" fillId="36" borderId="19" xfId="0" applyFill="1" applyBorder="1" applyAlignment="1">
      <alignment horizontal="center"/>
    </xf>
    <xf numFmtId="0" fontId="8" fillId="36" borderId="11" xfId="0" applyFont="1" applyFill="1" applyBorder="1" applyAlignment="1">
      <alignment horizontal="center"/>
    </xf>
    <xf numFmtId="0" fontId="8" fillId="36" borderId="12" xfId="0" applyFont="1" applyFill="1" applyBorder="1" applyAlignment="1">
      <alignment horizontal="center"/>
    </xf>
    <xf numFmtId="0" fontId="8" fillId="36" borderId="13" xfId="0" applyFont="1" applyFill="1" applyBorder="1" applyAlignment="1">
      <alignment horizontal="center"/>
    </xf>
    <xf numFmtId="0" fontId="8" fillId="36" borderId="2" xfId="0" applyFont="1" applyFill="1" applyBorder="1" applyAlignment="1">
      <alignment horizontal="center"/>
    </xf>
    <xf numFmtId="0" fontId="8" fillId="36" borderId="3" xfId="0" applyFont="1" applyFill="1" applyBorder="1" applyAlignment="1">
      <alignment horizontal="center"/>
    </xf>
    <xf numFmtId="0" fontId="8" fillId="36" borderId="31" xfId="0" applyFont="1" applyFill="1" applyBorder="1" applyAlignment="1">
      <alignment horizontal="center" vertical="center"/>
    </xf>
    <xf numFmtId="0" fontId="8" fillId="36" borderId="23" xfId="0" applyFont="1" applyFill="1" applyBorder="1" applyAlignment="1">
      <alignment horizontal="center" vertical="center"/>
    </xf>
    <xf numFmtId="0" fontId="8" fillId="36" borderId="55" xfId="0" applyFont="1" applyFill="1" applyBorder="1" applyAlignment="1">
      <alignment horizontal="center" vertical="center"/>
    </xf>
    <xf numFmtId="0" fontId="8" fillId="36" borderId="50" xfId="0" applyFont="1" applyFill="1" applyBorder="1" applyAlignment="1">
      <alignment horizontal="center" vertical="center"/>
    </xf>
    <xf numFmtId="0" fontId="8" fillId="36" borderId="20" xfId="0" applyFont="1" applyFill="1" applyBorder="1" applyAlignment="1">
      <alignment horizontal="center" vertical="center"/>
    </xf>
    <xf numFmtId="0" fontId="45" fillId="36" borderId="18" xfId="0" applyFont="1" applyFill="1" applyBorder="1" applyAlignment="1">
      <alignment horizontal="center" vertical="center"/>
    </xf>
    <xf numFmtId="0" fontId="45" fillId="36" borderId="22" xfId="0" applyFont="1" applyFill="1" applyBorder="1" applyAlignment="1">
      <alignment horizontal="center" vertical="center"/>
    </xf>
    <xf numFmtId="0" fontId="45" fillId="36" borderId="19" xfId="0" applyFont="1" applyFill="1" applyBorder="1" applyAlignment="1">
      <alignment horizontal="center" vertical="center"/>
    </xf>
    <xf numFmtId="0" fontId="11" fillId="36" borderId="0" xfId="0" applyFont="1" applyFill="1" applyAlignment="1">
      <alignment horizontal="center"/>
    </xf>
    <xf numFmtId="0" fontId="8" fillId="38" borderId="18" xfId="0" applyFont="1" applyFill="1" applyBorder="1" applyAlignment="1">
      <alignment horizontal="center" vertical="center"/>
    </xf>
    <xf numFmtId="0" fontId="8" fillId="38" borderId="22" xfId="0" applyFont="1" applyFill="1" applyBorder="1" applyAlignment="1">
      <alignment horizontal="center" vertical="center"/>
    </xf>
    <xf numFmtId="0" fontId="8" fillId="38" borderId="19" xfId="0" applyFont="1" applyFill="1" applyBorder="1" applyAlignment="1">
      <alignment horizontal="center" vertical="center"/>
    </xf>
    <xf numFmtId="0" fontId="12" fillId="38" borderId="18" xfId="0" applyFont="1" applyFill="1" applyBorder="1" applyAlignment="1">
      <alignment horizontal="center"/>
    </xf>
    <xf numFmtId="0" fontId="0" fillId="38" borderId="22" xfId="0" applyFill="1" applyBorder="1" applyAlignment="1">
      <alignment horizontal="center"/>
    </xf>
    <xf numFmtId="0" fontId="0" fillId="38" borderId="19" xfId="0" applyFill="1" applyBorder="1" applyAlignment="1">
      <alignment horizontal="center"/>
    </xf>
    <xf numFmtId="0" fontId="8" fillId="38" borderId="31" xfId="0" applyFont="1" applyFill="1" applyBorder="1" applyAlignment="1">
      <alignment horizontal="center" vertical="center"/>
    </xf>
    <xf numFmtId="0" fontId="8" fillId="38" borderId="23" xfId="0" applyFont="1" applyFill="1" applyBorder="1" applyAlignment="1">
      <alignment horizontal="center" vertical="center"/>
    </xf>
    <xf numFmtId="0" fontId="8" fillId="38" borderId="55" xfId="0" applyFont="1" applyFill="1" applyBorder="1" applyAlignment="1">
      <alignment horizontal="center" vertical="center"/>
    </xf>
    <xf numFmtId="0" fontId="8" fillId="38" borderId="50" xfId="0" applyFont="1" applyFill="1" applyBorder="1" applyAlignment="1">
      <alignment horizontal="center" vertical="center"/>
    </xf>
    <xf numFmtId="0" fontId="8" fillId="38" borderId="20" xfId="0" applyFont="1" applyFill="1" applyBorder="1" applyAlignment="1">
      <alignment horizontal="center" vertical="center"/>
    </xf>
    <xf numFmtId="0" fontId="45" fillId="38" borderId="18" xfId="0" applyFont="1" applyFill="1" applyBorder="1" applyAlignment="1">
      <alignment horizontal="center" vertical="center"/>
    </xf>
    <xf numFmtId="0" fontId="45" fillId="38" borderId="22" xfId="0" applyFont="1" applyFill="1" applyBorder="1" applyAlignment="1">
      <alignment horizontal="center" vertical="center"/>
    </xf>
    <xf numFmtId="0" fontId="45" fillId="38" borderId="19" xfId="0" applyFont="1" applyFill="1" applyBorder="1" applyAlignment="1">
      <alignment horizontal="center" vertical="center"/>
    </xf>
    <xf numFmtId="0" fontId="8" fillId="38" borderId="2" xfId="0" applyFont="1" applyFill="1" applyBorder="1" applyAlignment="1">
      <alignment horizontal="center"/>
    </xf>
    <xf numFmtId="0" fontId="8" fillId="38" borderId="3" xfId="0" applyFont="1" applyFill="1" applyBorder="1" applyAlignment="1">
      <alignment horizontal="center"/>
    </xf>
    <xf numFmtId="0" fontId="0" fillId="38" borderId="11" xfId="0" applyFill="1" applyBorder="1" applyAlignment="1">
      <alignment horizontal="center"/>
    </xf>
    <xf numFmtId="0" fontId="0" fillId="38" borderId="12" xfId="0" applyFill="1" applyBorder="1" applyAlignment="1">
      <alignment horizontal="center"/>
    </xf>
    <xf numFmtId="0" fontId="0" fillId="38" borderId="13" xfId="0" applyFill="1" applyBorder="1" applyAlignment="1">
      <alignment horizontal="center"/>
    </xf>
    <xf numFmtId="0" fontId="8" fillId="38" borderId="18" xfId="0" applyFont="1" applyFill="1" applyBorder="1" applyAlignment="1">
      <alignment horizontal="center"/>
    </xf>
    <xf numFmtId="0" fontId="8" fillId="38" borderId="22" xfId="0" applyFont="1" applyFill="1" applyBorder="1" applyAlignment="1">
      <alignment horizontal="center"/>
    </xf>
    <xf numFmtId="0" fontId="8" fillId="38" borderId="19" xfId="0" applyFont="1" applyFill="1" applyBorder="1" applyAlignment="1">
      <alignment horizontal="center"/>
    </xf>
    <xf numFmtId="0" fontId="8" fillId="38" borderId="11" xfId="0" applyFont="1" applyFill="1" applyBorder="1" applyAlignment="1">
      <alignment horizontal="center"/>
    </xf>
    <xf numFmtId="0" fontId="8" fillId="38" borderId="12" xfId="0" applyFont="1" applyFill="1" applyBorder="1" applyAlignment="1">
      <alignment horizontal="center"/>
    </xf>
    <xf numFmtId="0" fontId="8" fillId="38" borderId="13" xfId="0" applyFont="1" applyFill="1" applyBorder="1" applyAlignment="1">
      <alignment horizontal="center"/>
    </xf>
    <xf numFmtId="0" fontId="8" fillId="38" borderId="11" xfId="0" applyFont="1" applyFill="1" applyBorder="1" applyAlignment="1">
      <alignment horizontal="center" vertical="center"/>
    </xf>
    <xf numFmtId="0" fontId="8" fillId="38" borderId="12" xfId="0" applyFont="1" applyFill="1" applyBorder="1" applyAlignment="1">
      <alignment horizontal="center" vertical="center"/>
    </xf>
    <xf numFmtId="0" fontId="8" fillId="38" borderId="13" xfId="0" applyFont="1" applyFill="1" applyBorder="1" applyAlignment="1">
      <alignment horizontal="center" vertical="center"/>
    </xf>
    <xf numFmtId="0" fontId="11" fillId="38" borderId="0" xfId="0" applyFont="1" applyFill="1" applyAlignment="1">
      <alignment horizontal="center"/>
    </xf>
    <xf numFmtId="0" fontId="69" fillId="0" borderId="0" xfId="0" applyFont="1"/>
    <xf numFmtId="0" fontId="0" fillId="35" borderId="0" xfId="0" applyFill="1" applyBorder="1" applyAlignment="1">
      <alignment horizontal="left" vertical="center" wrapText="1"/>
    </xf>
    <xf numFmtId="0" fontId="0" fillId="35" borderId="0" xfId="0" applyFill="1" applyBorder="1" applyAlignment="1">
      <alignment vertical="center" wrapText="1"/>
    </xf>
    <xf numFmtId="0" fontId="8" fillId="39" borderId="31" xfId="0" applyFont="1" applyFill="1" applyBorder="1" applyAlignment="1">
      <alignment horizontal="center" vertical="center"/>
    </xf>
    <xf numFmtId="0" fontId="0" fillId="39" borderId="1" xfId="0" applyFill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1" xfId="0" applyFont="1" applyBorder="1" applyAlignment="1">
      <alignment vertical="center"/>
    </xf>
    <xf numFmtId="0" fontId="0" fillId="39" borderId="30" xfId="0" applyFill="1" applyBorder="1" applyAlignment="1">
      <alignment vertical="center"/>
    </xf>
    <xf numFmtId="0" fontId="8" fillId="39" borderId="33" xfId="0" applyFont="1" applyFill="1" applyBorder="1" applyAlignment="1">
      <alignment horizontal="center" vertical="center" wrapText="1"/>
    </xf>
    <xf numFmtId="0" fontId="57" fillId="39" borderId="30" xfId="0" applyFont="1" applyFill="1" applyBorder="1" applyAlignment="1">
      <alignment vertical="center"/>
    </xf>
    <xf numFmtId="0" fontId="12" fillId="39" borderId="30" xfId="0" applyFont="1" applyFill="1" applyBorder="1" applyAlignment="1">
      <alignment vertical="center"/>
    </xf>
    <xf numFmtId="0" fontId="0" fillId="39" borderId="0" xfId="0" applyFill="1" applyBorder="1" applyAlignment="1">
      <alignment horizontal="left" wrapText="1"/>
    </xf>
    <xf numFmtId="0" fontId="12" fillId="39" borderId="0" xfId="0" applyFont="1" applyFill="1" applyBorder="1" applyAlignment="1">
      <alignment vertical="center" wrapText="1"/>
    </xf>
    <xf numFmtId="0" fontId="0" fillId="36" borderId="30" xfId="0" applyFill="1" applyBorder="1" applyAlignment="1">
      <alignment vertical="center"/>
    </xf>
    <xf numFmtId="0" fontId="8" fillId="36" borderId="33" xfId="0" applyFont="1" applyFill="1" applyBorder="1" applyAlignment="1">
      <alignment horizontal="center" vertical="center" wrapText="1"/>
    </xf>
    <xf numFmtId="0" fontId="12" fillId="36" borderId="30" xfId="0" applyFont="1" applyFill="1" applyBorder="1" applyAlignment="1">
      <alignment vertical="center"/>
    </xf>
    <xf numFmtId="0" fontId="0" fillId="38" borderId="30" xfId="0" applyFill="1" applyBorder="1" applyAlignment="1">
      <alignment vertical="center"/>
    </xf>
    <xf numFmtId="0" fontId="8" fillId="38" borderId="33" xfId="0" applyFont="1" applyFill="1" applyBorder="1" applyAlignment="1">
      <alignment horizontal="center" vertical="center" wrapText="1"/>
    </xf>
    <xf numFmtId="0" fontId="12" fillId="38" borderId="0" xfId="0" applyFont="1" applyFill="1" applyBorder="1" applyAlignment="1">
      <alignment vertical="center"/>
    </xf>
    <xf numFmtId="0" fontId="12" fillId="38" borderId="30" xfId="0" applyFont="1" applyFill="1" applyBorder="1" applyAlignment="1">
      <alignment vertical="center"/>
    </xf>
    <xf numFmtId="0" fontId="12" fillId="38" borderId="0" xfId="0" applyFont="1" applyFill="1" applyBorder="1" applyAlignment="1">
      <alignment horizontal="left" vertical="center" wrapText="1"/>
    </xf>
    <xf numFmtId="0" fontId="12" fillId="38" borderId="0" xfId="0" applyFont="1" applyFill="1" applyBorder="1" applyAlignment="1">
      <alignment vertical="center" wrapText="1"/>
    </xf>
    <xf numFmtId="0" fontId="12" fillId="37" borderId="30" xfId="0" applyFont="1" applyFill="1" applyBorder="1" applyAlignment="1">
      <alignment vertical="center"/>
    </xf>
    <xf numFmtId="0" fontId="8" fillId="37" borderId="33" xfId="0" applyFont="1" applyFill="1" applyBorder="1" applyAlignment="1">
      <alignment horizontal="center" vertical="center" wrapText="1"/>
    </xf>
    <xf numFmtId="0" fontId="0" fillId="37" borderId="30" xfId="0" applyFill="1" applyBorder="1" applyAlignment="1">
      <alignment vertical="center"/>
    </xf>
    <xf numFmtId="0" fontId="0" fillId="35" borderId="30" xfId="0" applyFill="1" applyBorder="1" applyAlignment="1">
      <alignment vertical="center"/>
    </xf>
    <xf numFmtId="0" fontId="8" fillId="35" borderId="33" xfId="0" applyFont="1" applyFill="1" applyBorder="1" applyAlignment="1">
      <alignment horizontal="center" vertical="center" wrapText="1"/>
    </xf>
    <xf numFmtId="0" fontId="12" fillId="35" borderId="30" xfId="0" applyFont="1" applyFill="1" applyBorder="1" applyAlignment="1">
      <alignment vertical="center"/>
    </xf>
    <xf numFmtId="0" fontId="0" fillId="40" borderId="34" xfId="0" applyFill="1" applyBorder="1" applyAlignment="1">
      <alignment vertical="center"/>
    </xf>
    <xf numFmtId="0" fontId="0" fillId="40" borderId="35" xfId="0" applyFill="1" applyBorder="1" applyAlignment="1">
      <alignment horizontal="left" vertical="center" wrapText="1"/>
    </xf>
    <xf numFmtId="0" fontId="0" fillId="40" borderId="35" xfId="0" applyFill="1" applyBorder="1" applyAlignment="1">
      <alignment vertical="center" wrapText="1"/>
    </xf>
    <xf numFmtId="0" fontId="0" fillId="40" borderId="35" xfId="0" applyFill="1" applyBorder="1" applyAlignment="1">
      <alignment vertical="center"/>
    </xf>
    <xf numFmtId="0" fontId="8" fillId="40" borderId="35" xfId="0" applyFont="1" applyFill="1" applyBorder="1" applyAlignment="1">
      <alignment horizontal="center" vertical="center"/>
    </xf>
    <xf numFmtId="0" fontId="8" fillId="40" borderId="36" xfId="0" applyFont="1" applyFill="1" applyBorder="1" applyAlignment="1">
      <alignment horizontal="center" vertical="center" wrapText="1"/>
    </xf>
    <xf numFmtId="0" fontId="8" fillId="39" borderId="30" xfId="0" applyFont="1" applyFill="1" applyBorder="1" applyAlignment="1">
      <alignment horizontal="center" vertical="center"/>
    </xf>
    <xf numFmtId="0" fontId="8" fillId="36" borderId="30" xfId="0" applyFont="1" applyFill="1" applyBorder="1" applyAlignment="1">
      <alignment horizontal="center" vertical="center"/>
    </xf>
    <xf numFmtId="0" fontId="8" fillId="38" borderId="30" xfId="0" applyFont="1" applyFill="1" applyBorder="1" applyAlignment="1">
      <alignment horizontal="center" vertical="center"/>
    </xf>
    <xf numFmtId="0" fontId="8" fillId="37" borderId="30" xfId="0" applyFont="1" applyFill="1" applyBorder="1" applyAlignment="1">
      <alignment horizontal="center" vertical="center"/>
    </xf>
    <xf numFmtId="0" fontId="8" fillId="35" borderId="30" xfId="0" applyFont="1" applyFill="1" applyBorder="1" applyAlignment="1">
      <alignment horizontal="center" vertical="center"/>
    </xf>
    <xf numFmtId="0" fontId="8" fillId="40" borderId="34" xfId="0" applyFont="1" applyFill="1" applyBorder="1" applyAlignment="1">
      <alignment horizontal="center" vertical="center"/>
    </xf>
    <xf numFmtId="0" fontId="12" fillId="0" borderId="30" xfId="0" applyFont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0" fillId="0" borderId="26" xfId="0" applyBorder="1" applyAlignment="1">
      <alignment vertical="center"/>
    </xf>
    <xf numFmtId="0" fontId="51" fillId="0" borderId="26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</cellXfs>
  <cellStyles count="52">
    <cellStyle name="20 % - Accent1" xfId="18" builtinId="30" customBuiltin="1"/>
    <cellStyle name="20 % - Accent2" xfId="21" builtinId="34" customBuiltin="1"/>
    <cellStyle name="20 % - Accent3" xfId="24" builtinId="38" customBuiltin="1"/>
    <cellStyle name="20 % - Accent4" xfId="27" builtinId="42" customBuiltin="1"/>
    <cellStyle name="20 % - Accent5" xfId="30" builtinId="46" customBuiltin="1"/>
    <cellStyle name="20 % - Accent6" xfId="33" builtinId="50" customBuiltin="1"/>
    <cellStyle name="40 % - Accent1" xfId="19" builtinId="31" customBuiltin="1"/>
    <cellStyle name="40 % - Accent2" xfId="22" builtinId="35" customBuiltin="1"/>
    <cellStyle name="40 % - Accent3" xfId="25" builtinId="39" customBuiltin="1"/>
    <cellStyle name="40 % - Accent4" xfId="28" builtinId="43" customBuiltin="1"/>
    <cellStyle name="40 % - Accent5" xfId="31" builtinId="47" customBuiltin="1"/>
    <cellStyle name="40 % - Accent6" xfId="34" builtinId="51" customBuiltin="1"/>
    <cellStyle name="60 % - Accent1 2" xfId="39" xr:uid="{00000000-0005-0000-0000-00000C000000}"/>
    <cellStyle name="60 % - Accent2 2" xfId="40" xr:uid="{00000000-0005-0000-0000-00000D000000}"/>
    <cellStyle name="60 % - Accent3 2" xfId="41" xr:uid="{00000000-0005-0000-0000-00000E000000}"/>
    <cellStyle name="60 % - Accent4 2" xfId="42" xr:uid="{00000000-0005-0000-0000-00000F000000}"/>
    <cellStyle name="60 % - Accent5 2" xfId="43" xr:uid="{00000000-0005-0000-0000-000010000000}"/>
    <cellStyle name="60 % - Accent6 2" xfId="44" xr:uid="{00000000-0005-0000-0000-000011000000}"/>
    <cellStyle name="Accent1" xfId="17" builtinId="29" customBuiltin="1"/>
    <cellStyle name="Accent2" xfId="20" builtinId="33" customBuiltin="1"/>
    <cellStyle name="Accent3" xfId="23" builtinId="37" customBuiltin="1"/>
    <cellStyle name="Accent4" xfId="26" builtinId="41" customBuiltin="1"/>
    <cellStyle name="Accent5" xfId="29" builtinId="45" customBuiltin="1"/>
    <cellStyle name="Accent6" xfId="32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Entrée" xfId="9" builtinId="20" customBuiltin="1"/>
    <cellStyle name="Insatisfaisant" xfId="8" builtinId="27" customBuiltin="1"/>
    <cellStyle name="Lien hypertexte" xfId="49" builtinId="8"/>
    <cellStyle name="Milliers" xfId="45" builtinId="3"/>
    <cellStyle name="Neutre 2" xfId="37" xr:uid="{00000000-0005-0000-0000-00001F000000}"/>
    <cellStyle name="Normal" xfId="0" builtinId="0"/>
    <cellStyle name="Normal 2" xfId="1" xr:uid="{00000000-0005-0000-0000-000021000000}"/>
    <cellStyle name="Normal 3" xfId="2" xr:uid="{00000000-0005-0000-0000-000022000000}"/>
    <cellStyle name="Normal 4" xfId="35" xr:uid="{00000000-0005-0000-0000-000023000000}"/>
    <cellStyle name="Normal 5" xfId="46" xr:uid="{00000000-0005-0000-0000-000024000000}"/>
    <cellStyle name="Normal 6" xfId="47" xr:uid="{00000000-0005-0000-0000-000025000000}"/>
    <cellStyle name="Normal 7" xfId="48" xr:uid="{00000000-0005-0000-0000-000026000000}"/>
    <cellStyle name="Normal 8" xfId="50" xr:uid="{00000000-0005-0000-0000-000027000000}"/>
    <cellStyle name="Normal 9" xfId="51" xr:uid="{4B79122E-4F67-4A3A-A654-715B61F9E6F9}"/>
    <cellStyle name="Note 2" xfId="38" xr:uid="{00000000-0005-0000-0000-000028000000}"/>
    <cellStyle name="Satisfaisant" xfId="7" builtinId="26" customBuiltin="1"/>
    <cellStyle name="Sortie" xfId="10" builtinId="21" customBuiltin="1"/>
    <cellStyle name="Texte explicatif" xfId="15" builtinId="53" customBuiltin="1"/>
    <cellStyle name="Titre 2" xfId="36" xr:uid="{00000000-0005-0000-0000-00002C000000}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" xfId="16" builtinId="25" customBuiltin="1"/>
    <cellStyle name="Vérification" xfId="13" builtinId="23" customBuiltin="1"/>
  </cellStyles>
  <dxfs count="231">
    <dxf>
      <font>
        <b/>
        <i val="0"/>
        <color rgb="FF00B0F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B0F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B0F0"/>
      </font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79998168889431442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B0F0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B0F0"/>
      </font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79998168889431442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66FF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66FF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66FF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66FF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66FF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B0F0"/>
      </font>
    </dxf>
    <dxf>
      <fill>
        <patternFill>
          <bgColor theme="6" tint="0.79998168889431442"/>
        </patternFill>
      </fill>
    </dxf>
    <dxf>
      <font>
        <b/>
        <i val="0"/>
        <color rgb="FF00B0F0"/>
      </font>
    </dxf>
    <dxf>
      <fill>
        <patternFill>
          <bgColor rgb="FF92D050"/>
        </patternFill>
      </fill>
    </dxf>
    <dxf>
      <fill>
        <patternFill>
          <bgColor theme="6" tint="0.79998168889431442"/>
        </patternFill>
      </fill>
    </dxf>
    <dxf>
      <font>
        <b/>
        <i val="0"/>
        <color rgb="FF00B0F0"/>
      </font>
    </dxf>
    <dxf>
      <fill>
        <patternFill>
          <bgColor theme="6" tint="0.7999816888943144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79998168889431442"/>
        </patternFill>
      </fill>
    </dxf>
    <dxf>
      <font>
        <b/>
        <i val="0"/>
        <color rgb="FF00B0F0"/>
      </font>
    </dxf>
    <dxf>
      <fill>
        <patternFill>
          <bgColor theme="6" tint="0.79998168889431442"/>
        </patternFill>
      </fill>
    </dxf>
    <dxf>
      <font>
        <b/>
        <i val="0"/>
        <color rgb="FF00B0F0"/>
      </font>
    </dxf>
    <dxf>
      <font>
        <b/>
        <i val="0"/>
        <color rgb="FFFF0000"/>
      </font>
    </dxf>
    <dxf>
      <font>
        <b/>
        <i val="0"/>
        <color rgb="FF00B0F0"/>
      </font>
    </dxf>
    <dxf>
      <fill>
        <patternFill>
          <bgColor theme="6" tint="0.79998168889431442"/>
        </patternFill>
      </fill>
    </dxf>
    <dxf>
      <fill>
        <patternFill>
          <bgColor rgb="FF92D050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CC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FFFFCC"/>
      <color rgb="FFD2ECB6"/>
      <color rgb="FFCEEAB0"/>
      <color rgb="FFCAE8AA"/>
      <color rgb="FFCCFF99"/>
      <color rgb="FFFFCCCC"/>
      <color rgb="FFFFCCFF"/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125</xdr:row>
      <xdr:rowOff>0</xdr:rowOff>
    </xdr:from>
    <xdr:to>
      <xdr:col>1</xdr:col>
      <xdr:colOff>9525</xdr:colOff>
      <xdr:row>125</xdr:row>
      <xdr:rowOff>0</xdr:rowOff>
    </xdr:to>
    <xdr:pic>
      <xdr:nvPicPr>
        <xdr:cNvPr id="2" name="Image 1" descr="https://pages.ffgolf.org/img/blank.gif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6077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9525</xdr:colOff>
      <xdr:row>126</xdr:row>
      <xdr:rowOff>0</xdr:rowOff>
    </xdr:to>
    <xdr:pic>
      <xdr:nvPicPr>
        <xdr:cNvPr id="3" name="Image 2" descr="https://pages.ffgolf.org/img/blank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7696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127</xdr:row>
      <xdr:rowOff>0</xdr:rowOff>
    </xdr:from>
    <xdr:to>
      <xdr:col>1</xdr:col>
      <xdr:colOff>9525</xdr:colOff>
      <xdr:row>127</xdr:row>
      <xdr:rowOff>0</xdr:rowOff>
    </xdr:to>
    <xdr:pic>
      <xdr:nvPicPr>
        <xdr:cNvPr id="4" name="Image 3" descr="https://pages.ffgolf.org/img/blank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9315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9525</xdr:colOff>
      <xdr:row>128</xdr:row>
      <xdr:rowOff>0</xdr:rowOff>
    </xdr:to>
    <xdr:pic>
      <xdr:nvPicPr>
        <xdr:cNvPr id="5" name="Image 4" descr="https://pages.ffgolf.org/img/blank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0934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129</xdr:row>
      <xdr:rowOff>0</xdr:rowOff>
    </xdr:from>
    <xdr:to>
      <xdr:col>1</xdr:col>
      <xdr:colOff>9525</xdr:colOff>
      <xdr:row>129</xdr:row>
      <xdr:rowOff>0</xdr:rowOff>
    </xdr:to>
    <xdr:pic>
      <xdr:nvPicPr>
        <xdr:cNvPr id="6" name="Image 5" descr="https://pages.ffgolf.org/img/blank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2554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130</xdr:row>
      <xdr:rowOff>0</xdr:rowOff>
    </xdr:from>
    <xdr:to>
      <xdr:col>1</xdr:col>
      <xdr:colOff>9525</xdr:colOff>
      <xdr:row>130</xdr:row>
      <xdr:rowOff>0</xdr:rowOff>
    </xdr:to>
    <xdr:pic>
      <xdr:nvPicPr>
        <xdr:cNvPr id="7" name="Image 6" descr="https://pages.ffgolf.org/img/blank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4173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131</xdr:row>
      <xdr:rowOff>0</xdr:rowOff>
    </xdr:from>
    <xdr:to>
      <xdr:col>1</xdr:col>
      <xdr:colOff>9525</xdr:colOff>
      <xdr:row>131</xdr:row>
      <xdr:rowOff>0</xdr:rowOff>
    </xdr:to>
    <xdr:pic>
      <xdr:nvPicPr>
        <xdr:cNvPr id="8" name="Image 7" descr="https://pages.ffgolf.org/img/blank.gif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5697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9525</xdr:colOff>
      <xdr:row>132</xdr:row>
      <xdr:rowOff>0</xdr:rowOff>
    </xdr:to>
    <xdr:pic>
      <xdr:nvPicPr>
        <xdr:cNvPr id="9" name="Image 8" descr="https://pages.ffgolf.org/img/blank.gif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316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133</xdr:row>
      <xdr:rowOff>0</xdr:rowOff>
    </xdr:from>
    <xdr:to>
      <xdr:col>1</xdr:col>
      <xdr:colOff>9525</xdr:colOff>
      <xdr:row>133</xdr:row>
      <xdr:rowOff>0</xdr:rowOff>
    </xdr:to>
    <xdr:pic>
      <xdr:nvPicPr>
        <xdr:cNvPr id="10" name="Image 9" descr="https://pages.ffgolf.org/img/blank.gif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8935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134</xdr:row>
      <xdr:rowOff>0</xdr:rowOff>
    </xdr:from>
    <xdr:to>
      <xdr:col>1</xdr:col>
      <xdr:colOff>9525</xdr:colOff>
      <xdr:row>134</xdr:row>
      <xdr:rowOff>0</xdr:rowOff>
    </xdr:to>
    <xdr:pic>
      <xdr:nvPicPr>
        <xdr:cNvPr id="11" name="Image 10" descr="https://pages.ffgolf.org/img/blank.gif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0555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135</xdr:row>
      <xdr:rowOff>0</xdr:rowOff>
    </xdr:from>
    <xdr:to>
      <xdr:col>1</xdr:col>
      <xdr:colOff>9525</xdr:colOff>
      <xdr:row>135</xdr:row>
      <xdr:rowOff>0</xdr:rowOff>
    </xdr:to>
    <xdr:pic>
      <xdr:nvPicPr>
        <xdr:cNvPr id="12" name="Image 11" descr="https://pages.ffgolf.org/img/blank.gif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2174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136</xdr:row>
      <xdr:rowOff>0</xdr:rowOff>
    </xdr:from>
    <xdr:to>
      <xdr:col>1</xdr:col>
      <xdr:colOff>9525</xdr:colOff>
      <xdr:row>136</xdr:row>
      <xdr:rowOff>0</xdr:rowOff>
    </xdr:to>
    <xdr:pic>
      <xdr:nvPicPr>
        <xdr:cNvPr id="13" name="Image 12" descr="https://pages.ffgolf.org/img/blank.gif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3793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137</xdr:row>
      <xdr:rowOff>0</xdr:rowOff>
    </xdr:from>
    <xdr:to>
      <xdr:col>1</xdr:col>
      <xdr:colOff>9525</xdr:colOff>
      <xdr:row>137</xdr:row>
      <xdr:rowOff>0</xdr:rowOff>
    </xdr:to>
    <xdr:pic>
      <xdr:nvPicPr>
        <xdr:cNvPr id="14" name="Image 13" descr="https://pages.ffgolf.org/img/blank.gif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5412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138</xdr:row>
      <xdr:rowOff>0</xdr:rowOff>
    </xdr:from>
    <xdr:to>
      <xdr:col>1</xdr:col>
      <xdr:colOff>9525</xdr:colOff>
      <xdr:row>138</xdr:row>
      <xdr:rowOff>0</xdr:rowOff>
    </xdr:to>
    <xdr:pic>
      <xdr:nvPicPr>
        <xdr:cNvPr id="15" name="Image 14" descr="https://pages.ffgolf.org/img/blank.gif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7032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</xdr:colOff>
      <xdr:row>140</xdr:row>
      <xdr:rowOff>0</xdr:rowOff>
    </xdr:to>
    <xdr:pic>
      <xdr:nvPicPr>
        <xdr:cNvPr id="16" name="Image 15" descr="https://pages.ffgolf.org/img/blank.gif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0270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141</xdr:row>
      <xdr:rowOff>0</xdr:rowOff>
    </xdr:from>
    <xdr:to>
      <xdr:col>1</xdr:col>
      <xdr:colOff>9525</xdr:colOff>
      <xdr:row>141</xdr:row>
      <xdr:rowOff>0</xdr:rowOff>
    </xdr:to>
    <xdr:pic>
      <xdr:nvPicPr>
        <xdr:cNvPr id="17" name="Image 16" descr="https://pages.ffgolf.org/img/blank.gif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1889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142</xdr:row>
      <xdr:rowOff>0</xdr:rowOff>
    </xdr:from>
    <xdr:to>
      <xdr:col>1</xdr:col>
      <xdr:colOff>9525</xdr:colOff>
      <xdr:row>142</xdr:row>
      <xdr:rowOff>0</xdr:rowOff>
    </xdr:to>
    <xdr:pic>
      <xdr:nvPicPr>
        <xdr:cNvPr id="18" name="Image 17" descr="https://pages.ffgolf.org/img/blank.gif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3509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143</xdr:row>
      <xdr:rowOff>0</xdr:rowOff>
    </xdr:from>
    <xdr:to>
      <xdr:col>1</xdr:col>
      <xdr:colOff>9525</xdr:colOff>
      <xdr:row>143</xdr:row>
      <xdr:rowOff>0</xdr:rowOff>
    </xdr:to>
    <xdr:pic>
      <xdr:nvPicPr>
        <xdr:cNvPr id="19" name="Image 18" descr="https://pages.ffgolf.org/img/blank.gif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5128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144</xdr:row>
      <xdr:rowOff>0</xdr:rowOff>
    </xdr:from>
    <xdr:to>
      <xdr:col>1</xdr:col>
      <xdr:colOff>9525</xdr:colOff>
      <xdr:row>144</xdr:row>
      <xdr:rowOff>0</xdr:rowOff>
    </xdr:to>
    <xdr:pic>
      <xdr:nvPicPr>
        <xdr:cNvPr id="20" name="Image 19" descr="https://pages.ffgolf.org/img/blank.gif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6747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0</xdr:rowOff>
    </xdr:to>
    <xdr:pic>
      <xdr:nvPicPr>
        <xdr:cNvPr id="21" name="Image 20" descr="https://pages.ffgolf.org/img/blank.gif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8366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146</xdr:row>
      <xdr:rowOff>0</xdr:rowOff>
    </xdr:from>
    <xdr:to>
      <xdr:col>1</xdr:col>
      <xdr:colOff>9525</xdr:colOff>
      <xdr:row>146</xdr:row>
      <xdr:rowOff>0</xdr:rowOff>
    </xdr:to>
    <xdr:pic>
      <xdr:nvPicPr>
        <xdr:cNvPr id="22" name="Image 21" descr="https://pages.ffgolf.org/img/blank.gif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9986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9525</xdr:colOff>
      <xdr:row>147</xdr:row>
      <xdr:rowOff>0</xdr:rowOff>
    </xdr:to>
    <xdr:pic>
      <xdr:nvPicPr>
        <xdr:cNvPr id="23" name="Image 22" descr="https://pages.ffgolf.org/img/blank.gif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1605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9525</xdr:colOff>
      <xdr:row>148</xdr:row>
      <xdr:rowOff>0</xdr:rowOff>
    </xdr:to>
    <xdr:pic>
      <xdr:nvPicPr>
        <xdr:cNvPr id="24" name="Image 23" descr="https://pages.ffgolf.org/img/blank.gif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3224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9525</xdr:colOff>
      <xdr:row>149</xdr:row>
      <xdr:rowOff>0</xdr:rowOff>
    </xdr:to>
    <xdr:pic>
      <xdr:nvPicPr>
        <xdr:cNvPr id="25" name="Image 24" descr="https://pages.ffgolf.org/img/blank.gif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4843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9525</xdr:colOff>
      <xdr:row>150</xdr:row>
      <xdr:rowOff>0</xdr:rowOff>
    </xdr:to>
    <xdr:pic>
      <xdr:nvPicPr>
        <xdr:cNvPr id="26" name="Image 25" descr="https://pages.ffgolf.org/img/blank.gif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6463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9525</xdr:colOff>
      <xdr:row>151</xdr:row>
      <xdr:rowOff>0</xdr:rowOff>
    </xdr:to>
    <xdr:pic>
      <xdr:nvPicPr>
        <xdr:cNvPr id="27" name="Image 26" descr="https://pages.ffgolf.org/img/blank.gif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8082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152</xdr:row>
      <xdr:rowOff>0</xdr:rowOff>
    </xdr:from>
    <xdr:to>
      <xdr:col>1</xdr:col>
      <xdr:colOff>9525</xdr:colOff>
      <xdr:row>152</xdr:row>
      <xdr:rowOff>0</xdr:rowOff>
    </xdr:to>
    <xdr:pic>
      <xdr:nvPicPr>
        <xdr:cNvPr id="28" name="Image 27" descr="https://pages.ffgolf.org/img/blank.gif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9701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9525</xdr:colOff>
      <xdr:row>153</xdr:row>
      <xdr:rowOff>0</xdr:rowOff>
    </xdr:to>
    <xdr:pic>
      <xdr:nvPicPr>
        <xdr:cNvPr id="29" name="Image 28" descr="https://pages.ffgolf.org/img/blank.gif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1320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9525</xdr:colOff>
      <xdr:row>154</xdr:row>
      <xdr:rowOff>0</xdr:rowOff>
    </xdr:to>
    <xdr:pic>
      <xdr:nvPicPr>
        <xdr:cNvPr id="30" name="Image 29" descr="https://pages.ffgolf.org/img/blank.gif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2940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9525</xdr:colOff>
      <xdr:row>155</xdr:row>
      <xdr:rowOff>0</xdr:rowOff>
    </xdr:to>
    <xdr:pic>
      <xdr:nvPicPr>
        <xdr:cNvPr id="31" name="Image 30" descr="https://pages.ffgolf.org/img/blank.gif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4559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124</xdr:row>
      <xdr:rowOff>0</xdr:rowOff>
    </xdr:from>
    <xdr:to>
      <xdr:col>1</xdr:col>
      <xdr:colOff>9525</xdr:colOff>
      <xdr:row>124</xdr:row>
      <xdr:rowOff>0</xdr:rowOff>
    </xdr:to>
    <xdr:pic>
      <xdr:nvPicPr>
        <xdr:cNvPr id="32" name="Image 31" descr="https://pages.ffgolf.org/img/blank.gif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4457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125</xdr:row>
      <xdr:rowOff>0</xdr:rowOff>
    </xdr:from>
    <xdr:to>
      <xdr:col>1</xdr:col>
      <xdr:colOff>9525</xdr:colOff>
      <xdr:row>125</xdr:row>
      <xdr:rowOff>0</xdr:rowOff>
    </xdr:to>
    <xdr:pic>
      <xdr:nvPicPr>
        <xdr:cNvPr id="33" name="Image 32" descr="https://pages.ffgolf.org/img/blank.gif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6077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9525</xdr:colOff>
      <xdr:row>126</xdr:row>
      <xdr:rowOff>0</xdr:rowOff>
    </xdr:to>
    <xdr:pic>
      <xdr:nvPicPr>
        <xdr:cNvPr id="34" name="Image 33" descr="https://pages.ffgolf.org/img/blank.gif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7696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127</xdr:row>
      <xdr:rowOff>0</xdr:rowOff>
    </xdr:from>
    <xdr:to>
      <xdr:col>1</xdr:col>
      <xdr:colOff>9525</xdr:colOff>
      <xdr:row>127</xdr:row>
      <xdr:rowOff>0</xdr:rowOff>
    </xdr:to>
    <xdr:pic>
      <xdr:nvPicPr>
        <xdr:cNvPr id="35" name="Image 34" descr="https://pages.ffgolf.org/img/blank.gif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9315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9525</xdr:colOff>
      <xdr:row>128</xdr:row>
      <xdr:rowOff>0</xdr:rowOff>
    </xdr:to>
    <xdr:pic>
      <xdr:nvPicPr>
        <xdr:cNvPr id="36" name="Image 35" descr="https://pages.ffgolf.org/img/blank.gif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0934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129</xdr:row>
      <xdr:rowOff>0</xdr:rowOff>
    </xdr:from>
    <xdr:to>
      <xdr:col>1</xdr:col>
      <xdr:colOff>9525</xdr:colOff>
      <xdr:row>129</xdr:row>
      <xdr:rowOff>0</xdr:rowOff>
    </xdr:to>
    <xdr:pic>
      <xdr:nvPicPr>
        <xdr:cNvPr id="37" name="Image 36" descr="https://pages.ffgolf.org/img/blank.gif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2554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130</xdr:row>
      <xdr:rowOff>0</xdr:rowOff>
    </xdr:from>
    <xdr:to>
      <xdr:col>1</xdr:col>
      <xdr:colOff>9525</xdr:colOff>
      <xdr:row>130</xdr:row>
      <xdr:rowOff>0</xdr:rowOff>
    </xdr:to>
    <xdr:pic>
      <xdr:nvPicPr>
        <xdr:cNvPr id="38" name="Image 37" descr="https://pages.ffgolf.org/img/blank.gif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4173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131</xdr:row>
      <xdr:rowOff>0</xdr:rowOff>
    </xdr:from>
    <xdr:to>
      <xdr:col>1</xdr:col>
      <xdr:colOff>9525</xdr:colOff>
      <xdr:row>131</xdr:row>
      <xdr:rowOff>0</xdr:rowOff>
    </xdr:to>
    <xdr:pic>
      <xdr:nvPicPr>
        <xdr:cNvPr id="39" name="Image 38" descr="https://pages.ffgolf.org/img/blank.gif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5697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9525</xdr:colOff>
      <xdr:row>132</xdr:row>
      <xdr:rowOff>0</xdr:rowOff>
    </xdr:to>
    <xdr:pic>
      <xdr:nvPicPr>
        <xdr:cNvPr id="40" name="Image 39" descr="https://pages.ffgolf.org/img/blank.gif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316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124</xdr:row>
      <xdr:rowOff>0</xdr:rowOff>
    </xdr:from>
    <xdr:to>
      <xdr:col>1</xdr:col>
      <xdr:colOff>9525</xdr:colOff>
      <xdr:row>124</xdr:row>
      <xdr:rowOff>0</xdr:rowOff>
    </xdr:to>
    <xdr:pic>
      <xdr:nvPicPr>
        <xdr:cNvPr id="41" name="Image 40" descr="https://pages.ffgolf.org/img/blank.gif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4457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125</xdr:row>
      <xdr:rowOff>0</xdr:rowOff>
    </xdr:from>
    <xdr:to>
      <xdr:col>1</xdr:col>
      <xdr:colOff>9525</xdr:colOff>
      <xdr:row>125</xdr:row>
      <xdr:rowOff>0</xdr:rowOff>
    </xdr:to>
    <xdr:pic>
      <xdr:nvPicPr>
        <xdr:cNvPr id="42" name="Image 41" descr="https://pages.ffgolf.org/img/blank.gif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6077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126</xdr:row>
      <xdr:rowOff>0</xdr:rowOff>
    </xdr:from>
    <xdr:to>
      <xdr:col>1</xdr:col>
      <xdr:colOff>9525</xdr:colOff>
      <xdr:row>126</xdr:row>
      <xdr:rowOff>0</xdr:rowOff>
    </xdr:to>
    <xdr:pic>
      <xdr:nvPicPr>
        <xdr:cNvPr id="43" name="Image 42" descr="https://pages.ffgolf.org/img/blank.gif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7696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127</xdr:row>
      <xdr:rowOff>0</xdr:rowOff>
    </xdr:from>
    <xdr:to>
      <xdr:col>1</xdr:col>
      <xdr:colOff>9525</xdr:colOff>
      <xdr:row>127</xdr:row>
      <xdr:rowOff>0</xdr:rowOff>
    </xdr:to>
    <xdr:pic>
      <xdr:nvPicPr>
        <xdr:cNvPr id="44" name="Image 43" descr="https://pages.ffgolf.org/img/blank.gif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39315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128</xdr:row>
      <xdr:rowOff>0</xdr:rowOff>
    </xdr:from>
    <xdr:to>
      <xdr:col>1</xdr:col>
      <xdr:colOff>9525</xdr:colOff>
      <xdr:row>128</xdr:row>
      <xdr:rowOff>0</xdr:rowOff>
    </xdr:to>
    <xdr:pic>
      <xdr:nvPicPr>
        <xdr:cNvPr id="45" name="Image 44" descr="https://pages.ffgolf.org/img/blank.gif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0934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129</xdr:row>
      <xdr:rowOff>0</xdr:rowOff>
    </xdr:from>
    <xdr:to>
      <xdr:col>1</xdr:col>
      <xdr:colOff>9525</xdr:colOff>
      <xdr:row>129</xdr:row>
      <xdr:rowOff>0</xdr:rowOff>
    </xdr:to>
    <xdr:pic>
      <xdr:nvPicPr>
        <xdr:cNvPr id="46" name="Image 45" descr="https://pages.ffgolf.org/img/blank.gif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2554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130</xdr:row>
      <xdr:rowOff>0</xdr:rowOff>
    </xdr:from>
    <xdr:to>
      <xdr:col>1</xdr:col>
      <xdr:colOff>9525</xdr:colOff>
      <xdr:row>130</xdr:row>
      <xdr:rowOff>0</xdr:rowOff>
    </xdr:to>
    <xdr:pic>
      <xdr:nvPicPr>
        <xdr:cNvPr id="47" name="Image 46" descr="https://pages.ffgolf.org/img/blank.gif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4173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131</xdr:row>
      <xdr:rowOff>0</xdr:rowOff>
    </xdr:from>
    <xdr:to>
      <xdr:col>1</xdr:col>
      <xdr:colOff>9525</xdr:colOff>
      <xdr:row>131</xdr:row>
      <xdr:rowOff>0</xdr:rowOff>
    </xdr:to>
    <xdr:pic>
      <xdr:nvPicPr>
        <xdr:cNvPr id="48" name="Image 47" descr="https://pages.ffgolf.org/img/blank.gif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5697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132</xdr:row>
      <xdr:rowOff>0</xdr:rowOff>
    </xdr:from>
    <xdr:to>
      <xdr:col>1</xdr:col>
      <xdr:colOff>9525</xdr:colOff>
      <xdr:row>132</xdr:row>
      <xdr:rowOff>0</xdr:rowOff>
    </xdr:to>
    <xdr:pic>
      <xdr:nvPicPr>
        <xdr:cNvPr id="49" name="Image 48" descr="https://pages.ffgolf.org/img/blank.gif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316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133</xdr:row>
      <xdr:rowOff>0</xdr:rowOff>
    </xdr:from>
    <xdr:to>
      <xdr:col>1</xdr:col>
      <xdr:colOff>9525</xdr:colOff>
      <xdr:row>133</xdr:row>
      <xdr:rowOff>0</xdr:rowOff>
    </xdr:to>
    <xdr:pic>
      <xdr:nvPicPr>
        <xdr:cNvPr id="50" name="Image 49" descr="https://pages.ffgolf.org/img/blank.gif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8935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134</xdr:row>
      <xdr:rowOff>0</xdr:rowOff>
    </xdr:from>
    <xdr:to>
      <xdr:col>1</xdr:col>
      <xdr:colOff>9525</xdr:colOff>
      <xdr:row>134</xdr:row>
      <xdr:rowOff>0</xdr:rowOff>
    </xdr:to>
    <xdr:pic>
      <xdr:nvPicPr>
        <xdr:cNvPr id="51" name="Image 50" descr="https://pages.ffgolf.org/img/blank.gif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0555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135</xdr:row>
      <xdr:rowOff>0</xdr:rowOff>
    </xdr:from>
    <xdr:to>
      <xdr:col>1</xdr:col>
      <xdr:colOff>9525</xdr:colOff>
      <xdr:row>135</xdr:row>
      <xdr:rowOff>0</xdr:rowOff>
    </xdr:to>
    <xdr:pic>
      <xdr:nvPicPr>
        <xdr:cNvPr id="52" name="Image 51" descr="https://pages.ffgolf.org/img/blank.gif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2174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136</xdr:row>
      <xdr:rowOff>0</xdr:rowOff>
    </xdr:from>
    <xdr:to>
      <xdr:col>1</xdr:col>
      <xdr:colOff>9525</xdr:colOff>
      <xdr:row>136</xdr:row>
      <xdr:rowOff>0</xdr:rowOff>
    </xdr:to>
    <xdr:pic>
      <xdr:nvPicPr>
        <xdr:cNvPr id="53" name="Image 52" descr="https://pages.ffgolf.org/img/blank.gif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3793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137</xdr:row>
      <xdr:rowOff>0</xdr:rowOff>
    </xdr:from>
    <xdr:to>
      <xdr:col>1</xdr:col>
      <xdr:colOff>9525</xdr:colOff>
      <xdr:row>137</xdr:row>
      <xdr:rowOff>0</xdr:rowOff>
    </xdr:to>
    <xdr:pic>
      <xdr:nvPicPr>
        <xdr:cNvPr id="54" name="Image 53" descr="https://pages.ffgolf.org/img/blank.gif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5412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138</xdr:row>
      <xdr:rowOff>0</xdr:rowOff>
    </xdr:from>
    <xdr:to>
      <xdr:col>1</xdr:col>
      <xdr:colOff>9525</xdr:colOff>
      <xdr:row>138</xdr:row>
      <xdr:rowOff>0</xdr:rowOff>
    </xdr:to>
    <xdr:pic>
      <xdr:nvPicPr>
        <xdr:cNvPr id="55" name="Image 54" descr="https://pages.ffgolf.org/img/blank.gif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7032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139</xdr:row>
      <xdr:rowOff>0</xdr:rowOff>
    </xdr:from>
    <xdr:to>
      <xdr:col>1</xdr:col>
      <xdr:colOff>9525</xdr:colOff>
      <xdr:row>139</xdr:row>
      <xdr:rowOff>0</xdr:rowOff>
    </xdr:to>
    <xdr:pic>
      <xdr:nvPicPr>
        <xdr:cNvPr id="56" name="Image 55" descr="https://pages.ffgolf.org/img/blank.gif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58651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140</xdr:row>
      <xdr:rowOff>0</xdr:rowOff>
    </xdr:from>
    <xdr:to>
      <xdr:col>1</xdr:col>
      <xdr:colOff>9525</xdr:colOff>
      <xdr:row>140</xdr:row>
      <xdr:rowOff>0</xdr:rowOff>
    </xdr:to>
    <xdr:pic>
      <xdr:nvPicPr>
        <xdr:cNvPr id="57" name="Image 56" descr="https://pages.ffgolf.org/img/blank.gif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0270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141</xdr:row>
      <xdr:rowOff>0</xdr:rowOff>
    </xdr:from>
    <xdr:to>
      <xdr:col>1</xdr:col>
      <xdr:colOff>9525</xdr:colOff>
      <xdr:row>141</xdr:row>
      <xdr:rowOff>0</xdr:rowOff>
    </xdr:to>
    <xdr:pic>
      <xdr:nvPicPr>
        <xdr:cNvPr id="58" name="Image 57" descr="https://pages.ffgolf.org/img/blank.gif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1889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142</xdr:row>
      <xdr:rowOff>0</xdr:rowOff>
    </xdr:from>
    <xdr:to>
      <xdr:col>1</xdr:col>
      <xdr:colOff>9525</xdr:colOff>
      <xdr:row>142</xdr:row>
      <xdr:rowOff>0</xdr:rowOff>
    </xdr:to>
    <xdr:pic>
      <xdr:nvPicPr>
        <xdr:cNvPr id="59" name="Image 58" descr="https://pages.ffgolf.org/img/blank.gif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3509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143</xdr:row>
      <xdr:rowOff>0</xdr:rowOff>
    </xdr:from>
    <xdr:to>
      <xdr:col>1</xdr:col>
      <xdr:colOff>9525</xdr:colOff>
      <xdr:row>143</xdr:row>
      <xdr:rowOff>0</xdr:rowOff>
    </xdr:to>
    <xdr:pic>
      <xdr:nvPicPr>
        <xdr:cNvPr id="60" name="Image 59" descr="https://pages.ffgolf.org/img/blank.gif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5128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144</xdr:row>
      <xdr:rowOff>0</xdr:rowOff>
    </xdr:from>
    <xdr:to>
      <xdr:col>1</xdr:col>
      <xdr:colOff>9525</xdr:colOff>
      <xdr:row>144</xdr:row>
      <xdr:rowOff>0</xdr:rowOff>
    </xdr:to>
    <xdr:pic>
      <xdr:nvPicPr>
        <xdr:cNvPr id="61" name="Image 60" descr="https://pages.ffgolf.org/img/blank.gif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6747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145</xdr:row>
      <xdr:rowOff>0</xdr:rowOff>
    </xdr:from>
    <xdr:to>
      <xdr:col>1</xdr:col>
      <xdr:colOff>9525</xdr:colOff>
      <xdr:row>145</xdr:row>
      <xdr:rowOff>0</xdr:rowOff>
    </xdr:to>
    <xdr:pic>
      <xdr:nvPicPr>
        <xdr:cNvPr id="62" name="Image 61" descr="https://pages.ffgolf.org/img/blank.gif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8366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146</xdr:row>
      <xdr:rowOff>0</xdr:rowOff>
    </xdr:from>
    <xdr:to>
      <xdr:col>1</xdr:col>
      <xdr:colOff>9525</xdr:colOff>
      <xdr:row>146</xdr:row>
      <xdr:rowOff>0</xdr:rowOff>
    </xdr:to>
    <xdr:pic>
      <xdr:nvPicPr>
        <xdr:cNvPr id="63" name="Image 62" descr="https://pages.ffgolf.org/img/blank.gif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69986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147</xdr:row>
      <xdr:rowOff>0</xdr:rowOff>
    </xdr:from>
    <xdr:to>
      <xdr:col>1</xdr:col>
      <xdr:colOff>9525</xdr:colOff>
      <xdr:row>147</xdr:row>
      <xdr:rowOff>0</xdr:rowOff>
    </xdr:to>
    <xdr:pic>
      <xdr:nvPicPr>
        <xdr:cNvPr id="64" name="Image 63" descr="https://pages.ffgolf.org/img/blank.gif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1605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148</xdr:row>
      <xdr:rowOff>0</xdr:rowOff>
    </xdr:from>
    <xdr:to>
      <xdr:col>1</xdr:col>
      <xdr:colOff>9525</xdr:colOff>
      <xdr:row>148</xdr:row>
      <xdr:rowOff>0</xdr:rowOff>
    </xdr:to>
    <xdr:pic>
      <xdr:nvPicPr>
        <xdr:cNvPr id="65" name="Image 64" descr="https://pages.ffgolf.org/img/blank.gif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3224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9525</xdr:colOff>
      <xdr:row>149</xdr:row>
      <xdr:rowOff>0</xdr:rowOff>
    </xdr:to>
    <xdr:pic>
      <xdr:nvPicPr>
        <xdr:cNvPr id="66" name="Image 65" descr="https://pages.ffgolf.org/img/blank.gif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4843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150</xdr:row>
      <xdr:rowOff>0</xdr:rowOff>
    </xdr:from>
    <xdr:to>
      <xdr:col>1</xdr:col>
      <xdr:colOff>9525</xdr:colOff>
      <xdr:row>150</xdr:row>
      <xdr:rowOff>0</xdr:rowOff>
    </xdr:to>
    <xdr:pic>
      <xdr:nvPicPr>
        <xdr:cNvPr id="67" name="Image 66" descr="https://pages.ffgolf.org/img/blank.gif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6463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9525</xdr:colOff>
      <xdr:row>151</xdr:row>
      <xdr:rowOff>0</xdr:rowOff>
    </xdr:to>
    <xdr:pic>
      <xdr:nvPicPr>
        <xdr:cNvPr id="68" name="Image 67" descr="https://pages.ffgolf.org/img/blank.gif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8082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152</xdr:row>
      <xdr:rowOff>0</xdr:rowOff>
    </xdr:from>
    <xdr:to>
      <xdr:col>1</xdr:col>
      <xdr:colOff>9525</xdr:colOff>
      <xdr:row>152</xdr:row>
      <xdr:rowOff>0</xdr:rowOff>
    </xdr:to>
    <xdr:pic>
      <xdr:nvPicPr>
        <xdr:cNvPr id="69" name="Image 68" descr="https://pages.ffgolf.org/img/blank.gif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79701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153</xdr:row>
      <xdr:rowOff>0</xdr:rowOff>
    </xdr:from>
    <xdr:to>
      <xdr:col>1</xdr:col>
      <xdr:colOff>9525</xdr:colOff>
      <xdr:row>153</xdr:row>
      <xdr:rowOff>0</xdr:rowOff>
    </xdr:to>
    <xdr:pic>
      <xdr:nvPicPr>
        <xdr:cNvPr id="70" name="Image 69" descr="https://pages.ffgolf.org/img/blank.gif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1320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154</xdr:row>
      <xdr:rowOff>0</xdr:rowOff>
    </xdr:from>
    <xdr:to>
      <xdr:col>1</xdr:col>
      <xdr:colOff>9525</xdr:colOff>
      <xdr:row>154</xdr:row>
      <xdr:rowOff>0</xdr:rowOff>
    </xdr:to>
    <xdr:pic>
      <xdr:nvPicPr>
        <xdr:cNvPr id="71" name="Image 70" descr="https://pages.ffgolf.org/img/blank.gif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2940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155</xdr:row>
      <xdr:rowOff>0</xdr:rowOff>
    </xdr:from>
    <xdr:to>
      <xdr:col>1</xdr:col>
      <xdr:colOff>9525</xdr:colOff>
      <xdr:row>155</xdr:row>
      <xdr:rowOff>0</xdr:rowOff>
    </xdr:to>
    <xdr:pic>
      <xdr:nvPicPr>
        <xdr:cNvPr id="72" name="Image 71" descr="https://pages.ffgolf.org/img/blank.gif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4559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156</xdr:row>
      <xdr:rowOff>0</xdr:rowOff>
    </xdr:from>
    <xdr:to>
      <xdr:col>1</xdr:col>
      <xdr:colOff>9525</xdr:colOff>
      <xdr:row>156</xdr:row>
      <xdr:rowOff>0</xdr:rowOff>
    </xdr:to>
    <xdr:pic>
      <xdr:nvPicPr>
        <xdr:cNvPr id="73" name="Image 72" descr="https://pages.ffgolf.org/img/blank.gif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6178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157</xdr:row>
      <xdr:rowOff>0</xdr:rowOff>
    </xdr:from>
    <xdr:to>
      <xdr:col>1</xdr:col>
      <xdr:colOff>9525</xdr:colOff>
      <xdr:row>157</xdr:row>
      <xdr:rowOff>0</xdr:rowOff>
    </xdr:to>
    <xdr:pic>
      <xdr:nvPicPr>
        <xdr:cNvPr id="74" name="Image 73" descr="https://pages.ffgolf.org/img/blank.gif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7797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158</xdr:row>
      <xdr:rowOff>0</xdr:rowOff>
    </xdr:from>
    <xdr:to>
      <xdr:col>1</xdr:col>
      <xdr:colOff>9525</xdr:colOff>
      <xdr:row>158</xdr:row>
      <xdr:rowOff>0</xdr:rowOff>
    </xdr:to>
    <xdr:pic>
      <xdr:nvPicPr>
        <xdr:cNvPr id="75" name="Image 74" descr="https://pages.ffgolf.org/img/blank.gif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9417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159</xdr:row>
      <xdr:rowOff>0</xdr:rowOff>
    </xdr:from>
    <xdr:to>
      <xdr:col>1</xdr:col>
      <xdr:colOff>9525</xdr:colOff>
      <xdr:row>159</xdr:row>
      <xdr:rowOff>0</xdr:rowOff>
    </xdr:to>
    <xdr:pic>
      <xdr:nvPicPr>
        <xdr:cNvPr id="76" name="Image 75" descr="https://pages.ffgolf.org/img/blank.gif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91036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160</xdr:row>
      <xdr:rowOff>0</xdr:rowOff>
    </xdr:from>
    <xdr:to>
      <xdr:col>1</xdr:col>
      <xdr:colOff>9525</xdr:colOff>
      <xdr:row>160</xdr:row>
      <xdr:rowOff>0</xdr:rowOff>
    </xdr:to>
    <xdr:pic>
      <xdr:nvPicPr>
        <xdr:cNvPr id="77" name="Image 76" descr="https://pages.ffgolf.org/img/blank.gif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92655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161</xdr:row>
      <xdr:rowOff>0</xdr:rowOff>
    </xdr:from>
    <xdr:to>
      <xdr:col>1</xdr:col>
      <xdr:colOff>9525</xdr:colOff>
      <xdr:row>161</xdr:row>
      <xdr:rowOff>0</xdr:rowOff>
    </xdr:to>
    <xdr:pic>
      <xdr:nvPicPr>
        <xdr:cNvPr id="78" name="Image 77" descr="https://pages.ffgolf.org/img/blank.gif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94274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162</xdr:row>
      <xdr:rowOff>0</xdr:rowOff>
    </xdr:from>
    <xdr:to>
      <xdr:col>1</xdr:col>
      <xdr:colOff>9525</xdr:colOff>
      <xdr:row>162</xdr:row>
      <xdr:rowOff>0</xdr:rowOff>
    </xdr:to>
    <xdr:pic>
      <xdr:nvPicPr>
        <xdr:cNvPr id="79" name="Image 78" descr="https://pages.ffgolf.org/img/blank.gif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95894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163</xdr:row>
      <xdr:rowOff>0</xdr:rowOff>
    </xdr:from>
    <xdr:to>
      <xdr:col>1</xdr:col>
      <xdr:colOff>9525</xdr:colOff>
      <xdr:row>163</xdr:row>
      <xdr:rowOff>0</xdr:rowOff>
    </xdr:to>
    <xdr:pic>
      <xdr:nvPicPr>
        <xdr:cNvPr id="80" name="Image 79" descr="https://pages.ffgolf.org/img/blank.gif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97513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164</xdr:row>
      <xdr:rowOff>0</xdr:rowOff>
    </xdr:from>
    <xdr:to>
      <xdr:col>1</xdr:col>
      <xdr:colOff>9525</xdr:colOff>
      <xdr:row>164</xdr:row>
      <xdr:rowOff>0</xdr:rowOff>
    </xdr:to>
    <xdr:pic>
      <xdr:nvPicPr>
        <xdr:cNvPr id="81" name="Image 80" descr="https://pages.ffgolf.org/img/blank.gif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991326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165</xdr:row>
      <xdr:rowOff>0</xdr:rowOff>
    </xdr:from>
    <xdr:to>
      <xdr:col>1</xdr:col>
      <xdr:colOff>9525</xdr:colOff>
      <xdr:row>165</xdr:row>
      <xdr:rowOff>0</xdr:rowOff>
    </xdr:to>
    <xdr:pic>
      <xdr:nvPicPr>
        <xdr:cNvPr id="82" name="Image 81" descr="https://pages.ffgolf.org/img/blank.gif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00751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166</xdr:row>
      <xdr:rowOff>0</xdr:rowOff>
    </xdr:from>
    <xdr:to>
      <xdr:col>1</xdr:col>
      <xdr:colOff>9525</xdr:colOff>
      <xdr:row>166</xdr:row>
      <xdr:rowOff>0</xdr:rowOff>
    </xdr:to>
    <xdr:pic>
      <xdr:nvPicPr>
        <xdr:cNvPr id="83" name="Image 82" descr="https://pages.ffgolf.org/img/blank.gif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0237113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223</xdr:row>
      <xdr:rowOff>0</xdr:rowOff>
    </xdr:from>
    <xdr:to>
      <xdr:col>1</xdr:col>
      <xdr:colOff>9525</xdr:colOff>
      <xdr:row>223</xdr:row>
      <xdr:rowOff>0</xdr:rowOff>
    </xdr:to>
    <xdr:pic>
      <xdr:nvPicPr>
        <xdr:cNvPr id="84" name="Image 83" descr="https://pages.ffgolf.org/img/blank.gif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958113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224</xdr:row>
      <xdr:rowOff>0</xdr:rowOff>
    </xdr:from>
    <xdr:to>
      <xdr:col>1</xdr:col>
      <xdr:colOff>9525</xdr:colOff>
      <xdr:row>224</xdr:row>
      <xdr:rowOff>0</xdr:rowOff>
    </xdr:to>
    <xdr:pic>
      <xdr:nvPicPr>
        <xdr:cNvPr id="85" name="Image 84" descr="https://pages.ffgolf.org/img/blank.gif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39752588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231</xdr:row>
      <xdr:rowOff>0</xdr:rowOff>
    </xdr:from>
    <xdr:to>
      <xdr:col>1</xdr:col>
      <xdr:colOff>15240</xdr:colOff>
      <xdr:row>231</xdr:row>
      <xdr:rowOff>15240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" y="4223766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15240</xdr:colOff>
      <xdr:row>232</xdr:row>
      <xdr:rowOff>15240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" y="4240530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15240</xdr:colOff>
      <xdr:row>233</xdr:row>
      <xdr:rowOff>15240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7680" y="4257294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231</xdr:row>
      <xdr:rowOff>0</xdr:rowOff>
    </xdr:from>
    <xdr:to>
      <xdr:col>1</xdr:col>
      <xdr:colOff>15240</xdr:colOff>
      <xdr:row>231</xdr:row>
      <xdr:rowOff>15240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314688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15240</xdr:colOff>
      <xdr:row>232</xdr:row>
      <xdr:rowOff>15240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486138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15240</xdr:colOff>
      <xdr:row>233</xdr:row>
      <xdr:rowOff>15240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657588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430</xdr:row>
      <xdr:rowOff>0</xdr:rowOff>
    </xdr:from>
    <xdr:ext cx="15240" cy="15240"/>
    <xdr:pic>
      <xdr:nvPicPr>
        <xdr:cNvPr id="5" name="Image 4">
          <a:extLst>
            <a:ext uri="{FF2B5EF4-FFF2-40B4-BE49-F238E27FC236}">
              <a16:creationId xmlns:a16="http://schemas.microsoft.com/office/drawing/2014/main" id="{9B0FF7A9-D9CA-43A7-83C8-099D34E2C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535804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431</xdr:row>
      <xdr:rowOff>0</xdr:rowOff>
    </xdr:from>
    <xdr:ext cx="15240" cy="15240"/>
    <xdr:pic>
      <xdr:nvPicPr>
        <xdr:cNvPr id="6" name="Image 5">
          <a:extLst>
            <a:ext uri="{FF2B5EF4-FFF2-40B4-BE49-F238E27FC236}">
              <a16:creationId xmlns:a16="http://schemas.microsoft.com/office/drawing/2014/main" id="{3C4F64BB-ED6D-4046-80DC-94144F63F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705893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432</xdr:row>
      <xdr:rowOff>0</xdr:rowOff>
    </xdr:from>
    <xdr:ext cx="15240" cy="15240"/>
    <xdr:pic>
      <xdr:nvPicPr>
        <xdr:cNvPr id="7" name="Image 6">
          <a:extLst>
            <a:ext uri="{FF2B5EF4-FFF2-40B4-BE49-F238E27FC236}">
              <a16:creationId xmlns:a16="http://schemas.microsoft.com/office/drawing/2014/main" id="{2578D233-D3BC-4AF2-8C68-AA84052C3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875983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231</xdr:row>
      <xdr:rowOff>0</xdr:rowOff>
    </xdr:from>
    <xdr:to>
      <xdr:col>1</xdr:col>
      <xdr:colOff>15240</xdr:colOff>
      <xdr:row>231</xdr:row>
      <xdr:rowOff>15240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314688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15240</xdr:colOff>
      <xdr:row>232</xdr:row>
      <xdr:rowOff>15240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486138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233</xdr:row>
      <xdr:rowOff>0</xdr:rowOff>
    </xdr:from>
    <xdr:to>
      <xdr:col>1</xdr:col>
      <xdr:colOff>15240</xdr:colOff>
      <xdr:row>233</xdr:row>
      <xdr:rowOff>15240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657588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430</xdr:row>
      <xdr:rowOff>0</xdr:rowOff>
    </xdr:from>
    <xdr:ext cx="15240" cy="15240"/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331697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431</xdr:row>
      <xdr:rowOff>0</xdr:rowOff>
    </xdr:from>
    <xdr:ext cx="15240" cy="15240"/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501786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432</xdr:row>
      <xdr:rowOff>0</xdr:rowOff>
    </xdr:from>
    <xdr:ext cx="15240" cy="15240"/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41671876"/>
          <a:ext cx="15240" cy="15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0</xdr:row>
          <xdr:rowOff>61913</xdr:rowOff>
        </xdr:from>
        <xdr:to>
          <xdr:col>1</xdr:col>
          <xdr:colOff>709613</xdr:colOff>
          <xdr:row>0</xdr:row>
          <xdr:rowOff>357188</xdr:rowOff>
        </xdr:to>
        <xdr:sp macro="" textlink="">
          <xdr:nvSpPr>
            <xdr:cNvPr id="19458" name="CommandButton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1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Incrustation">
      <a:fillStyleLst>
        <a:solidFill>
          <a:schemeClr val="phClr"/>
        </a:solidFill>
        <a:gradFill rotWithShape="1">
          <a:gsLst>
            <a:gs pos="0">
              <a:schemeClr val="phClr">
                <a:tint val="20000"/>
                <a:satMod val="180000"/>
                <a:lumMod val="98000"/>
              </a:schemeClr>
            </a:gs>
            <a:gs pos="40000">
              <a:schemeClr val="phClr">
                <a:tint val="30000"/>
                <a:satMod val="260000"/>
                <a:lumMod val="84000"/>
              </a:schemeClr>
            </a:gs>
            <a:gs pos="100000">
              <a:schemeClr val="phClr">
                <a:tint val="100000"/>
                <a:satMod val="110000"/>
                <a:lumMod val="100000"/>
              </a:schemeClr>
            </a:gs>
          </a:gsLst>
          <a:lin ang="504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75000"/>
                <a:satMod val="120000"/>
                <a:lumMod val="9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dir="5400000" rotWithShape="0">
              <a:srgbClr val="000000">
                <a:alpha val="28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>
            <a:bevelT w="50800" h="12700" prst="softRound"/>
          </a:sp3d>
        </a:effectStyle>
        <a:effectStyle>
          <a:effectLst>
            <a:outerShdw blurRad="44450" dist="50800" dir="5400000" sx="96000" rotWithShape="0">
              <a:srgbClr val="000000">
                <a:alpha val="34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 contourW="15875">
            <a:bevelT w="101600" h="25400" prst="softRound"/>
            <a:contourClr>
              <a:schemeClr val="phClr">
                <a:shade val="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pages.ffgolf.org/resultats/" TargetMode="External"/><Relationship Id="rId1" Type="http://schemas.openxmlformats.org/officeDocument/2006/relationships/hyperlink" Target="https://www.ffgolf.org/Jouer/Messieurs-Dames/Competitions-de-clubs/Resultats-des-competitions-de-clubs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9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>
    <pageSetUpPr fitToPage="1"/>
  </sheetPr>
  <dimension ref="A1:R40"/>
  <sheetViews>
    <sheetView zoomScale="51" zoomScaleNormal="51" workbookViewId="0">
      <selection activeCell="Q13" sqref="Q13"/>
    </sheetView>
  </sheetViews>
  <sheetFormatPr baseColWidth="10" defaultColWidth="11.53125" defaultRowHeight="20.25" x14ac:dyDescent="0.55000000000000004"/>
  <cols>
    <col min="1" max="1" width="15.53125" style="18" customWidth="1"/>
    <col min="2" max="2" width="15.53125" style="16" customWidth="1"/>
    <col min="3" max="4" width="15.53125" style="1" customWidth="1"/>
    <col min="5" max="5" width="17.19921875" style="19" customWidth="1"/>
    <col min="6" max="6" width="15.53125" style="19" customWidth="1"/>
    <col min="7" max="11" width="15.53125" style="1" customWidth="1"/>
    <col min="12" max="12" width="11.53125" style="1"/>
    <col min="13" max="16384" width="11.53125" style="16"/>
  </cols>
  <sheetData>
    <row r="1" spans="1:18" ht="25.15" x14ac:dyDescent="0.7">
      <c r="A1" s="795" t="s">
        <v>372</v>
      </c>
      <c r="B1" s="796"/>
      <c r="C1" s="796"/>
      <c r="D1" s="796"/>
      <c r="E1" s="796"/>
      <c r="F1" s="796"/>
      <c r="G1" s="796"/>
      <c r="H1" s="796"/>
      <c r="I1" s="796"/>
      <c r="J1" s="796"/>
      <c r="K1" s="797"/>
      <c r="L1" s="2"/>
      <c r="M1" s="2"/>
      <c r="N1" s="2"/>
      <c r="O1" s="2"/>
      <c r="P1" s="2"/>
      <c r="Q1" s="2"/>
      <c r="R1" s="2"/>
    </row>
    <row r="2" spans="1:18" ht="20.65" x14ac:dyDescent="0.6">
      <c r="A2" s="805" t="s">
        <v>149</v>
      </c>
      <c r="B2" s="806"/>
      <c r="C2" s="806"/>
      <c r="D2" s="806"/>
      <c r="E2" s="806"/>
      <c r="F2" s="806"/>
      <c r="G2" s="806"/>
      <c r="H2" s="806"/>
      <c r="I2" s="806"/>
      <c r="J2" s="803">
        <v>45922</v>
      </c>
      <c r="K2" s="804"/>
    </row>
    <row r="3" spans="1:18" ht="20.65" thickBot="1" x14ac:dyDescent="0.6">
      <c r="A3" s="798" t="s">
        <v>142</v>
      </c>
      <c r="B3" s="799"/>
      <c r="C3" s="799"/>
      <c r="D3" s="799"/>
      <c r="E3" s="799"/>
      <c r="F3" s="799"/>
      <c r="G3" s="799"/>
      <c r="H3" s="799"/>
      <c r="I3" s="799"/>
      <c r="J3" s="799"/>
      <c r="K3" s="800"/>
    </row>
    <row r="4" spans="1:18" ht="20.65" x14ac:dyDescent="0.6">
      <c r="A4" s="29"/>
      <c r="B4" s="17" t="s">
        <v>63</v>
      </c>
      <c r="C4" s="157"/>
      <c r="D4" s="67"/>
      <c r="E4" s="158"/>
      <c r="F4" s="158"/>
      <c r="G4" s="159"/>
      <c r="H4" s="159"/>
      <c r="K4" s="30"/>
    </row>
    <row r="5" spans="1:18" x14ac:dyDescent="0.55000000000000004">
      <c r="A5" s="29">
        <v>1</v>
      </c>
      <c r="B5" s="16" t="s">
        <v>322</v>
      </c>
      <c r="C5" s="157"/>
      <c r="D5" s="67"/>
      <c r="E5" s="158"/>
      <c r="F5" s="158"/>
      <c r="G5" s="159"/>
      <c r="H5" s="159"/>
      <c r="K5" s="30"/>
    </row>
    <row r="6" spans="1:18" x14ac:dyDescent="0.55000000000000004">
      <c r="A6" s="29">
        <v>2</v>
      </c>
      <c r="B6" s="16" t="s">
        <v>323</v>
      </c>
      <c r="D6" s="67"/>
      <c r="E6" s="158"/>
      <c r="F6" s="158"/>
      <c r="G6" s="159"/>
      <c r="H6" s="159"/>
      <c r="K6" s="30"/>
    </row>
    <row r="7" spans="1:18" x14ac:dyDescent="0.55000000000000004">
      <c r="A7" s="29">
        <v>3</v>
      </c>
      <c r="B7" s="16" t="s">
        <v>324</v>
      </c>
      <c r="C7" s="157"/>
      <c r="D7" s="67"/>
      <c r="E7" s="158"/>
      <c r="F7" s="158"/>
      <c r="G7" s="159"/>
      <c r="H7" s="159"/>
      <c r="K7" s="30"/>
    </row>
    <row r="8" spans="1:18" x14ac:dyDescent="0.55000000000000004">
      <c r="A8" s="29">
        <v>4</v>
      </c>
      <c r="B8" s="16" t="s">
        <v>325</v>
      </c>
      <c r="C8" s="157"/>
      <c r="E8" s="158"/>
      <c r="F8" s="158"/>
      <c r="G8" s="159"/>
      <c r="H8" s="159"/>
      <c r="K8" s="30"/>
    </row>
    <row r="9" spans="1:18" x14ac:dyDescent="0.55000000000000004">
      <c r="A9" s="29">
        <v>5</v>
      </c>
      <c r="B9" s="16" t="s">
        <v>326</v>
      </c>
      <c r="C9" s="157"/>
      <c r="E9" s="158"/>
      <c r="F9" s="158"/>
      <c r="G9" s="159"/>
      <c r="H9" s="159"/>
      <c r="K9" s="30"/>
    </row>
    <row r="10" spans="1:18" x14ac:dyDescent="0.55000000000000004">
      <c r="A10" s="29">
        <v>6</v>
      </c>
      <c r="B10" s="16" t="s">
        <v>327</v>
      </c>
      <c r="C10" s="157"/>
      <c r="E10" s="158"/>
      <c r="F10" s="158"/>
      <c r="G10" s="159"/>
      <c r="H10" s="159"/>
      <c r="K10" s="30"/>
    </row>
    <row r="11" spans="1:18" x14ac:dyDescent="0.55000000000000004">
      <c r="A11" s="29">
        <v>7</v>
      </c>
      <c r="B11" s="16" t="s">
        <v>483</v>
      </c>
      <c r="C11" s="157"/>
      <c r="D11" s="67"/>
      <c r="E11" s="158"/>
      <c r="F11" s="158"/>
      <c r="G11" s="159"/>
      <c r="H11" s="159"/>
      <c r="K11" s="30"/>
    </row>
    <row r="12" spans="1:18" s="129" customFormat="1" x14ac:dyDescent="0.55000000000000004">
      <c r="A12" s="29">
        <v>8</v>
      </c>
      <c r="B12" s="129" t="s">
        <v>328</v>
      </c>
      <c r="D12" s="156" t="s">
        <v>321</v>
      </c>
      <c r="E12" s="160"/>
      <c r="F12" s="160"/>
      <c r="G12" s="161"/>
      <c r="H12" s="161"/>
      <c r="I12" s="130"/>
      <c r="J12" s="130"/>
      <c r="K12" s="36"/>
      <c r="L12" s="130"/>
    </row>
    <row r="13" spans="1:18" x14ac:dyDescent="0.55000000000000004">
      <c r="A13" s="29" t="s">
        <v>329</v>
      </c>
      <c r="B13" s="16" t="s">
        <v>394</v>
      </c>
      <c r="C13" s="157"/>
      <c r="D13" s="67"/>
      <c r="E13" s="158"/>
      <c r="F13" s="158"/>
      <c r="G13" s="159"/>
      <c r="H13" s="159"/>
      <c r="K13" s="30"/>
    </row>
    <row r="14" spans="1:18" x14ac:dyDescent="0.55000000000000004">
      <c r="A14" s="29">
        <v>20</v>
      </c>
      <c r="B14" s="16" t="s">
        <v>384</v>
      </c>
      <c r="C14" s="157"/>
      <c r="D14" s="156" t="s">
        <v>321</v>
      </c>
      <c r="E14" s="158"/>
      <c r="F14" s="158"/>
      <c r="G14" s="159"/>
      <c r="H14" s="159"/>
      <c r="K14" s="30"/>
    </row>
    <row r="15" spans="1:18" x14ac:dyDescent="0.55000000000000004">
      <c r="A15" s="29"/>
      <c r="C15" s="157"/>
      <c r="E15" s="158"/>
      <c r="F15" s="158"/>
      <c r="G15" s="159"/>
      <c r="H15" s="159"/>
      <c r="K15" s="30"/>
    </row>
    <row r="16" spans="1:18" s="17" customFormat="1" ht="20.65" x14ac:dyDescent="0.6">
      <c r="A16" s="31"/>
      <c r="B16" s="17" t="s">
        <v>58</v>
      </c>
      <c r="C16" s="157"/>
      <c r="D16" s="2"/>
      <c r="E16" s="158"/>
      <c r="F16" s="158"/>
      <c r="G16" s="162"/>
      <c r="H16" s="159"/>
      <c r="I16" s="2"/>
      <c r="J16" s="2"/>
      <c r="K16" s="32"/>
      <c r="L16" s="2"/>
    </row>
    <row r="17" spans="1:12" ht="22.15" x14ac:dyDescent="0.55000000000000004">
      <c r="A17" s="29">
        <v>1</v>
      </c>
      <c r="B17" s="132" t="s">
        <v>338</v>
      </c>
      <c r="C17" s="16"/>
      <c r="D17" s="16"/>
      <c r="E17" s="158"/>
      <c r="F17" s="146" t="s">
        <v>232</v>
      </c>
      <c r="G17" s="16"/>
      <c r="H17" s="1" t="s">
        <v>233</v>
      </c>
      <c r="I17" s="16"/>
      <c r="K17" s="30"/>
    </row>
    <row r="18" spans="1:12" x14ac:dyDescent="0.55000000000000004">
      <c r="A18" s="29">
        <v>2</v>
      </c>
      <c r="B18" s="16" t="s">
        <v>92</v>
      </c>
      <c r="D18" s="16"/>
      <c r="E18" s="158"/>
      <c r="F18" s="16"/>
      <c r="G18" s="159"/>
      <c r="H18" s="130" t="s">
        <v>156</v>
      </c>
      <c r="K18" s="30"/>
    </row>
    <row r="19" spans="1:12" x14ac:dyDescent="0.55000000000000004">
      <c r="A19" s="29">
        <v>3</v>
      </c>
      <c r="B19" s="16" t="s">
        <v>93</v>
      </c>
      <c r="E19" s="158"/>
      <c r="F19" s="158"/>
      <c r="G19" s="159"/>
      <c r="H19" s="159"/>
      <c r="K19" s="30"/>
    </row>
    <row r="20" spans="1:12" x14ac:dyDescent="0.55000000000000004">
      <c r="A20" s="29">
        <v>4</v>
      </c>
      <c r="B20" s="16" t="s">
        <v>94</v>
      </c>
      <c r="E20" s="158"/>
      <c r="F20" s="158"/>
      <c r="G20" s="159"/>
      <c r="H20" s="159"/>
      <c r="K20" s="30"/>
    </row>
    <row r="21" spans="1:12" x14ac:dyDescent="0.55000000000000004">
      <c r="A21" s="29">
        <v>5</v>
      </c>
      <c r="B21" s="16" t="s">
        <v>95</v>
      </c>
      <c r="E21" s="158"/>
      <c r="F21" s="158"/>
      <c r="G21" s="162"/>
      <c r="H21" s="159"/>
      <c r="K21" s="30"/>
    </row>
    <row r="22" spans="1:12" x14ac:dyDescent="0.55000000000000004">
      <c r="A22" s="29">
        <v>6</v>
      </c>
      <c r="B22" s="16" t="s">
        <v>96</v>
      </c>
      <c r="E22" s="158"/>
      <c r="F22" s="158"/>
      <c r="G22" s="159"/>
      <c r="H22" s="159"/>
      <c r="K22" s="30"/>
    </row>
    <row r="23" spans="1:12" x14ac:dyDescent="0.55000000000000004">
      <c r="A23" s="29"/>
      <c r="E23" s="158"/>
      <c r="F23" s="158"/>
      <c r="G23" s="159"/>
      <c r="H23" s="159"/>
      <c r="K23" s="30"/>
    </row>
    <row r="24" spans="1:12" s="17" customFormat="1" ht="20.65" x14ac:dyDescent="0.6">
      <c r="A24" s="31"/>
      <c r="B24" s="17" t="s">
        <v>59</v>
      </c>
      <c r="C24" s="2"/>
      <c r="D24" s="2"/>
      <c r="E24" s="163"/>
      <c r="F24" s="163"/>
      <c r="G24" s="2"/>
      <c r="H24" s="2"/>
      <c r="I24" s="2"/>
      <c r="J24" s="2"/>
      <c r="K24" s="32"/>
      <c r="L24" s="2"/>
    </row>
    <row r="25" spans="1:12" x14ac:dyDescent="0.55000000000000004">
      <c r="A25" s="29">
        <v>1</v>
      </c>
      <c r="B25" s="16" t="s">
        <v>65</v>
      </c>
      <c r="D25" s="30"/>
      <c r="K25" s="30"/>
    </row>
    <row r="26" spans="1:12" x14ac:dyDescent="0.55000000000000004">
      <c r="A26" s="29">
        <v>2</v>
      </c>
      <c r="B26" s="16" t="s">
        <v>67</v>
      </c>
      <c r="C26" s="164"/>
      <c r="D26" s="30"/>
      <c r="K26" s="30"/>
    </row>
    <row r="27" spans="1:12" x14ac:dyDescent="0.55000000000000004">
      <c r="A27" s="29">
        <v>3</v>
      </c>
      <c r="B27" s="16" t="s">
        <v>57</v>
      </c>
      <c r="D27" s="30"/>
      <c r="E27" s="165"/>
      <c r="K27" s="30"/>
    </row>
    <row r="28" spans="1:12" x14ac:dyDescent="0.55000000000000004">
      <c r="A28" s="29"/>
      <c r="K28" s="30"/>
    </row>
    <row r="29" spans="1:12" s="17" customFormat="1" ht="20.65" x14ac:dyDescent="0.6">
      <c r="A29" s="31"/>
      <c r="B29" s="17" t="s">
        <v>60</v>
      </c>
      <c r="C29" s="2"/>
      <c r="D29" s="2"/>
      <c r="E29" s="163"/>
      <c r="F29" s="163"/>
      <c r="G29" s="2"/>
      <c r="H29" s="2"/>
      <c r="I29" s="2"/>
      <c r="J29" s="2"/>
      <c r="K29" s="32"/>
      <c r="L29" s="2"/>
    </row>
    <row r="30" spans="1:12" x14ac:dyDescent="0.55000000000000004">
      <c r="A30" s="29">
        <v>1</v>
      </c>
      <c r="B30" s="16" t="s">
        <v>143</v>
      </c>
      <c r="K30" s="30"/>
    </row>
    <row r="31" spans="1:12" x14ac:dyDescent="0.55000000000000004">
      <c r="A31" s="29">
        <v>2</v>
      </c>
      <c r="B31" s="16" t="s">
        <v>61</v>
      </c>
      <c r="K31" s="30"/>
    </row>
    <row r="32" spans="1:12" x14ac:dyDescent="0.55000000000000004">
      <c r="A32" s="166"/>
      <c r="B32" s="167"/>
      <c r="C32" s="168"/>
      <c r="D32" s="169"/>
      <c r="E32" s="170"/>
      <c r="F32" s="170"/>
      <c r="G32" s="171"/>
      <c r="H32" s="171"/>
      <c r="I32" s="171"/>
      <c r="J32" s="171"/>
      <c r="K32" s="172"/>
    </row>
    <row r="33" spans="1:11" ht="22.9" thickBot="1" x14ac:dyDescent="0.65">
      <c r="A33" s="807" t="s">
        <v>383</v>
      </c>
      <c r="B33" s="808"/>
      <c r="C33" s="808"/>
      <c r="D33" s="808"/>
      <c r="E33" s="808"/>
      <c r="F33" s="808"/>
      <c r="G33" s="808"/>
      <c r="H33" s="808"/>
      <c r="I33" s="808"/>
      <c r="J33" s="808"/>
      <c r="K33" s="809"/>
    </row>
    <row r="34" spans="1:11" ht="20.65" thickBot="1" x14ac:dyDescent="0.6">
      <c r="A34" s="610" t="s">
        <v>373</v>
      </c>
      <c r="B34" s="617" t="s">
        <v>374</v>
      </c>
      <c r="C34" s="610" t="s">
        <v>375</v>
      </c>
      <c r="D34" s="617" t="s">
        <v>376</v>
      </c>
      <c r="E34" s="610" t="s">
        <v>377</v>
      </c>
      <c r="F34" s="617" t="s">
        <v>378</v>
      </c>
      <c r="G34" s="669" t="s">
        <v>379</v>
      </c>
      <c r="H34" s="610" t="s">
        <v>380</v>
      </c>
      <c r="I34" s="617" t="s">
        <v>381</v>
      </c>
      <c r="J34" s="617" t="s">
        <v>382</v>
      </c>
      <c r="K34" s="606" t="s">
        <v>385</v>
      </c>
    </row>
    <row r="35" spans="1:11" s="24" customFormat="1" ht="27.4" x14ac:dyDescent="0.7">
      <c r="A35" s="611">
        <v>45748</v>
      </c>
      <c r="B35" s="618">
        <v>45776</v>
      </c>
      <c r="C35" s="614">
        <v>45790</v>
      </c>
      <c r="D35" s="618">
        <v>45797</v>
      </c>
      <c r="E35" s="614">
        <v>45803</v>
      </c>
      <c r="F35" s="618">
        <v>45827</v>
      </c>
      <c r="G35" s="670">
        <v>45911</v>
      </c>
      <c r="H35" s="614">
        <v>45904</v>
      </c>
      <c r="I35" s="618">
        <v>45916</v>
      </c>
      <c r="J35" s="618">
        <v>45923</v>
      </c>
      <c r="K35" s="607">
        <v>45930</v>
      </c>
    </row>
    <row r="36" spans="1:11" s="24" customFormat="1" ht="27.4" x14ac:dyDescent="0.7">
      <c r="A36" s="612" t="s">
        <v>20</v>
      </c>
      <c r="B36" s="619" t="s">
        <v>350</v>
      </c>
      <c r="C36" s="615" t="s">
        <v>10</v>
      </c>
      <c r="D36" s="619" t="s">
        <v>388</v>
      </c>
      <c r="E36" s="615" t="s">
        <v>20</v>
      </c>
      <c r="F36" s="619" t="s">
        <v>20</v>
      </c>
      <c r="G36" s="671" t="s">
        <v>388</v>
      </c>
      <c r="H36" s="615" t="s">
        <v>350</v>
      </c>
      <c r="I36" s="619" t="s">
        <v>10</v>
      </c>
      <c r="J36" s="619" t="s">
        <v>20</v>
      </c>
      <c r="K36" s="608" t="s">
        <v>20</v>
      </c>
    </row>
    <row r="37" spans="1:11" s="24" customFormat="1" ht="27.4" x14ac:dyDescent="0.7">
      <c r="A37" s="612" t="s">
        <v>13</v>
      </c>
      <c r="B37" s="619" t="s">
        <v>311</v>
      </c>
      <c r="C37" s="615" t="s">
        <v>10</v>
      </c>
      <c r="D37" s="619" t="s">
        <v>388</v>
      </c>
      <c r="E37" s="615" t="s">
        <v>387</v>
      </c>
      <c r="F37" s="619" t="s">
        <v>13</v>
      </c>
      <c r="G37" s="671" t="s">
        <v>388</v>
      </c>
      <c r="H37" s="615" t="s">
        <v>311</v>
      </c>
      <c r="I37" s="619" t="s">
        <v>10</v>
      </c>
      <c r="J37" s="619" t="s">
        <v>387</v>
      </c>
      <c r="K37" s="608" t="s">
        <v>386</v>
      </c>
    </row>
    <row r="38" spans="1:11" s="24" customFormat="1" ht="27.75" thickBot="1" x14ac:dyDescent="0.75">
      <c r="A38" s="613" t="s">
        <v>389</v>
      </c>
      <c r="B38" s="620" t="s">
        <v>390</v>
      </c>
      <c r="C38" s="616" t="s">
        <v>389</v>
      </c>
      <c r="D38" s="620" t="s">
        <v>390</v>
      </c>
      <c r="E38" s="616" t="s">
        <v>389</v>
      </c>
      <c r="F38" s="620" t="s">
        <v>390</v>
      </c>
      <c r="G38" s="672" t="s">
        <v>389</v>
      </c>
      <c r="H38" s="616" t="s">
        <v>389</v>
      </c>
      <c r="I38" s="620" t="s">
        <v>390</v>
      </c>
      <c r="J38" s="620" t="s">
        <v>390</v>
      </c>
      <c r="K38" s="609" t="s">
        <v>395</v>
      </c>
    </row>
    <row r="39" spans="1:11" ht="22.9" x14ac:dyDescent="0.65">
      <c r="A39" s="810"/>
      <c r="B39" s="811"/>
      <c r="C39" s="150"/>
      <c r="D39" s="150"/>
      <c r="E39" s="150"/>
      <c r="F39" s="150"/>
      <c r="G39" s="664"/>
      <c r="H39" s="150"/>
      <c r="I39" s="150"/>
      <c r="J39" s="151"/>
      <c r="K39" s="152"/>
    </row>
    <row r="40" spans="1:11" ht="23.25" thickBot="1" x14ac:dyDescent="0.7">
      <c r="A40" s="153"/>
      <c r="B40" s="154"/>
      <c r="C40" s="154"/>
      <c r="D40" s="154"/>
      <c r="E40" s="154"/>
      <c r="F40" s="154"/>
      <c r="G40" s="154"/>
      <c r="H40" s="154"/>
      <c r="I40" s="155" t="s">
        <v>62</v>
      </c>
      <c r="J40" s="801">
        <f>+J2</f>
        <v>45922</v>
      </c>
      <c r="K40" s="802"/>
    </row>
  </sheetData>
  <mergeCells count="7">
    <mergeCell ref="A1:K1"/>
    <mergeCell ref="A3:K3"/>
    <mergeCell ref="J40:K40"/>
    <mergeCell ref="J2:K2"/>
    <mergeCell ref="A2:I2"/>
    <mergeCell ref="A33:K33"/>
    <mergeCell ref="A39:B39"/>
  </mergeCells>
  <hyperlinks>
    <hyperlink ref="B17" r:id="rId1" display="https://www.ffgolf.org/Jouer/Messieurs-Dames/Competitions-de-clubs/Resultats-des-competitions-de-clubs" xr:uid="{00000000-0004-0000-0000-000000000000}"/>
    <hyperlink ref="F17" r:id="rId2" xr:uid="{00000000-0004-0000-0000-000001000000}"/>
  </hyperlinks>
  <pageMargins left="0.7" right="0.7" top="0.75" bottom="0.75" header="0.3" footer="0.3"/>
  <pageSetup paperSize="9" scale="58" orientation="landscape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0">
    <pageSetUpPr fitToPage="1"/>
  </sheetPr>
  <dimension ref="A1:BD321"/>
  <sheetViews>
    <sheetView showZeros="0" zoomScale="60" zoomScaleNormal="60" workbookViewId="0">
      <selection activeCell="Z20" sqref="Z20"/>
    </sheetView>
  </sheetViews>
  <sheetFormatPr baseColWidth="10" defaultColWidth="11.53125" defaultRowHeight="12.75" outlineLevelRow="1" x14ac:dyDescent="0.35"/>
  <cols>
    <col min="1" max="1" width="5.33203125" style="188" customWidth="1"/>
    <col min="2" max="2" width="23.1328125" style="188" customWidth="1"/>
    <col min="3" max="3" width="27.46484375" style="188" customWidth="1"/>
    <col min="4" max="4" width="19.1328125" style="339" customWidth="1"/>
    <col min="5" max="5" width="26.53125" style="340" customWidth="1"/>
    <col min="6" max="6" width="5.46484375" style="188" customWidth="1"/>
    <col min="7" max="7" width="1.33203125" style="188" customWidth="1"/>
    <col min="8" max="8" width="4.33203125" style="188" customWidth="1"/>
    <col min="9" max="9" width="20.53125" style="188" customWidth="1"/>
    <col min="10" max="10" width="7.19921875" style="188" customWidth="1"/>
    <col min="11" max="12" width="15.6640625" style="188" customWidth="1"/>
    <col min="13" max="15" width="5.46484375" style="188" customWidth="1"/>
    <col min="16" max="16" width="16.46484375" style="188" customWidth="1"/>
    <col min="17" max="17" width="5.46484375" style="188" customWidth="1"/>
    <col min="18" max="18" width="18.19921875" style="188" customWidth="1"/>
    <col min="19" max="20" width="5.46484375" style="188" customWidth="1"/>
    <col min="21" max="21" width="1" style="188" customWidth="1"/>
    <col min="22" max="22" width="3.46484375" style="188" customWidth="1"/>
    <col min="23" max="23" width="13.46484375" style="188" customWidth="1"/>
    <col min="24" max="24" width="9.19921875" style="341" customWidth="1"/>
    <col min="25" max="25" width="11.796875" style="188" customWidth="1"/>
    <col min="26" max="26" width="9.1328125" style="188" customWidth="1"/>
    <col min="27" max="27" width="3.53125" style="188" customWidth="1"/>
    <col min="28" max="28" width="8.1328125" style="188" customWidth="1"/>
    <col min="29" max="29" width="10.53125" style="188" customWidth="1"/>
    <col min="30" max="30" width="8.46484375" style="188" customWidth="1"/>
    <col min="31" max="31" width="12" style="188" customWidth="1"/>
    <col min="32" max="32" width="9.86328125" style="188" customWidth="1"/>
    <col min="33" max="33" width="3.33203125" style="188" customWidth="1"/>
    <col min="34" max="34" width="8" style="188" customWidth="1"/>
    <col min="35" max="35" width="9.86328125" style="188" customWidth="1"/>
    <col min="36" max="36" width="8.19921875" style="188" customWidth="1"/>
    <col min="37" max="37" width="10.86328125" style="188" customWidth="1"/>
    <col min="38" max="38" width="8.796875" style="188" customWidth="1"/>
    <col min="39" max="39" width="4" style="188" customWidth="1"/>
    <col min="40" max="40" width="8.796875" style="188" customWidth="1"/>
    <col min="41" max="41" width="4.19921875" style="188" customWidth="1"/>
    <col min="42" max="42" width="7.86328125" style="188" customWidth="1"/>
    <col min="43" max="43" width="10.796875" style="188" customWidth="1"/>
    <col min="44" max="44" width="8.46484375" style="188" customWidth="1"/>
    <col min="45" max="45" width="11.19921875" style="188" customWidth="1"/>
    <col min="46" max="46" width="9.46484375" style="188" customWidth="1"/>
    <col min="47" max="47" width="5.1328125" style="188" customWidth="1"/>
    <col min="48" max="49" width="8.19921875" style="188" customWidth="1"/>
    <col min="50" max="50" width="18.6640625" style="188" customWidth="1"/>
    <col min="51" max="52" width="8.19921875" style="188" customWidth="1"/>
    <col min="53" max="53" width="18.1328125" style="188" customWidth="1"/>
    <col min="54" max="55" width="8.19921875" style="188" customWidth="1"/>
    <col min="56" max="56" width="19" style="188" customWidth="1"/>
    <col min="57" max="60" width="11.53125" style="188"/>
    <col min="61" max="61" width="12.1328125" style="188" customWidth="1"/>
    <col min="62" max="16384" width="11.53125" style="188"/>
  </cols>
  <sheetData>
    <row r="1" spans="1:56" s="661" customFormat="1" ht="31.8" customHeight="1" thickBot="1" x14ac:dyDescent="0.4">
      <c r="A1" s="922" t="str">
        <f>+Explications!A1:R1</f>
        <v>CARRE D'AS 2025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  <c r="W1" s="923"/>
      <c r="X1" s="923"/>
      <c r="Y1" s="923"/>
      <c r="Z1" s="924"/>
      <c r="AB1" s="922" t="s">
        <v>23</v>
      </c>
      <c r="AC1" s="923"/>
      <c r="AD1" s="923"/>
      <c r="AE1" s="923"/>
      <c r="AF1" s="923"/>
      <c r="AG1" s="923"/>
      <c r="AH1" s="923"/>
      <c r="AI1" s="923"/>
      <c r="AJ1" s="923"/>
      <c r="AK1" s="923"/>
      <c r="AL1" s="923"/>
      <c r="AM1" s="923"/>
      <c r="AN1" s="923"/>
      <c r="AO1" s="923"/>
      <c r="AP1" s="923"/>
      <c r="AQ1" s="923"/>
      <c r="AR1" s="923"/>
      <c r="AS1" s="923"/>
      <c r="AT1" s="923"/>
      <c r="AU1" s="923"/>
      <c r="AV1" s="923"/>
      <c r="AW1" s="923"/>
      <c r="AX1" s="923"/>
      <c r="AY1" s="923"/>
      <c r="AZ1" s="923"/>
      <c r="BA1" s="923"/>
      <c r="BB1" s="924"/>
    </row>
    <row r="2" spans="1:56" ht="20" customHeight="1" x14ac:dyDescent="0.4">
      <c r="A2" s="333" t="s">
        <v>133</v>
      </c>
      <c r="B2" s="334">
        <f>+Explications!A35</f>
        <v>45748</v>
      </c>
      <c r="C2" s="335"/>
      <c r="D2" s="336" t="s">
        <v>131</v>
      </c>
      <c r="E2" s="333" t="str">
        <f>+Explications!A36</f>
        <v>Lésigny</v>
      </c>
      <c r="F2" s="333"/>
      <c r="G2" s="333"/>
      <c r="H2" s="335"/>
      <c r="I2" s="333" t="s">
        <v>224</v>
      </c>
      <c r="J2" s="333" t="str">
        <f>+Explications!A37</f>
        <v>Réveillon</v>
      </c>
      <c r="K2" s="333"/>
      <c r="L2" s="333"/>
      <c r="M2" s="333"/>
      <c r="N2" s="333"/>
      <c r="O2" s="333"/>
      <c r="P2" s="333" t="s">
        <v>391</v>
      </c>
      <c r="Q2" s="333"/>
      <c r="R2" s="333" t="str">
        <f>+Explications!A38</f>
        <v>Scramble</v>
      </c>
      <c r="S2" s="333"/>
      <c r="T2" s="333"/>
      <c r="U2" s="333"/>
      <c r="V2" s="333"/>
      <c r="W2" s="333" t="s">
        <v>153</v>
      </c>
      <c r="X2" s="337"/>
      <c r="Y2" s="333"/>
      <c r="AB2" s="925" t="s">
        <v>25</v>
      </c>
      <c r="AC2" s="925"/>
      <c r="AD2" s="925"/>
      <c r="AE2" s="925"/>
      <c r="AF2" s="925"/>
      <c r="AG2" s="925"/>
      <c r="AH2" s="925"/>
      <c r="AI2" s="925"/>
      <c r="AJ2" s="925"/>
      <c r="AK2" s="925"/>
      <c r="AL2" s="925"/>
      <c r="AM2" s="925"/>
      <c r="AN2" s="925"/>
      <c r="AO2" s="925"/>
      <c r="AP2" s="925"/>
      <c r="AQ2" s="925"/>
      <c r="AR2" s="925"/>
      <c r="AS2" s="925"/>
      <c r="AT2" s="925"/>
    </row>
    <row r="3" spans="1:56" ht="13.15" thickBot="1" x14ac:dyDescent="0.4">
      <c r="B3" s="338"/>
    </row>
    <row r="4" spans="1:56" ht="16.5" customHeight="1" thickBot="1" x14ac:dyDescent="0.4">
      <c r="B4" s="912" t="s">
        <v>0</v>
      </c>
      <c r="C4" s="914"/>
      <c r="D4" s="914"/>
      <c r="E4" s="914"/>
      <c r="F4" s="913"/>
      <c r="G4" s="101"/>
      <c r="H4" s="101"/>
      <c r="I4" s="912" t="s">
        <v>3</v>
      </c>
      <c r="J4" s="914"/>
      <c r="K4" s="914"/>
      <c r="L4" s="914"/>
      <c r="M4" s="913"/>
      <c r="AB4" s="912" t="s">
        <v>0</v>
      </c>
      <c r="AC4" s="914"/>
      <c r="AD4" s="914"/>
      <c r="AE4" s="914"/>
      <c r="AF4" s="914"/>
      <c r="AH4" s="912" t="s">
        <v>3</v>
      </c>
      <c r="AI4" s="914"/>
      <c r="AJ4" s="914"/>
      <c r="AK4" s="914"/>
      <c r="AL4" s="914"/>
      <c r="AM4" s="101"/>
      <c r="AN4" s="101"/>
      <c r="AP4" s="912" t="s">
        <v>18</v>
      </c>
      <c r="AQ4" s="914"/>
      <c r="AR4" s="914"/>
      <c r="AS4" s="914"/>
      <c r="AT4" s="914"/>
      <c r="AV4" s="915" t="s">
        <v>231</v>
      </c>
      <c r="AW4" s="909"/>
      <c r="AX4" s="909"/>
      <c r="AY4" s="909"/>
      <c r="AZ4" s="909"/>
      <c r="BA4" s="909"/>
      <c r="BB4" s="909"/>
      <c r="BC4" s="909"/>
      <c r="BD4" s="916"/>
    </row>
    <row r="5" spans="1:56" ht="16.5" customHeight="1" thickBot="1" x14ac:dyDescent="0.4">
      <c r="B5" s="342" t="s">
        <v>85</v>
      </c>
      <c r="C5" s="343" t="s">
        <v>90</v>
      </c>
      <c r="D5" s="344" t="s">
        <v>24</v>
      </c>
      <c r="E5" s="345" t="s">
        <v>48</v>
      </c>
      <c r="F5" s="346" t="s">
        <v>21</v>
      </c>
      <c r="G5" s="101"/>
      <c r="H5" s="101"/>
      <c r="I5" s="347" t="str">
        <f>+B5</f>
        <v>Nom Prénom</v>
      </c>
      <c r="J5" s="348" t="s">
        <v>90</v>
      </c>
      <c r="K5" s="347" t="str">
        <f>+D5</f>
        <v>Club *</v>
      </c>
      <c r="L5" s="347" t="s">
        <v>48</v>
      </c>
      <c r="M5" s="349" t="s">
        <v>21</v>
      </c>
      <c r="O5" s="905" t="s">
        <v>18</v>
      </c>
      <c r="P5" s="906"/>
      <c r="Q5" s="906"/>
      <c r="R5" s="907"/>
      <c r="S5" s="910" t="s">
        <v>2</v>
      </c>
      <c r="T5" s="911"/>
      <c r="W5" s="912" t="s">
        <v>15</v>
      </c>
      <c r="X5" s="913"/>
      <c r="AB5" s="349" t="str">
        <f>+W6</f>
        <v>ASGAF</v>
      </c>
      <c r="AC5" s="349" t="str">
        <f>+W7</f>
        <v>Chevannes</v>
      </c>
      <c r="AD5" s="349" t="str">
        <f>+W8</f>
        <v>Chevry</v>
      </c>
      <c r="AE5" s="349" t="str">
        <f>+W9</f>
        <v>Corbuches</v>
      </c>
      <c r="AF5" s="349" t="str">
        <f>+W10</f>
        <v>Réveillon</v>
      </c>
      <c r="AH5" s="349" t="str">
        <f>+AB5</f>
        <v>ASGAF</v>
      </c>
      <c r="AI5" s="349" t="str">
        <f>+AC5</f>
        <v>Chevannes</v>
      </c>
      <c r="AJ5" s="349" t="str">
        <f>+AD5</f>
        <v>Chevry</v>
      </c>
      <c r="AK5" s="349" t="str">
        <f>+AE5</f>
        <v>Corbuches</v>
      </c>
      <c r="AL5" s="349" t="str">
        <f>+AF5</f>
        <v>Réveillon</v>
      </c>
      <c r="AM5" s="101"/>
      <c r="AN5" s="101"/>
      <c r="AP5" s="349" t="str">
        <f>+AH5</f>
        <v>ASGAF</v>
      </c>
      <c r="AQ5" s="349" t="str">
        <f>+AI5</f>
        <v>Chevannes</v>
      </c>
      <c r="AR5" s="349" t="str">
        <f>+AJ5</f>
        <v>Chevry</v>
      </c>
      <c r="AS5" s="349" t="str">
        <f>+AK5</f>
        <v>Corbuches</v>
      </c>
      <c r="AT5" s="349" t="str">
        <f>+AL5</f>
        <v>Réveillon</v>
      </c>
      <c r="AV5" s="912" t="s">
        <v>227</v>
      </c>
      <c r="AW5" s="914"/>
      <c r="AX5" s="913"/>
      <c r="AY5" s="912" t="s">
        <v>86</v>
      </c>
      <c r="AZ5" s="914"/>
      <c r="BA5" s="913"/>
      <c r="BB5" s="912" t="s">
        <v>87</v>
      </c>
      <c r="BC5" s="914"/>
      <c r="BD5" s="913"/>
    </row>
    <row r="6" spans="1:56" ht="16.5" customHeight="1" thickBot="1" x14ac:dyDescent="0.4">
      <c r="A6" s="350">
        <v>1</v>
      </c>
      <c r="B6" s="351" t="str">
        <f t="shared" ref="B6:D21" si="0">+B42</f>
        <v>Colmerauer Denis</v>
      </c>
      <c r="C6" s="352" t="str">
        <f>+C42</f>
        <v>H</v>
      </c>
      <c r="D6" s="353" t="str">
        <f t="shared" ref="D6:D14" si="1">+D42</f>
        <v>Corbuches</v>
      </c>
      <c r="E6" s="354">
        <f>IF(+E42&gt;36,36,E42)</f>
        <v>11.6</v>
      </c>
      <c r="F6" s="355">
        <v>30</v>
      </c>
      <c r="H6" s="350">
        <v>1</v>
      </c>
      <c r="I6" s="351" t="str">
        <f t="shared" ref="I6:K21" si="2">+I42</f>
        <v>Martin Georges</v>
      </c>
      <c r="J6" s="352" t="str">
        <f t="shared" si="2"/>
        <v>H</v>
      </c>
      <c r="K6" s="352" t="str">
        <f t="shared" si="2"/>
        <v>Réveillon</v>
      </c>
      <c r="L6" s="354">
        <f>IF(+L42&gt;36,36,L42)</f>
        <v>24.5</v>
      </c>
      <c r="M6" s="355">
        <v>30</v>
      </c>
      <c r="O6" s="356" t="s">
        <v>228</v>
      </c>
      <c r="P6" s="357" t="str">
        <f>+I5</f>
        <v>Nom Prénom</v>
      </c>
      <c r="Q6" s="357" t="str">
        <f>+J5</f>
        <v>H/F</v>
      </c>
      <c r="R6" s="357" t="str">
        <f>+K5</f>
        <v>Club *</v>
      </c>
      <c r="S6" s="357" t="s">
        <v>228</v>
      </c>
      <c r="T6" s="358" t="s">
        <v>230</v>
      </c>
      <c r="W6" s="359" t="s">
        <v>311</v>
      </c>
      <c r="X6" s="360">
        <f>AB121</f>
        <v>21</v>
      </c>
      <c r="AB6" s="361" t="str">
        <f>IF(LEFT($D6,5)=AB$5,$F6,"")</f>
        <v/>
      </c>
      <c r="AC6" s="361" t="str">
        <f t="shared" ref="AC6:AC35" si="3">IF(LEFT($D6,9)=AC$5,$F6,"")</f>
        <v/>
      </c>
      <c r="AD6" s="361" t="str">
        <f>IF(LEFT($D6,6)=AD$5,$F6,"")</f>
        <v/>
      </c>
      <c r="AE6" s="361">
        <f>IF(LEFT($D6,9)=AE$5,$F6,"")</f>
        <v>30</v>
      </c>
      <c r="AF6" s="361" t="str">
        <f>IF(LEFT($D6,9)=AF$5,$F6,"")</f>
        <v/>
      </c>
      <c r="AH6" s="362" t="str">
        <f t="shared" ref="AH6:AH15" si="4">IF(LEFT($K6,5)=AH$5,$M6,"")</f>
        <v/>
      </c>
      <c r="AI6" s="362" t="str">
        <f>IF(LEFT($K6,9)=AI$5,$M6,"")</f>
        <v/>
      </c>
      <c r="AJ6" s="362" t="str">
        <f>IF(LEFT($K6,6)=AJ$5,$M6,"")</f>
        <v/>
      </c>
      <c r="AK6" s="362" t="str">
        <f>IF(LEFT($K6,9)=AK$5,$M6,"")</f>
        <v/>
      </c>
      <c r="AL6" s="362">
        <f>IF(LEFT($K6,9)=AL$5,$M6,"")</f>
        <v>30</v>
      </c>
      <c r="AM6" s="407"/>
      <c r="AN6" s="407"/>
      <c r="AP6" s="361" t="str">
        <f t="shared" ref="AP6:AP17" si="5">IF(LEFT($R7,5)=AP$5,$S7,"")</f>
        <v/>
      </c>
      <c r="AQ6" s="361" t="str">
        <f>IF(LEFT($R7,9)=AQ$5,$S7,"")</f>
        <v/>
      </c>
      <c r="AR6" s="361" t="str">
        <f>IF(LEFT($R7,6)=AR$5,$S7,"")</f>
        <v/>
      </c>
      <c r="AS6" s="361" t="str">
        <f>IF(LEFT($R7,9)=AS$5,$S7,"")</f>
        <v/>
      </c>
      <c r="AT6" s="361" t="str">
        <f>IF(LEFT($R7,9)=AT$5,$S7,"")</f>
        <v/>
      </c>
      <c r="AV6" s="349" t="s">
        <v>229</v>
      </c>
      <c r="AW6" s="349" t="s">
        <v>228</v>
      </c>
      <c r="AX6" s="349" t="s">
        <v>1</v>
      </c>
      <c r="AY6" s="349" t="s">
        <v>229</v>
      </c>
      <c r="AZ6" s="349" t="s">
        <v>228</v>
      </c>
      <c r="BA6" s="349" t="s">
        <v>1</v>
      </c>
      <c r="BB6" s="349" t="s">
        <v>229</v>
      </c>
      <c r="BC6" s="349" t="s">
        <v>228</v>
      </c>
      <c r="BD6" s="349" t="s">
        <v>1</v>
      </c>
    </row>
    <row r="7" spans="1:56" ht="16.5" customHeight="1" x14ac:dyDescent="0.35">
      <c r="A7" s="363">
        <v>2</v>
      </c>
      <c r="B7" s="364" t="str">
        <f t="shared" si="0"/>
        <v>Delaunay Olivier</v>
      </c>
      <c r="C7" s="365" t="str">
        <f t="shared" si="0"/>
        <v>H</v>
      </c>
      <c r="D7" s="366" t="str">
        <f t="shared" si="1"/>
        <v>Corbuches</v>
      </c>
      <c r="E7" s="354">
        <f t="shared" ref="E7:E35" si="6">IF(+E43&gt;36,36,E43)</f>
        <v>11.8</v>
      </c>
      <c r="F7" s="367">
        <f>+F6</f>
        <v>30</v>
      </c>
      <c r="H7" s="363">
        <v>2</v>
      </c>
      <c r="I7" s="364" t="str">
        <f t="shared" si="2"/>
        <v>Millerant Corine</v>
      </c>
      <c r="J7" s="365" t="str">
        <f t="shared" si="2"/>
        <v>F</v>
      </c>
      <c r="K7" s="365" t="str">
        <f t="shared" si="2"/>
        <v>Réveillon</v>
      </c>
      <c r="L7" s="354">
        <f t="shared" ref="L7:L35" si="7">IF(+L43&gt;36,36,L43)</f>
        <v>22.1</v>
      </c>
      <c r="M7" s="367">
        <f>+M6</f>
        <v>30</v>
      </c>
      <c r="O7" s="368">
        <v>1</v>
      </c>
      <c r="P7" s="369" t="str">
        <f>IFERROR(VLOOKUP($O7,$AW$7:$AX$36,2,0),"")</f>
        <v/>
      </c>
      <c r="Q7" s="369" t="str">
        <f t="shared" ref="Q7:Q18" si="8">IFERROR(VLOOKUP($P7,$I$6:$L$35,4,0),"")</f>
        <v/>
      </c>
      <c r="R7" s="369" t="str">
        <f>IFERROR(VLOOKUP($P7,$I$6:$M$35,3,0),"")</f>
        <v/>
      </c>
      <c r="S7" s="370">
        <f t="shared" ref="S7:S18" si="9">IF(P7&lt;&gt;"",T7,0)</f>
        <v>0</v>
      </c>
      <c r="T7" s="371" t="str">
        <f>IFERROR(VLOOKUP($P7,$I$6:$M$35,5,0),"")</f>
        <v/>
      </c>
      <c r="W7" s="372" t="s">
        <v>10</v>
      </c>
      <c r="X7" s="373">
        <f>AC121</f>
        <v>8</v>
      </c>
      <c r="AB7" s="361" t="str">
        <f t="shared" ref="AB7:AB35" si="10">IF(LEFT($D7,5)=AB$5,$F7,"")</f>
        <v/>
      </c>
      <c r="AC7" s="361" t="str">
        <f t="shared" si="3"/>
        <v/>
      </c>
      <c r="AD7" s="361" t="str">
        <f t="shared" ref="AD7:AD35" si="11">IF(LEFT($D7,6)=AD$5,$F7,"")</f>
        <v/>
      </c>
      <c r="AE7" s="361">
        <f t="shared" ref="AE7:AF34" si="12">IF(LEFT($D7,9)=AE$5,$F7,"")</f>
        <v>30</v>
      </c>
      <c r="AF7" s="361" t="str">
        <f t="shared" si="12"/>
        <v/>
      </c>
      <c r="AH7" s="362" t="str">
        <f t="shared" si="4"/>
        <v/>
      </c>
      <c r="AI7" s="362" t="str">
        <f t="shared" ref="AI7:AI35" si="13">IF(LEFT($K7,9)=AI$5,$M7,"")</f>
        <v/>
      </c>
      <c r="AJ7" s="362" t="str">
        <f t="shared" ref="AJ7:AJ35" si="14">IF(LEFT($K7,6)=AJ$5,$M7,"")</f>
        <v/>
      </c>
      <c r="AK7" s="362" t="str">
        <f t="shared" ref="AK7:AL35" si="15">IF(LEFT($K7,9)=AK$5,$M7,"")</f>
        <v/>
      </c>
      <c r="AL7" s="362">
        <f t="shared" si="15"/>
        <v>30</v>
      </c>
      <c r="AM7" s="407"/>
      <c r="AN7" s="407"/>
      <c r="AP7" s="361" t="str">
        <f t="shared" si="5"/>
        <v/>
      </c>
      <c r="AQ7" s="361" t="str">
        <f t="shared" ref="AQ7:AQ17" si="16">IF(LEFT($R8,9)=AQ$5,$S8,"")</f>
        <v/>
      </c>
      <c r="AR7" s="361" t="str">
        <f t="shared" ref="AR7:AR17" si="17">IF(LEFT($R8,6)=AR$5,$S8,"")</f>
        <v/>
      </c>
      <c r="AS7" s="361" t="str">
        <f t="shared" ref="AS7:AS17" si="18">IF(LEFT($R8,9)=AS$5,$S8,"")</f>
        <v/>
      </c>
      <c r="AT7" s="361" t="str">
        <f t="shared" ref="AT7:AT17" si="19">IF(LEFT($R8,9)=AT$5,$S8,"")</f>
        <v/>
      </c>
      <c r="AV7" s="374">
        <f t="shared" ref="AV7:AV36" si="20">IF(L6&gt;36,M6,0)</f>
        <v>0</v>
      </c>
      <c r="AW7" s="374">
        <f t="shared" ref="AW7:AW36" si="21">IF(AV7&lt;&gt;0,RANK(AV7,AV$7:AV$36),0)</f>
        <v>0</v>
      </c>
      <c r="AX7" s="374" t="str">
        <f t="shared" ref="AX7:AX36" si="22">IF(AW7&lt;&gt;0,$I6,"")</f>
        <v/>
      </c>
      <c r="AY7" s="374">
        <f t="shared" ref="AY7:AY36" si="23">IF((L6&gt;36),0,IF(J6="F",M6,0))</f>
        <v>0</v>
      </c>
      <c r="AZ7" s="374">
        <f t="shared" ref="AZ7:AZ36" si="24">IF(AY7&lt;&gt;0,RANK(AY7,AY$7:AY$36),0)</f>
        <v>0</v>
      </c>
      <c r="BA7" s="374" t="str">
        <f t="shared" ref="BA7:BA36" si="25">IF(AZ7&lt;&gt;0,$I6,"")</f>
        <v/>
      </c>
      <c r="BB7" s="374">
        <f t="shared" ref="BB7:BB36" si="26">IF((L6&gt;36),0,IF(J6="F",0,M6))</f>
        <v>30</v>
      </c>
      <c r="BC7" s="374">
        <f t="shared" ref="BC7:BC36" si="27">IF(BB7&lt;&gt;0,RANK(BB7,BB$7:BB$36),0)</f>
        <v>1</v>
      </c>
      <c r="BD7" s="374" t="str">
        <f t="shared" ref="BD7:BD36" si="28">IF(BC7&lt;&gt;0,$I6,"")</f>
        <v>Martin Georges</v>
      </c>
    </row>
    <row r="8" spans="1:56" ht="16.5" customHeight="1" x14ac:dyDescent="0.35">
      <c r="A8" s="363">
        <v>3</v>
      </c>
      <c r="B8" s="364" t="str">
        <f t="shared" si="0"/>
        <v>Lapatrie Gilles</v>
      </c>
      <c r="C8" s="365" t="str">
        <f t="shared" si="0"/>
        <v>H</v>
      </c>
      <c r="D8" s="366" t="str">
        <f t="shared" si="1"/>
        <v>Réveillon</v>
      </c>
      <c r="E8" s="354">
        <f t="shared" si="6"/>
        <v>11.6</v>
      </c>
      <c r="F8" s="367">
        <f>+F7-2</f>
        <v>28</v>
      </c>
      <c r="H8" s="363">
        <v>3</v>
      </c>
      <c r="I8" s="364" t="str">
        <f t="shared" si="2"/>
        <v>Lezervant Frédéric</v>
      </c>
      <c r="J8" s="365" t="str">
        <f t="shared" si="2"/>
        <v>H</v>
      </c>
      <c r="K8" s="365" t="str">
        <f t="shared" si="2"/>
        <v>ASGAF</v>
      </c>
      <c r="L8" s="354">
        <f t="shared" si="7"/>
        <v>20</v>
      </c>
      <c r="M8" s="367">
        <f>+M7-2</f>
        <v>28</v>
      </c>
      <c r="O8" s="375">
        <v>2</v>
      </c>
      <c r="P8" s="369" t="str">
        <f>IFERROR(VLOOKUP($O8,$AW$7:$AX$36,2,0),"")</f>
        <v/>
      </c>
      <c r="Q8" s="376" t="str">
        <f t="shared" si="8"/>
        <v/>
      </c>
      <c r="R8" s="369" t="str">
        <f t="shared" ref="R8:R11" si="29">IFERROR(VLOOKUP($P8,$I$6:$M$35,3,0),"")</f>
        <v/>
      </c>
      <c r="S8" s="377">
        <f t="shared" si="9"/>
        <v>0</v>
      </c>
      <c r="T8" s="371" t="str">
        <f t="shared" ref="T8:T11" si="30">IFERROR(VLOOKUP($P8,$I$6:$M$35,5,0),"")</f>
        <v/>
      </c>
      <c r="W8" s="372" t="s">
        <v>11</v>
      </c>
      <c r="X8" s="373">
        <f>AD121</f>
        <v>8</v>
      </c>
      <c r="AB8" s="361" t="str">
        <f t="shared" si="10"/>
        <v/>
      </c>
      <c r="AC8" s="361" t="str">
        <f t="shared" si="3"/>
        <v/>
      </c>
      <c r="AD8" s="361" t="str">
        <f t="shared" si="11"/>
        <v/>
      </c>
      <c r="AE8" s="361" t="str">
        <f t="shared" si="12"/>
        <v/>
      </c>
      <c r="AF8" s="361">
        <f t="shared" si="12"/>
        <v>28</v>
      </c>
      <c r="AH8" s="362">
        <f t="shared" si="4"/>
        <v>28</v>
      </c>
      <c r="AI8" s="362" t="str">
        <f t="shared" si="13"/>
        <v/>
      </c>
      <c r="AJ8" s="362" t="str">
        <f t="shared" si="14"/>
        <v/>
      </c>
      <c r="AK8" s="362" t="str">
        <f t="shared" si="15"/>
        <v/>
      </c>
      <c r="AL8" s="362" t="str">
        <f t="shared" si="15"/>
        <v/>
      </c>
      <c r="AM8" s="407"/>
      <c r="AN8" s="407"/>
      <c r="AP8" s="361" t="str">
        <f t="shared" si="5"/>
        <v/>
      </c>
      <c r="AQ8" s="361" t="str">
        <f t="shared" si="16"/>
        <v/>
      </c>
      <c r="AR8" s="361" t="str">
        <f t="shared" si="17"/>
        <v/>
      </c>
      <c r="AS8" s="361" t="str">
        <f t="shared" si="18"/>
        <v/>
      </c>
      <c r="AT8" s="361" t="str">
        <f t="shared" si="19"/>
        <v/>
      </c>
      <c r="AV8" s="379">
        <f t="shared" si="20"/>
        <v>0</v>
      </c>
      <c r="AW8" s="379">
        <f t="shared" si="21"/>
        <v>0</v>
      </c>
      <c r="AX8" s="379" t="str">
        <f t="shared" si="22"/>
        <v/>
      </c>
      <c r="AY8" s="379">
        <f t="shared" si="23"/>
        <v>30</v>
      </c>
      <c r="AZ8" s="379">
        <f t="shared" si="24"/>
        <v>1</v>
      </c>
      <c r="BA8" s="379" t="str">
        <f t="shared" si="25"/>
        <v>Millerant Corine</v>
      </c>
      <c r="BB8" s="379">
        <f t="shared" si="26"/>
        <v>0</v>
      </c>
      <c r="BC8" s="379">
        <f t="shared" si="27"/>
        <v>0</v>
      </c>
      <c r="BD8" s="379" t="str">
        <f t="shared" si="28"/>
        <v/>
      </c>
    </row>
    <row r="9" spans="1:56" ht="16.5" customHeight="1" x14ac:dyDescent="0.35">
      <c r="A9" s="363">
        <v>4</v>
      </c>
      <c r="B9" s="364" t="str">
        <f t="shared" si="0"/>
        <v>Lutz Dominique</v>
      </c>
      <c r="C9" s="365" t="str">
        <f t="shared" si="0"/>
        <v>H</v>
      </c>
      <c r="D9" s="366" t="str">
        <f t="shared" si="1"/>
        <v>Réveillon</v>
      </c>
      <c r="E9" s="354">
        <f t="shared" si="6"/>
        <v>10.1</v>
      </c>
      <c r="F9" s="367">
        <f>+F8</f>
        <v>28</v>
      </c>
      <c r="H9" s="363">
        <v>4</v>
      </c>
      <c r="I9" s="364" t="str">
        <f t="shared" si="2"/>
        <v>Lezervant Sophie</v>
      </c>
      <c r="J9" s="365" t="str">
        <f t="shared" si="2"/>
        <v>F</v>
      </c>
      <c r="K9" s="365" t="str">
        <f t="shared" si="2"/>
        <v>ASGAF</v>
      </c>
      <c r="L9" s="354">
        <f t="shared" si="7"/>
        <v>24.7</v>
      </c>
      <c r="M9" s="367">
        <f>+M8</f>
        <v>28</v>
      </c>
      <c r="O9" s="375">
        <v>3</v>
      </c>
      <c r="P9" s="369" t="str">
        <f t="shared" ref="P9:P11" si="31">IFERROR(VLOOKUP($O9,$AW$7:$AX$36,2,0),"")</f>
        <v/>
      </c>
      <c r="Q9" s="376" t="str">
        <f t="shared" si="8"/>
        <v/>
      </c>
      <c r="R9" s="369" t="str">
        <f t="shared" si="29"/>
        <v/>
      </c>
      <c r="S9" s="377">
        <f t="shared" si="9"/>
        <v>0</v>
      </c>
      <c r="T9" s="371" t="str">
        <f t="shared" si="30"/>
        <v/>
      </c>
      <c r="W9" s="372" t="s">
        <v>12</v>
      </c>
      <c r="X9" s="373">
        <f>AE121</f>
        <v>4</v>
      </c>
      <c r="AB9" s="361" t="str">
        <f t="shared" si="10"/>
        <v/>
      </c>
      <c r="AC9" s="361" t="str">
        <f t="shared" si="3"/>
        <v/>
      </c>
      <c r="AD9" s="361" t="str">
        <f t="shared" si="11"/>
        <v/>
      </c>
      <c r="AE9" s="361" t="str">
        <f t="shared" si="12"/>
        <v/>
      </c>
      <c r="AF9" s="361">
        <f t="shared" si="12"/>
        <v>28</v>
      </c>
      <c r="AH9" s="362">
        <f t="shared" si="4"/>
        <v>28</v>
      </c>
      <c r="AI9" s="362" t="str">
        <f t="shared" si="13"/>
        <v/>
      </c>
      <c r="AJ9" s="362" t="str">
        <f t="shared" si="14"/>
        <v/>
      </c>
      <c r="AK9" s="362" t="str">
        <f t="shared" si="15"/>
        <v/>
      </c>
      <c r="AL9" s="362" t="str">
        <f t="shared" si="15"/>
        <v/>
      </c>
      <c r="AM9" s="407"/>
      <c r="AN9" s="407"/>
      <c r="AP9" s="361" t="str">
        <f t="shared" si="5"/>
        <v/>
      </c>
      <c r="AQ9" s="361" t="str">
        <f t="shared" si="16"/>
        <v/>
      </c>
      <c r="AR9" s="361" t="str">
        <f t="shared" si="17"/>
        <v/>
      </c>
      <c r="AS9" s="361" t="str">
        <f t="shared" si="18"/>
        <v/>
      </c>
      <c r="AT9" s="361" t="str">
        <f t="shared" si="19"/>
        <v/>
      </c>
      <c r="AV9" s="379">
        <f t="shared" si="20"/>
        <v>0</v>
      </c>
      <c r="AW9" s="379">
        <f t="shared" si="21"/>
        <v>0</v>
      </c>
      <c r="AX9" s="379" t="str">
        <f t="shared" si="22"/>
        <v/>
      </c>
      <c r="AY9" s="379">
        <f t="shared" si="23"/>
        <v>0</v>
      </c>
      <c r="AZ9" s="379">
        <f t="shared" si="24"/>
        <v>0</v>
      </c>
      <c r="BA9" s="379" t="str">
        <f t="shared" si="25"/>
        <v/>
      </c>
      <c r="BB9" s="379">
        <f t="shared" si="26"/>
        <v>28</v>
      </c>
      <c r="BC9" s="379">
        <f t="shared" si="27"/>
        <v>2</v>
      </c>
      <c r="BD9" s="379" t="str">
        <f t="shared" si="28"/>
        <v>Lezervant Frédéric</v>
      </c>
    </row>
    <row r="10" spans="1:56" ht="16.5" customHeight="1" thickBot="1" x14ac:dyDescent="0.4">
      <c r="A10" s="363">
        <v>5</v>
      </c>
      <c r="B10" s="364" t="str">
        <f t="shared" si="0"/>
        <v>Martin Georges</v>
      </c>
      <c r="C10" s="365" t="str">
        <f t="shared" si="0"/>
        <v>H</v>
      </c>
      <c r="D10" s="366" t="str">
        <f t="shared" si="1"/>
        <v>Réveillon</v>
      </c>
      <c r="E10" s="354">
        <f t="shared" si="6"/>
        <v>24.5</v>
      </c>
      <c r="F10" s="367">
        <f>+F9-2</f>
        <v>26</v>
      </c>
      <c r="H10" s="363">
        <v>5</v>
      </c>
      <c r="I10" s="364" t="str">
        <f t="shared" si="2"/>
        <v>Lapeyre Jean-Louis</v>
      </c>
      <c r="J10" s="365" t="str">
        <f t="shared" si="2"/>
        <v>H</v>
      </c>
      <c r="K10" s="365" t="str">
        <f t="shared" si="2"/>
        <v>ASGAF</v>
      </c>
      <c r="L10" s="354">
        <f t="shared" si="7"/>
        <v>36</v>
      </c>
      <c r="M10" s="367">
        <f>+M9-2</f>
        <v>26</v>
      </c>
      <c r="O10" s="375">
        <v>4</v>
      </c>
      <c r="P10" s="369"/>
      <c r="Q10" s="376" t="str">
        <f t="shared" si="8"/>
        <v/>
      </c>
      <c r="R10" s="369" t="str">
        <f t="shared" si="29"/>
        <v/>
      </c>
      <c r="S10" s="377">
        <f t="shared" si="9"/>
        <v>0</v>
      </c>
      <c r="T10" s="371" t="str">
        <f t="shared" si="30"/>
        <v/>
      </c>
      <c r="W10" s="372" t="s">
        <v>13</v>
      </c>
      <c r="X10" s="373">
        <f>AF121</f>
        <v>23</v>
      </c>
      <c r="AB10" s="361" t="str">
        <f t="shared" si="10"/>
        <v/>
      </c>
      <c r="AC10" s="361" t="str">
        <f t="shared" si="3"/>
        <v/>
      </c>
      <c r="AD10" s="361" t="str">
        <f t="shared" si="11"/>
        <v/>
      </c>
      <c r="AE10" s="361" t="str">
        <f t="shared" si="12"/>
        <v/>
      </c>
      <c r="AF10" s="361">
        <f t="shared" si="12"/>
        <v>26</v>
      </c>
      <c r="AH10" s="362">
        <f t="shared" si="4"/>
        <v>26</v>
      </c>
      <c r="AI10" s="362" t="str">
        <f t="shared" si="13"/>
        <v/>
      </c>
      <c r="AJ10" s="362" t="str">
        <f t="shared" si="14"/>
        <v/>
      </c>
      <c r="AK10" s="362" t="str">
        <f t="shared" si="15"/>
        <v/>
      </c>
      <c r="AL10" s="362" t="str">
        <f t="shared" si="15"/>
        <v/>
      </c>
      <c r="AM10" s="407"/>
      <c r="AN10" s="407"/>
      <c r="AP10" s="361" t="str">
        <f t="shared" si="5"/>
        <v/>
      </c>
      <c r="AQ10" s="361" t="str">
        <f t="shared" si="16"/>
        <v/>
      </c>
      <c r="AR10" s="361" t="str">
        <f t="shared" si="17"/>
        <v/>
      </c>
      <c r="AS10" s="361" t="str">
        <f t="shared" si="18"/>
        <v/>
      </c>
      <c r="AT10" s="361" t="str">
        <f t="shared" si="19"/>
        <v/>
      </c>
      <c r="AV10" s="379">
        <f t="shared" si="20"/>
        <v>0</v>
      </c>
      <c r="AW10" s="379">
        <f t="shared" si="21"/>
        <v>0</v>
      </c>
      <c r="AX10" s="379" t="str">
        <f t="shared" si="22"/>
        <v/>
      </c>
      <c r="AY10" s="379">
        <f t="shared" si="23"/>
        <v>28</v>
      </c>
      <c r="AZ10" s="379">
        <f t="shared" si="24"/>
        <v>2</v>
      </c>
      <c r="BA10" s="379" t="str">
        <f t="shared" si="25"/>
        <v>Lezervant Sophie</v>
      </c>
      <c r="BB10" s="379">
        <f t="shared" si="26"/>
        <v>0</v>
      </c>
      <c r="BC10" s="379">
        <f t="shared" si="27"/>
        <v>0</v>
      </c>
      <c r="BD10" s="379" t="str">
        <f t="shared" si="28"/>
        <v/>
      </c>
    </row>
    <row r="11" spans="1:56" ht="16.5" customHeight="1" thickBot="1" x14ac:dyDescent="0.4">
      <c r="A11" s="363">
        <v>6</v>
      </c>
      <c r="B11" s="364" t="str">
        <f t="shared" si="0"/>
        <v>Millerant Corine</v>
      </c>
      <c r="C11" s="365" t="str">
        <f t="shared" si="0"/>
        <v>F</v>
      </c>
      <c r="D11" s="366" t="str">
        <f t="shared" si="1"/>
        <v>Réveillon</v>
      </c>
      <c r="E11" s="354">
        <f t="shared" si="6"/>
        <v>22.1</v>
      </c>
      <c r="F11" s="367">
        <f t="shared" ref="F11:F21" si="32">+F10</f>
        <v>26</v>
      </c>
      <c r="H11" s="363">
        <v>6</v>
      </c>
      <c r="I11" s="364" t="str">
        <f t="shared" si="2"/>
        <v>Sejour Christian</v>
      </c>
      <c r="J11" s="365" t="str">
        <f t="shared" si="2"/>
        <v>H</v>
      </c>
      <c r="K11" s="365" t="str">
        <f t="shared" si="2"/>
        <v>Réveillon</v>
      </c>
      <c r="L11" s="354">
        <f t="shared" si="7"/>
        <v>30</v>
      </c>
      <c r="M11" s="367">
        <f t="shared" ref="M11:M21" si="33">+M10</f>
        <v>26</v>
      </c>
      <c r="O11" s="375">
        <v>5</v>
      </c>
      <c r="P11" s="369" t="str">
        <f t="shared" si="31"/>
        <v/>
      </c>
      <c r="Q11" s="376" t="str">
        <f t="shared" si="8"/>
        <v/>
      </c>
      <c r="R11" s="369" t="str">
        <f t="shared" si="29"/>
        <v/>
      </c>
      <c r="S11" s="377">
        <f t="shared" si="9"/>
        <v>0</v>
      </c>
      <c r="T11" s="371" t="str">
        <f t="shared" si="30"/>
        <v/>
      </c>
      <c r="W11" s="380" t="s">
        <v>8</v>
      </c>
      <c r="X11" s="381">
        <f>SUM(X6:X10)</f>
        <v>64</v>
      </c>
      <c r="AB11" s="361" t="str">
        <f t="shared" si="10"/>
        <v/>
      </c>
      <c r="AC11" s="361" t="str">
        <f t="shared" si="3"/>
        <v/>
      </c>
      <c r="AD11" s="361" t="str">
        <f t="shared" si="11"/>
        <v/>
      </c>
      <c r="AE11" s="361" t="str">
        <f t="shared" si="12"/>
        <v/>
      </c>
      <c r="AF11" s="361">
        <f t="shared" si="12"/>
        <v>26</v>
      </c>
      <c r="AH11" s="362" t="str">
        <f t="shared" si="4"/>
        <v/>
      </c>
      <c r="AI11" s="362" t="str">
        <f t="shared" si="13"/>
        <v/>
      </c>
      <c r="AJ11" s="362" t="str">
        <f t="shared" si="14"/>
        <v/>
      </c>
      <c r="AK11" s="362" t="str">
        <f t="shared" si="15"/>
        <v/>
      </c>
      <c r="AL11" s="362">
        <f t="shared" si="15"/>
        <v>26</v>
      </c>
      <c r="AM11" s="407"/>
      <c r="AN11" s="407"/>
      <c r="AP11" s="361" t="str">
        <f t="shared" si="5"/>
        <v/>
      </c>
      <c r="AQ11" s="361" t="str">
        <f t="shared" si="16"/>
        <v/>
      </c>
      <c r="AR11" s="361" t="str">
        <f t="shared" si="17"/>
        <v/>
      </c>
      <c r="AS11" s="361" t="str">
        <f t="shared" si="18"/>
        <v/>
      </c>
      <c r="AT11" s="361" t="str">
        <f t="shared" si="19"/>
        <v/>
      </c>
      <c r="AV11" s="379">
        <f t="shared" si="20"/>
        <v>0</v>
      </c>
      <c r="AW11" s="379">
        <f t="shared" si="21"/>
        <v>0</v>
      </c>
      <c r="AX11" s="379" t="str">
        <f t="shared" si="22"/>
        <v/>
      </c>
      <c r="AY11" s="379">
        <f t="shared" si="23"/>
        <v>0</v>
      </c>
      <c r="AZ11" s="379">
        <f t="shared" si="24"/>
        <v>0</v>
      </c>
      <c r="BA11" s="379" t="str">
        <f t="shared" si="25"/>
        <v/>
      </c>
      <c r="BB11" s="379">
        <f t="shared" si="26"/>
        <v>26</v>
      </c>
      <c r="BC11" s="379">
        <f t="shared" si="27"/>
        <v>3</v>
      </c>
      <c r="BD11" s="379" t="str">
        <f t="shared" si="28"/>
        <v>Lapeyre Jean-Louis</v>
      </c>
    </row>
    <row r="12" spans="1:56" ht="16.5" customHeight="1" thickBot="1" x14ac:dyDescent="0.4">
      <c r="A12" s="363">
        <v>7</v>
      </c>
      <c r="B12" s="364" t="str">
        <f t="shared" si="0"/>
        <v>Lezervant Frédéric</v>
      </c>
      <c r="C12" s="365" t="str">
        <f t="shared" si="0"/>
        <v>H</v>
      </c>
      <c r="D12" s="366" t="str">
        <f t="shared" si="1"/>
        <v>ASGAF</v>
      </c>
      <c r="E12" s="354">
        <f t="shared" si="6"/>
        <v>20</v>
      </c>
      <c r="F12" s="367">
        <f>+F11-2</f>
        <v>24</v>
      </c>
      <c r="H12" s="363">
        <v>7</v>
      </c>
      <c r="I12" s="364" t="str">
        <f t="shared" si="2"/>
        <v>Delaunay Olivier</v>
      </c>
      <c r="J12" s="365" t="str">
        <f t="shared" si="2"/>
        <v>H</v>
      </c>
      <c r="K12" s="365" t="str">
        <f t="shared" si="2"/>
        <v>Corbuches</v>
      </c>
      <c r="L12" s="354">
        <f t="shared" si="7"/>
        <v>11.8</v>
      </c>
      <c r="M12" s="367">
        <f>+M11-2</f>
        <v>24</v>
      </c>
      <c r="O12" s="375">
        <v>6</v>
      </c>
      <c r="P12" s="376" t="str">
        <f t="shared" ref="P12:P18" si="34">IFERROR(VLOOKUP($O12,$AW$7:$AX$36,2,0),"")</f>
        <v/>
      </c>
      <c r="Q12" s="376" t="str">
        <f t="shared" si="8"/>
        <v/>
      </c>
      <c r="R12" s="376" t="str">
        <f t="shared" ref="R12:R18" si="35">IFERROR(VLOOKUP($P12,$I$6:$L$35,3,0),"")</f>
        <v/>
      </c>
      <c r="S12" s="377">
        <f t="shared" si="9"/>
        <v>0</v>
      </c>
      <c r="T12" s="378"/>
      <c r="W12" s="188" t="s">
        <v>318</v>
      </c>
      <c r="AB12" s="361">
        <f t="shared" si="10"/>
        <v>24</v>
      </c>
      <c r="AC12" s="361" t="str">
        <f t="shared" si="3"/>
        <v/>
      </c>
      <c r="AD12" s="361" t="str">
        <f t="shared" si="11"/>
        <v/>
      </c>
      <c r="AE12" s="361" t="str">
        <f t="shared" si="12"/>
        <v/>
      </c>
      <c r="AF12" s="361" t="str">
        <f t="shared" si="12"/>
        <v/>
      </c>
      <c r="AH12" s="362" t="str">
        <f t="shared" si="4"/>
        <v/>
      </c>
      <c r="AI12" s="362" t="str">
        <f t="shared" si="13"/>
        <v/>
      </c>
      <c r="AJ12" s="362" t="str">
        <f t="shared" si="14"/>
        <v/>
      </c>
      <c r="AK12" s="362">
        <f t="shared" si="15"/>
        <v>24</v>
      </c>
      <c r="AL12" s="362" t="str">
        <f t="shared" si="15"/>
        <v/>
      </c>
      <c r="AM12" s="407"/>
      <c r="AN12" s="407"/>
      <c r="AP12" s="361" t="str">
        <f t="shared" si="5"/>
        <v/>
      </c>
      <c r="AQ12" s="361" t="str">
        <f t="shared" si="16"/>
        <v/>
      </c>
      <c r="AR12" s="361" t="str">
        <f t="shared" si="17"/>
        <v/>
      </c>
      <c r="AS12" s="361" t="str">
        <f t="shared" si="18"/>
        <v/>
      </c>
      <c r="AT12" s="361" t="str">
        <f t="shared" si="19"/>
        <v/>
      </c>
      <c r="AV12" s="379">
        <f t="shared" si="20"/>
        <v>0</v>
      </c>
      <c r="AW12" s="379">
        <f t="shared" si="21"/>
        <v>0</v>
      </c>
      <c r="AX12" s="379" t="str">
        <f t="shared" si="22"/>
        <v/>
      </c>
      <c r="AY12" s="379">
        <f t="shared" si="23"/>
        <v>0</v>
      </c>
      <c r="AZ12" s="379">
        <f t="shared" si="24"/>
        <v>0</v>
      </c>
      <c r="BA12" s="379" t="str">
        <f t="shared" si="25"/>
        <v/>
      </c>
      <c r="BB12" s="379">
        <f t="shared" si="26"/>
        <v>26</v>
      </c>
      <c r="BC12" s="379">
        <f t="shared" si="27"/>
        <v>3</v>
      </c>
      <c r="BD12" s="379" t="str">
        <f t="shared" si="28"/>
        <v>Sejour Christian</v>
      </c>
    </row>
    <row r="13" spans="1:56" ht="16.5" customHeight="1" thickBot="1" x14ac:dyDescent="0.4">
      <c r="A13" s="363">
        <v>8</v>
      </c>
      <c r="B13" s="364" t="str">
        <f t="shared" si="0"/>
        <v>Lezervant Sophie</v>
      </c>
      <c r="C13" s="365" t="str">
        <f t="shared" si="0"/>
        <v>F</v>
      </c>
      <c r="D13" s="366" t="str">
        <f t="shared" si="1"/>
        <v>ASGAF</v>
      </c>
      <c r="E13" s="354">
        <f t="shared" si="6"/>
        <v>24.7</v>
      </c>
      <c r="F13" s="367">
        <f t="shared" si="32"/>
        <v>24</v>
      </c>
      <c r="H13" s="363">
        <v>8</v>
      </c>
      <c r="I13" s="364" t="str">
        <f t="shared" si="2"/>
        <v>Colmerauer Denis</v>
      </c>
      <c r="J13" s="365" t="str">
        <f t="shared" si="2"/>
        <v>H</v>
      </c>
      <c r="K13" s="365" t="str">
        <f t="shared" si="2"/>
        <v>Corbuches</v>
      </c>
      <c r="L13" s="354">
        <f t="shared" si="7"/>
        <v>11.6</v>
      </c>
      <c r="M13" s="367">
        <f t="shared" si="33"/>
        <v>24</v>
      </c>
      <c r="O13" s="375">
        <v>7</v>
      </c>
      <c r="P13" s="376" t="str">
        <f t="shared" si="34"/>
        <v/>
      </c>
      <c r="Q13" s="376" t="str">
        <f t="shared" si="8"/>
        <v/>
      </c>
      <c r="R13" s="376" t="str">
        <f t="shared" si="35"/>
        <v/>
      </c>
      <c r="S13" s="377">
        <f t="shared" si="9"/>
        <v>0</v>
      </c>
      <c r="T13" s="378"/>
      <c r="W13" s="912" t="s">
        <v>4</v>
      </c>
      <c r="X13" s="914"/>
      <c r="Y13" s="914"/>
      <c r="Z13" s="913"/>
      <c r="AB13" s="361">
        <f t="shared" si="10"/>
        <v>24</v>
      </c>
      <c r="AC13" s="361" t="str">
        <f t="shared" si="3"/>
        <v/>
      </c>
      <c r="AD13" s="361" t="str">
        <f t="shared" si="11"/>
        <v/>
      </c>
      <c r="AE13" s="361" t="str">
        <f t="shared" si="12"/>
        <v/>
      </c>
      <c r="AF13" s="361" t="str">
        <f t="shared" si="12"/>
        <v/>
      </c>
      <c r="AH13" s="362" t="str">
        <f t="shared" si="4"/>
        <v/>
      </c>
      <c r="AI13" s="362" t="str">
        <f t="shared" si="13"/>
        <v/>
      </c>
      <c r="AJ13" s="362" t="str">
        <f t="shared" si="14"/>
        <v/>
      </c>
      <c r="AK13" s="362">
        <f t="shared" si="15"/>
        <v>24</v>
      </c>
      <c r="AL13" s="362" t="str">
        <f t="shared" si="15"/>
        <v/>
      </c>
      <c r="AM13" s="407"/>
      <c r="AN13" s="407"/>
      <c r="AP13" s="361" t="str">
        <f t="shared" si="5"/>
        <v/>
      </c>
      <c r="AQ13" s="361" t="str">
        <f t="shared" si="16"/>
        <v/>
      </c>
      <c r="AR13" s="361" t="str">
        <f t="shared" si="17"/>
        <v/>
      </c>
      <c r="AS13" s="361" t="str">
        <f t="shared" si="18"/>
        <v/>
      </c>
      <c r="AT13" s="361" t="str">
        <f t="shared" si="19"/>
        <v/>
      </c>
      <c r="AV13" s="379">
        <f t="shared" si="20"/>
        <v>0</v>
      </c>
      <c r="AW13" s="379">
        <f t="shared" si="21"/>
        <v>0</v>
      </c>
      <c r="AX13" s="379" t="str">
        <f t="shared" si="22"/>
        <v/>
      </c>
      <c r="AY13" s="379">
        <f t="shared" si="23"/>
        <v>0</v>
      </c>
      <c r="AZ13" s="379">
        <f t="shared" si="24"/>
        <v>0</v>
      </c>
      <c r="BA13" s="379" t="str">
        <f t="shared" si="25"/>
        <v/>
      </c>
      <c r="BB13" s="379">
        <f t="shared" si="26"/>
        <v>24</v>
      </c>
      <c r="BC13" s="379">
        <f t="shared" si="27"/>
        <v>5</v>
      </c>
      <c r="BD13" s="379" t="str">
        <f t="shared" si="28"/>
        <v>Delaunay Olivier</v>
      </c>
    </row>
    <row r="14" spans="1:56" ht="16.5" customHeight="1" thickBot="1" x14ac:dyDescent="0.4">
      <c r="A14" s="363">
        <v>9</v>
      </c>
      <c r="B14" s="364" t="str">
        <f t="shared" si="0"/>
        <v>Benalioua Karim</v>
      </c>
      <c r="C14" s="365" t="str">
        <f t="shared" si="0"/>
        <v>H</v>
      </c>
      <c r="D14" s="366" t="str">
        <f t="shared" si="1"/>
        <v>Réveillon</v>
      </c>
      <c r="E14" s="354">
        <f t="shared" si="6"/>
        <v>23.6</v>
      </c>
      <c r="F14" s="367">
        <f>+F13-2</f>
        <v>22</v>
      </c>
      <c r="H14" s="363">
        <v>9</v>
      </c>
      <c r="I14" s="364" t="str">
        <f t="shared" si="2"/>
        <v>Lapatrie Gilles</v>
      </c>
      <c r="J14" s="365" t="str">
        <f t="shared" si="2"/>
        <v>H</v>
      </c>
      <c r="K14" s="365" t="str">
        <f t="shared" si="2"/>
        <v>Réveillon</v>
      </c>
      <c r="L14" s="354">
        <f t="shared" si="7"/>
        <v>11.6</v>
      </c>
      <c r="M14" s="367">
        <f>+M13-2</f>
        <v>22</v>
      </c>
      <c r="O14" s="375">
        <v>8</v>
      </c>
      <c r="P14" s="376" t="str">
        <f t="shared" si="34"/>
        <v/>
      </c>
      <c r="Q14" s="376" t="str">
        <f t="shared" si="8"/>
        <v/>
      </c>
      <c r="R14" s="376" t="str">
        <f t="shared" si="35"/>
        <v/>
      </c>
      <c r="S14" s="377">
        <f t="shared" si="9"/>
        <v>0</v>
      </c>
      <c r="T14" s="378"/>
      <c r="W14" s="382" t="s">
        <v>5</v>
      </c>
      <c r="X14" s="383" t="s">
        <v>6</v>
      </c>
      <c r="Y14" s="384" t="s">
        <v>7</v>
      </c>
      <c r="Z14" s="349" t="s">
        <v>8</v>
      </c>
      <c r="AB14" s="361" t="str">
        <f t="shared" si="10"/>
        <v/>
      </c>
      <c r="AC14" s="361" t="str">
        <f t="shared" si="3"/>
        <v/>
      </c>
      <c r="AD14" s="361" t="str">
        <f t="shared" si="11"/>
        <v/>
      </c>
      <c r="AE14" s="361" t="str">
        <f t="shared" si="12"/>
        <v/>
      </c>
      <c r="AF14" s="361">
        <f t="shared" si="12"/>
        <v>22</v>
      </c>
      <c r="AH14" s="362" t="str">
        <f t="shared" si="4"/>
        <v/>
      </c>
      <c r="AI14" s="362" t="str">
        <f t="shared" si="13"/>
        <v/>
      </c>
      <c r="AJ14" s="362" t="str">
        <f t="shared" si="14"/>
        <v/>
      </c>
      <c r="AK14" s="362" t="str">
        <f t="shared" si="15"/>
        <v/>
      </c>
      <c r="AL14" s="362">
        <f t="shared" si="15"/>
        <v>22</v>
      </c>
      <c r="AM14" s="407"/>
      <c r="AN14" s="407"/>
      <c r="AP14" s="361" t="str">
        <f t="shared" si="5"/>
        <v/>
      </c>
      <c r="AQ14" s="361" t="str">
        <f t="shared" si="16"/>
        <v/>
      </c>
      <c r="AR14" s="361" t="str">
        <f t="shared" si="17"/>
        <v/>
      </c>
      <c r="AS14" s="361" t="str">
        <f t="shared" si="18"/>
        <v/>
      </c>
      <c r="AT14" s="361" t="str">
        <f t="shared" si="19"/>
        <v/>
      </c>
      <c r="AV14" s="379">
        <f t="shared" si="20"/>
        <v>0</v>
      </c>
      <c r="AW14" s="379">
        <f t="shared" si="21"/>
        <v>0</v>
      </c>
      <c r="AX14" s="379" t="str">
        <f t="shared" si="22"/>
        <v/>
      </c>
      <c r="AY14" s="379">
        <f t="shared" si="23"/>
        <v>0</v>
      </c>
      <c r="AZ14" s="379">
        <f t="shared" si="24"/>
        <v>0</v>
      </c>
      <c r="BA14" s="379" t="str">
        <f t="shared" si="25"/>
        <v/>
      </c>
      <c r="BB14" s="379">
        <f t="shared" si="26"/>
        <v>24</v>
      </c>
      <c r="BC14" s="379">
        <f t="shared" si="27"/>
        <v>5</v>
      </c>
      <c r="BD14" s="379" t="str">
        <f t="shared" si="28"/>
        <v>Colmerauer Denis</v>
      </c>
    </row>
    <row r="15" spans="1:56" ht="16.5" customHeight="1" x14ac:dyDescent="0.35">
      <c r="A15" s="363">
        <v>10</v>
      </c>
      <c r="B15" s="364" t="str">
        <f t="shared" si="0"/>
        <v>Retif Didier</v>
      </c>
      <c r="C15" s="365" t="str">
        <f t="shared" si="0"/>
        <v>H</v>
      </c>
      <c r="D15" s="366" t="str">
        <f t="shared" si="0"/>
        <v>Réveillon</v>
      </c>
      <c r="E15" s="354">
        <f t="shared" si="6"/>
        <v>12.7</v>
      </c>
      <c r="F15" s="367">
        <f t="shared" si="32"/>
        <v>22</v>
      </c>
      <c r="H15" s="363">
        <v>10</v>
      </c>
      <c r="I15" s="364" t="str">
        <f t="shared" si="2"/>
        <v>Lutz Dominique</v>
      </c>
      <c r="J15" s="365" t="str">
        <f t="shared" si="2"/>
        <v>H</v>
      </c>
      <c r="K15" s="365" t="str">
        <f t="shared" si="2"/>
        <v>Réveillon</v>
      </c>
      <c r="L15" s="354">
        <f t="shared" si="7"/>
        <v>10.1</v>
      </c>
      <c r="M15" s="367">
        <f t="shared" si="33"/>
        <v>22</v>
      </c>
      <c r="O15" s="375">
        <v>9</v>
      </c>
      <c r="P15" s="376" t="str">
        <f t="shared" si="34"/>
        <v/>
      </c>
      <c r="Q15" s="376" t="str">
        <f t="shared" si="8"/>
        <v/>
      </c>
      <c r="R15" s="376" t="str">
        <f t="shared" si="35"/>
        <v/>
      </c>
      <c r="S15" s="377">
        <f t="shared" si="9"/>
        <v>0</v>
      </c>
      <c r="T15" s="378"/>
      <c r="W15" s="359" t="str">
        <f>+W6</f>
        <v>ASGAF</v>
      </c>
      <c r="X15" s="385">
        <f>AB36</f>
        <v>146</v>
      </c>
      <c r="Y15" s="386">
        <f>AH36</f>
        <v>122</v>
      </c>
      <c r="Z15" s="387">
        <f>SUM(X15:Y15)</f>
        <v>268</v>
      </c>
      <c r="AB15" s="361" t="str">
        <f t="shared" si="10"/>
        <v/>
      </c>
      <c r="AC15" s="361" t="str">
        <f t="shared" si="3"/>
        <v/>
      </c>
      <c r="AD15" s="361" t="str">
        <f t="shared" si="11"/>
        <v/>
      </c>
      <c r="AE15" s="361" t="str">
        <f t="shared" si="12"/>
        <v/>
      </c>
      <c r="AF15" s="361">
        <f>IF(LEFT($D15,9)=AF$5,$F15,"")</f>
        <v>22</v>
      </c>
      <c r="AH15" s="362" t="str">
        <f t="shared" si="4"/>
        <v/>
      </c>
      <c r="AI15" s="362" t="str">
        <f t="shared" si="13"/>
        <v/>
      </c>
      <c r="AJ15" s="362" t="str">
        <f t="shared" si="14"/>
        <v/>
      </c>
      <c r="AK15" s="362" t="str">
        <f t="shared" si="15"/>
        <v/>
      </c>
      <c r="AL15" s="362">
        <f t="shared" si="15"/>
        <v>22</v>
      </c>
      <c r="AM15" s="407"/>
      <c r="AN15" s="407"/>
      <c r="AP15" s="361" t="str">
        <f t="shared" si="5"/>
        <v/>
      </c>
      <c r="AQ15" s="361" t="str">
        <f t="shared" si="16"/>
        <v/>
      </c>
      <c r="AR15" s="361" t="str">
        <f t="shared" si="17"/>
        <v/>
      </c>
      <c r="AS15" s="361" t="str">
        <f t="shared" si="18"/>
        <v/>
      </c>
      <c r="AT15" s="361" t="str">
        <f t="shared" si="19"/>
        <v/>
      </c>
      <c r="AV15" s="379">
        <f t="shared" si="20"/>
        <v>0</v>
      </c>
      <c r="AW15" s="379">
        <f t="shared" si="21"/>
        <v>0</v>
      </c>
      <c r="AX15" s="379" t="str">
        <f t="shared" si="22"/>
        <v/>
      </c>
      <c r="AY15" s="379">
        <f t="shared" si="23"/>
        <v>0</v>
      </c>
      <c r="AZ15" s="379">
        <f t="shared" si="24"/>
        <v>0</v>
      </c>
      <c r="BA15" s="379" t="str">
        <f t="shared" si="25"/>
        <v/>
      </c>
      <c r="BB15" s="379">
        <f t="shared" si="26"/>
        <v>22</v>
      </c>
      <c r="BC15" s="379">
        <f t="shared" si="27"/>
        <v>7</v>
      </c>
      <c r="BD15" s="379" t="str">
        <f t="shared" si="28"/>
        <v>Lapatrie Gilles</v>
      </c>
    </row>
    <row r="16" spans="1:56" ht="16.5" customHeight="1" x14ac:dyDescent="0.35">
      <c r="A16" s="363">
        <v>11</v>
      </c>
      <c r="B16" s="364" t="str">
        <f t="shared" si="0"/>
        <v>Heid Bruno</v>
      </c>
      <c r="C16" s="365" t="str">
        <f t="shared" si="0"/>
        <v>H</v>
      </c>
      <c r="D16" s="366" t="str">
        <f t="shared" si="0"/>
        <v>Chevannes</v>
      </c>
      <c r="E16" s="354">
        <f t="shared" si="6"/>
        <v>15.5</v>
      </c>
      <c r="F16" s="367">
        <f>+F15-2</f>
        <v>20</v>
      </c>
      <c r="H16" s="363">
        <v>11</v>
      </c>
      <c r="I16" s="364" t="str">
        <f t="shared" si="2"/>
        <v>Combrisson Jean-Luc</v>
      </c>
      <c r="J16" s="365" t="str">
        <f t="shared" si="2"/>
        <v>H</v>
      </c>
      <c r="K16" s="365" t="str">
        <f t="shared" si="2"/>
        <v>Chevry</v>
      </c>
      <c r="L16" s="354">
        <f t="shared" si="7"/>
        <v>34</v>
      </c>
      <c r="M16" s="367">
        <f>+M15-2</f>
        <v>20</v>
      </c>
      <c r="O16" s="375">
        <v>10</v>
      </c>
      <c r="P16" s="376" t="str">
        <f t="shared" si="34"/>
        <v/>
      </c>
      <c r="Q16" s="376" t="str">
        <f t="shared" si="8"/>
        <v/>
      </c>
      <c r="R16" s="376" t="str">
        <f t="shared" si="35"/>
        <v/>
      </c>
      <c r="S16" s="377">
        <f t="shared" si="9"/>
        <v>0</v>
      </c>
      <c r="T16" s="378"/>
      <c r="W16" s="372" t="str">
        <f t="shared" ref="W16:W20" si="36">+W7</f>
        <v>Chevannes</v>
      </c>
      <c r="X16" s="377">
        <f>AC36</f>
        <v>40</v>
      </c>
      <c r="Y16" s="388">
        <f>AI36</f>
        <v>64</v>
      </c>
      <c r="Z16" s="389">
        <f>SUM(X16:Y16)</f>
        <v>104</v>
      </c>
      <c r="AB16" s="361" t="str">
        <f t="shared" si="10"/>
        <v/>
      </c>
      <c r="AC16" s="361">
        <f>IF(LEFT($D16,9)=AC$5,$F16,"")</f>
        <v>20</v>
      </c>
      <c r="AD16" s="361" t="str">
        <f t="shared" si="11"/>
        <v/>
      </c>
      <c r="AE16" s="361" t="str">
        <f t="shared" si="12"/>
        <v/>
      </c>
      <c r="AF16" s="361" t="str">
        <f t="shared" si="12"/>
        <v/>
      </c>
      <c r="AH16" s="362" t="str">
        <f t="shared" ref="AH16:AH25" si="37">IF(LEFT($K16,5)=AH$5,$M16,"")</f>
        <v/>
      </c>
      <c r="AI16" s="362" t="str">
        <f t="shared" si="13"/>
        <v/>
      </c>
      <c r="AJ16" s="362">
        <f t="shared" si="14"/>
        <v>20</v>
      </c>
      <c r="AK16" s="362" t="str">
        <f t="shared" si="15"/>
        <v/>
      </c>
      <c r="AL16" s="362" t="str">
        <f t="shared" si="15"/>
        <v/>
      </c>
      <c r="AM16" s="407"/>
      <c r="AN16" s="407"/>
      <c r="AP16" s="361" t="str">
        <f t="shared" si="5"/>
        <v/>
      </c>
      <c r="AQ16" s="361" t="str">
        <f t="shared" si="16"/>
        <v/>
      </c>
      <c r="AR16" s="361" t="str">
        <f t="shared" si="17"/>
        <v/>
      </c>
      <c r="AS16" s="361" t="str">
        <f t="shared" si="18"/>
        <v/>
      </c>
      <c r="AT16" s="361" t="str">
        <f t="shared" si="19"/>
        <v/>
      </c>
      <c r="AV16" s="379">
        <f t="shared" si="20"/>
        <v>0</v>
      </c>
      <c r="AW16" s="379">
        <f t="shared" si="21"/>
        <v>0</v>
      </c>
      <c r="AX16" s="379" t="str">
        <f t="shared" si="22"/>
        <v/>
      </c>
      <c r="AY16" s="379">
        <f t="shared" si="23"/>
        <v>0</v>
      </c>
      <c r="AZ16" s="379">
        <f t="shared" si="24"/>
        <v>0</v>
      </c>
      <c r="BA16" s="379" t="str">
        <f t="shared" si="25"/>
        <v/>
      </c>
      <c r="BB16" s="379">
        <f t="shared" si="26"/>
        <v>22</v>
      </c>
      <c r="BC16" s="379">
        <f t="shared" si="27"/>
        <v>7</v>
      </c>
      <c r="BD16" s="379" t="str">
        <f t="shared" si="28"/>
        <v>Lutz Dominique</v>
      </c>
    </row>
    <row r="17" spans="1:56" ht="16.5" customHeight="1" thickBot="1" x14ac:dyDescent="0.4">
      <c r="A17" s="363">
        <v>12</v>
      </c>
      <c r="B17" s="364" t="str">
        <f t="shared" si="0"/>
        <v>Nicolle Olivier</v>
      </c>
      <c r="C17" s="365" t="str">
        <f t="shared" si="0"/>
        <v>H</v>
      </c>
      <c r="D17" s="366" t="str">
        <f t="shared" si="0"/>
        <v>Chevannes</v>
      </c>
      <c r="E17" s="354">
        <f t="shared" si="6"/>
        <v>17.2</v>
      </c>
      <c r="F17" s="367">
        <f t="shared" si="32"/>
        <v>20</v>
      </c>
      <c r="H17" s="363">
        <v>12</v>
      </c>
      <c r="I17" s="364" t="str">
        <f t="shared" si="2"/>
        <v>Rossetti Francois</v>
      </c>
      <c r="J17" s="365" t="str">
        <f t="shared" si="2"/>
        <v>H</v>
      </c>
      <c r="K17" s="365" t="str">
        <f t="shared" si="2"/>
        <v>Chevry</v>
      </c>
      <c r="L17" s="354">
        <f t="shared" si="7"/>
        <v>36</v>
      </c>
      <c r="M17" s="367">
        <f t="shared" si="33"/>
        <v>20</v>
      </c>
      <c r="O17" s="375">
        <v>11</v>
      </c>
      <c r="P17" s="376" t="str">
        <f t="shared" si="34"/>
        <v/>
      </c>
      <c r="Q17" s="376" t="str">
        <f t="shared" si="8"/>
        <v/>
      </c>
      <c r="R17" s="376" t="str">
        <f t="shared" si="35"/>
        <v/>
      </c>
      <c r="S17" s="377">
        <f t="shared" si="9"/>
        <v>0</v>
      </c>
      <c r="T17" s="378"/>
      <c r="W17" s="372" t="str">
        <f t="shared" si="36"/>
        <v>Chevry</v>
      </c>
      <c r="X17" s="377">
        <f>AD36</f>
        <v>0</v>
      </c>
      <c r="Y17" s="388">
        <f>AJ36</f>
        <v>40</v>
      </c>
      <c r="Z17" s="389">
        <f>SUM(X17:Y17)</f>
        <v>40</v>
      </c>
      <c r="AB17" s="361" t="str">
        <f t="shared" si="10"/>
        <v/>
      </c>
      <c r="AC17" s="361">
        <f t="shared" si="3"/>
        <v>20</v>
      </c>
      <c r="AD17" s="361" t="str">
        <f t="shared" si="11"/>
        <v/>
      </c>
      <c r="AE17" s="361" t="str">
        <f t="shared" si="12"/>
        <v/>
      </c>
      <c r="AF17" s="361" t="str">
        <f t="shared" si="12"/>
        <v/>
      </c>
      <c r="AH17" s="362" t="str">
        <f t="shared" si="37"/>
        <v/>
      </c>
      <c r="AI17" s="362" t="str">
        <f t="shared" si="13"/>
        <v/>
      </c>
      <c r="AJ17" s="362">
        <f t="shared" si="14"/>
        <v>20</v>
      </c>
      <c r="AK17" s="362" t="str">
        <f t="shared" si="15"/>
        <v/>
      </c>
      <c r="AL17" s="362" t="str">
        <f t="shared" si="15"/>
        <v/>
      </c>
      <c r="AM17" s="407"/>
      <c r="AN17" s="407"/>
      <c r="AP17" s="361" t="str">
        <f t="shared" si="5"/>
        <v/>
      </c>
      <c r="AQ17" s="361" t="str">
        <f t="shared" si="16"/>
        <v/>
      </c>
      <c r="AR17" s="361" t="str">
        <f t="shared" si="17"/>
        <v/>
      </c>
      <c r="AS17" s="361" t="str">
        <f t="shared" si="18"/>
        <v/>
      </c>
      <c r="AT17" s="361" t="str">
        <f t="shared" si="19"/>
        <v/>
      </c>
      <c r="AV17" s="379">
        <f t="shared" si="20"/>
        <v>0</v>
      </c>
      <c r="AW17" s="379">
        <f t="shared" si="21"/>
        <v>0</v>
      </c>
      <c r="AX17" s="379" t="str">
        <f t="shared" si="22"/>
        <v/>
      </c>
      <c r="AY17" s="379">
        <f t="shared" si="23"/>
        <v>0</v>
      </c>
      <c r="AZ17" s="379">
        <f t="shared" si="24"/>
        <v>0</v>
      </c>
      <c r="BA17" s="379" t="str">
        <f t="shared" si="25"/>
        <v/>
      </c>
      <c r="BB17" s="379">
        <f t="shared" si="26"/>
        <v>20</v>
      </c>
      <c r="BC17" s="379">
        <f t="shared" si="27"/>
        <v>9</v>
      </c>
      <c r="BD17" s="379" t="str">
        <f t="shared" si="28"/>
        <v>Combrisson Jean-Luc</v>
      </c>
    </row>
    <row r="18" spans="1:56" ht="16.5" customHeight="1" thickBot="1" x14ac:dyDescent="0.4">
      <c r="A18" s="363">
        <v>13</v>
      </c>
      <c r="B18" s="364" t="str">
        <f t="shared" si="0"/>
        <v>Balley Jean Marc</v>
      </c>
      <c r="C18" s="365" t="str">
        <f t="shared" si="0"/>
        <v>H</v>
      </c>
      <c r="D18" s="366" t="str">
        <f t="shared" si="0"/>
        <v>ASGAF</v>
      </c>
      <c r="E18" s="354">
        <f t="shared" si="6"/>
        <v>13</v>
      </c>
      <c r="F18" s="367">
        <f>+F17-2</f>
        <v>18</v>
      </c>
      <c r="H18" s="390">
        <v>13</v>
      </c>
      <c r="I18" s="364" t="str">
        <f t="shared" si="2"/>
        <v>Henry Michel</v>
      </c>
      <c r="J18" s="365" t="str">
        <f t="shared" si="2"/>
        <v>H</v>
      </c>
      <c r="K18" s="365" t="str">
        <f t="shared" si="2"/>
        <v>Chevannes</v>
      </c>
      <c r="L18" s="354">
        <f t="shared" si="7"/>
        <v>36</v>
      </c>
      <c r="M18" s="367">
        <f>+M17-2</f>
        <v>18</v>
      </c>
      <c r="O18" s="391">
        <v>12</v>
      </c>
      <c r="P18" s="392" t="str">
        <f t="shared" si="34"/>
        <v/>
      </c>
      <c r="Q18" s="392" t="str">
        <f t="shared" si="8"/>
        <v/>
      </c>
      <c r="R18" s="392" t="str">
        <f t="shared" si="35"/>
        <v/>
      </c>
      <c r="S18" s="393">
        <f t="shared" si="9"/>
        <v>0</v>
      </c>
      <c r="T18" s="394"/>
      <c r="W18" s="372" t="str">
        <f t="shared" si="36"/>
        <v>Corbuches</v>
      </c>
      <c r="X18" s="377">
        <f>AE36</f>
        <v>60</v>
      </c>
      <c r="Y18" s="388">
        <f>AK36</f>
        <v>48</v>
      </c>
      <c r="Z18" s="389">
        <f>SUM(X18:Y18)</f>
        <v>108</v>
      </c>
      <c r="AB18" s="361">
        <f t="shared" si="10"/>
        <v>18</v>
      </c>
      <c r="AC18" s="361" t="str">
        <f t="shared" si="3"/>
        <v/>
      </c>
      <c r="AD18" s="361" t="str">
        <f t="shared" si="11"/>
        <v/>
      </c>
      <c r="AE18" s="361" t="str">
        <f t="shared" si="12"/>
        <v/>
      </c>
      <c r="AF18" s="361" t="str">
        <f t="shared" si="12"/>
        <v/>
      </c>
      <c r="AH18" s="362" t="str">
        <f t="shared" si="37"/>
        <v/>
      </c>
      <c r="AI18" s="362">
        <f t="shared" si="13"/>
        <v>18</v>
      </c>
      <c r="AJ18" s="362" t="str">
        <f t="shared" si="14"/>
        <v/>
      </c>
      <c r="AK18" s="362" t="str">
        <f t="shared" si="15"/>
        <v/>
      </c>
      <c r="AL18" s="362" t="str">
        <f t="shared" si="15"/>
        <v/>
      </c>
      <c r="AM18" s="407"/>
      <c r="AN18" s="407"/>
      <c r="AP18" s="395">
        <f>SUM(AP6:AP17)</f>
        <v>0</v>
      </c>
      <c r="AQ18" s="396">
        <f>SUM(AQ6:AQ17)</f>
        <v>0</v>
      </c>
      <c r="AR18" s="396">
        <f>SUM(AR6:AR17)</f>
        <v>0</v>
      </c>
      <c r="AS18" s="396">
        <f>SUM(AS6:AS17)</f>
        <v>0</v>
      </c>
      <c r="AT18" s="396">
        <f>SUM(AT6:AT17)</f>
        <v>0</v>
      </c>
      <c r="AV18" s="379">
        <f t="shared" si="20"/>
        <v>0</v>
      </c>
      <c r="AW18" s="379">
        <f t="shared" si="21"/>
        <v>0</v>
      </c>
      <c r="AX18" s="379" t="str">
        <f t="shared" si="22"/>
        <v/>
      </c>
      <c r="AY18" s="379">
        <f t="shared" si="23"/>
        <v>0</v>
      </c>
      <c r="AZ18" s="379">
        <f t="shared" si="24"/>
        <v>0</v>
      </c>
      <c r="BA18" s="379" t="str">
        <f t="shared" si="25"/>
        <v/>
      </c>
      <c r="BB18" s="379">
        <f t="shared" si="26"/>
        <v>20</v>
      </c>
      <c r="BC18" s="379">
        <f t="shared" si="27"/>
        <v>9</v>
      </c>
      <c r="BD18" s="379" t="str">
        <f t="shared" si="28"/>
        <v>Rossetti Francois</v>
      </c>
    </row>
    <row r="19" spans="1:56" ht="16.5" customHeight="1" thickBot="1" x14ac:dyDescent="0.5">
      <c r="A19" s="363">
        <v>14</v>
      </c>
      <c r="B19" s="364" t="str">
        <f t="shared" si="0"/>
        <v>Marcais Xavier</v>
      </c>
      <c r="C19" s="365" t="str">
        <f t="shared" si="0"/>
        <v>H</v>
      </c>
      <c r="D19" s="366" t="str">
        <f t="shared" si="0"/>
        <v>ASGAF</v>
      </c>
      <c r="E19" s="354">
        <f t="shared" si="6"/>
        <v>14</v>
      </c>
      <c r="F19" s="367">
        <f t="shared" si="32"/>
        <v>18</v>
      </c>
      <c r="H19" s="390">
        <v>14</v>
      </c>
      <c r="I19" s="364" t="str">
        <f t="shared" si="2"/>
        <v>Andre Patrick</v>
      </c>
      <c r="J19" s="365" t="str">
        <f t="shared" si="2"/>
        <v>H</v>
      </c>
      <c r="K19" s="365" t="str">
        <f t="shared" si="2"/>
        <v>Chevannes</v>
      </c>
      <c r="L19" s="354">
        <f t="shared" si="7"/>
        <v>28.6</v>
      </c>
      <c r="M19" s="367">
        <f t="shared" si="33"/>
        <v>18</v>
      </c>
      <c r="Q19" s="341"/>
      <c r="R19" s="397" t="s">
        <v>64</v>
      </c>
      <c r="S19" s="398">
        <f>SUM(S7:S18)</f>
        <v>0</v>
      </c>
      <c r="T19" s="399"/>
      <c r="W19" s="400" t="str">
        <f t="shared" si="36"/>
        <v>Réveillon</v>
      </c>
      <c r="X19" s="393">
        <f>AF36</f>
        <v>234</v>
      </c>
      <c r="Y19" s="401">
        <f>AL36</f>
        <v>206</v>
      </c>
      <c r="Z19" s="402">
        <f>SUM(X19:Y19)</f>
        <v>440</v>
      </c>
      <c r="AB19" s="361">
        <f t="shared" si="10"/>
        <v>18</v>
      </c>
      <c r="AC19" s="361" t="str">
        <f t="shared" si="3"/>
        <v/>
      </c>
      <c r="AD19" s="361" t="str">
        <f t="shared" si="11"/>
        <v/>
      </c>
      <c r="AE19" s="361" t="str">
        <f t="shared" si="12"/>
        <v/>
      </c>
      <c r="AF19" s="361" t="str">
        <f t="shared" si="12"/>
        <v/>
      </c>
      <c r="AH19" s="362" t="str">
        <f t="shared" si="37"/>
        <v/>
      </c>
      <c r="AI19" s="362">
        <f t="shared" si="13"/>
        <v>18</v>
      </c>
      <c r="AJ19" s="362" t="str">
        <f t="shared" si="14"/>
        <v/>
      </c>
      <c r="AK19" s="362" t="str">
        <f t="shared" si="15"/>
        <v/>
      </c>
      <c r="AL19" s="362" t="str">
        <f t="shared" si="15"/>
        <v/>
      </c>
      <c r="AM19" s="407"/>
      <c r="AN19" s="407"/>
      <c r="AP19" s="908" t="s">
        <v>29</v>
      </c>
      <c r="AQ19" s="909"/>
      <c r="AR19" s="909"/>
      <c r="AS19" s="909"/>
      <c r="AT19" s="909"/>
      <c r="AV19" s="379">
        <f t="shared" si="20"/>
        <v>0</v>
      </c>
      <c r="AW19" s="379">
        <f t="shared" si="21"/>
        <v>0</v>
      </c>
      <c r="AX19" s="379" t="str">
        <f t="shared" si="22"/>
        <v/>
      </c>
      <c r="AY19" s="379">
        <f t="shared" si="23"/>
        <v>0</v>
      </c>
      <c r="AZ19" s="379">
        <f t="shared" si="24"/>
        <v>0</v>
      </c>
      <c r="BA19" s="379" t="str">
        <f t="shared" si="25"/>
        <v/>
      </c>
      <c r="BB19" s="379">
        <f t="shared" si="26"/>
        <v>18</v>
      </c>
      <c r="BC19" s="379">
        <f t="shared" si="27"/>
        <v>11</v>
      </c>
      <c r="BD19" s="379" t="str">
        <f t="shared" si="28"/>
        <v>Henry Michel</v>
      </c>
    </row>
    <row r="20" spans="1:56" ht="16.5" customHeight="1" thickBot="1" x14ac:dyDescent="0.4">
      <c r="A20" s="403">
        <v>15</v>
      </c>
      <c r="B20" s="364" t="str">
        <f t="shared" si="0"/>
        <v>Savoye Pierre</v>
      </c>
      <c r="C20" s="365" t="str">
        <f t="shared" si="0"/>
        <v>H</v>
      </c>
      <c r="D20" s="366" t="str">
        <f t="shared" si="0"/>
        <v>ASGAF</v>
      </c>
      <c r="E20" s="354">
        <f t="shared" si="6"/>
        <v>22.9</v>
      </c>
      <c r="F20" s="367">
        <f>+F19-2</f>
        <v>16</v>
      </c>
      <c r="H20" s="390">
        <v>15</v>
      </c>
      <c r="I20" s="364" t="str">
        <f t="shared" si="2"/>
        <v>Benalioua Karim</v>
      </c>
      <c r="J20" s="365" t="str">
        <f t="shared" si="2"/>
        <v>H</v>
      </c>
      <c r="K20" s="365" t="str">
        <f t="shared" si="2"/>
        <v>Réveillon</v>
      </c>
      <c r="L20" s="354">
        <f t="shared" si="7"/>
        <v>23.6</v>
      </c>
      <c r="M20" s="367">
        <f>+M19-2</f>
        <v>16</v>
      </c>
      <c r="W20" s="380" t="str">
        <f t="shared" si="36"/>
        <v>Total</v>
      </c>
      <c r="X20" s="404">
        <f>SUM(X15:X19)</f>
        <v>480</v>
      </c>
      <c r="Y20" s="405">
        <f t="shared" ref="Y20:Z20" si="38">SUM(Y15:Y19)</f>
        <v>480</v>
      </c>
      <c r="Z20" s="406">
        <f t="shared" si="38"/>
        <v>960</v>
      </c>
      <c r="AB20" s="361">
        <f t="shared" si="10"/>
        <v>16</v>
      </c>
      <c r="AC20" s="361" t="str">
        <f t="shared" si="3"/>
        <v/>
      </c>
      <c r="AD20" s="361" t="str">
        <f t="shared" si="11"/>
        <v/>
      </c>
      <c r="AE20" s="361" t="str">
        <f t="shared" si="12"/>
        <v/>
      </c>
      <c r="AF20" s="361" t="str">
        <f t="shared" si="12"/>
        <v/>
      </c>
      <c r="AH20" s="362" t="str">
        <f t="shared" si="37"/>
        <v/>
      </c>
      <c r="AI20" s="362" t="str">
        <f t="shared" si="13"/>
        <v/>
      </c>
      <c r="AJ20" s="362" t="str">
        <f t="shared" si="14"/>
        <v/>
      </c>
      <c r="AK20" s="362" t="str">
        <f t="shared" si="15"/>
        <v/>
      </c>
      <c r="AL20" s="362">
        <f t="shared" si="15"/>
        <v>16</v>
      </c>
      <c r="AM20" s="407"/>
      <c r="AN20" s="407"/>
      <c r="AP20" s="407"/>
      <c r="AQ20" s="407"/>
      <c r="AR20" s="407"/>
      <c r="AS20" s="407"/>
      <c r="AT20" s="407"/>
      <c r="AU20" s="407"/>
      <c r="AV20" s="379">
        <f t="shared" si="20"/>
        <v>0</v>
      </c>
      <c r="AW20" s="379">
        <f t="shared" si="21"/>
        <v>0</v>
      </c>
      <c r="AX20" s="379" t="str">
        <f t="shared" si="22"/>
        <v/>
      </c>
      <c r="AY20" s="379">
        <f t="shared" si="23"/>
        <v>0</v>
      </c>
      <c r="AZ20" s="379">
        <f t="shared" si="24"/>
        <v>0</v>
      </c>
      <c r="BA20" s="379" t="str">
        <f t="shared" si="25"/>
        <v/>
      </c>
      <c r="BB20" s="379">
        <f t="shared" si="26"/>
        <v>18</v>
      </c>
      <c r="BC20" s="379">
        <f t="shared" si="27"/>
        <v>11</v>
      </c>
      <c r="BD20" s="379" t="str">
        <f t="shared" si="28"/>
        <v>Andre Patrick</v>
      </c>
    </row>
    <row r="21" spans="1:56" ht="16.5" customHeight="1" x14ac:dyDescent="0.45">
      <c r="A21" s="363">
        <v>16</v>
      </c>
      <c r="B21" s="364" t="str">
        <f t="shared" si="0"/>
        <v>Sompare Wotème</v>
      </c>
      <c r="C21" s="365" t="str">
        <f t="shared" si="0"/>
        <v>H</v>
      </c>
      <c r="D21" s="366" t="str">
        <f t="shared" si="0"/>
        <v>ASGAF</v>
      </c>
      <c r="E21" s="354">
        <f t="shared" si="6"/>
        <v>13.3</v>
      </c>
      <c r="F21" s="367">
        <f t="shared" si="32"/>
        <v>16</v>
      </c>
      <c r="H21" s="390">
        <v>16</v>
      </c>
      <c r="I21" s="364" t="str">
        <f t="shared" si="2"/>
        <v>Retif Didier</v>
      </c>
      <c r="J21" s="365" t="str">
        <f t="shared" si="2"/>
        <v>H</v>
      </c>
      <c r="K21" s="365" t="str">
        <f t="shared" si="2"/>
        <v>Réveillon</v>
      </c>
      <c r="L21" s="354">
        <f t="shared" si="7"/>
        <v>12.7</v>
      </c>
      <c r="M21" s="367">
        <f t="shared" si="33"/>
        <v>16</v>
      </c>
      <c r="O21" s="920" t="s">
        <v>51</v>
      </c>
      <c r="P21" s="921"/>
      <c r="Q21" s="921"/>
      <c r="R21" s="921"/>
      <c r="S21" s="408"/>
      <c r="Y21" s="188">
        <f>X20+Y20</f>
        <v>960</v>
      </c>
      <c r="AB21" s="361">
        <f t="shared" si="10"/>
        <v>16</v>
      </c>
      <c r="AC21" s="361" t="str">
        <f t="shared" si="3"/>
        <v/>
      </c>
      <c r="AD21" s="361" t="str">
        <f t="shared" si="11"/>
        <v/>
      </c>
      <c r="AE21" s="361" t="str">
        <f t="shared" si="12"/>
        <v/>
      </c>
      <c r="AF21" s="361" t="str">
        <f t="shared" si="12"/>
        <v/>
      </c>
      <c r="AH21" s="362" t="str">
        <f t="shared" si="37"/>
        <v/>
      </c>
      <c r="AI21" s="362" t="str">
        <f t="shared" si="13"/>
        <v/>
      </c>
      <c r="AJ21" s="362" t="str">
        <f t="shared" si="14"/>
        <v/>
      </c>
      <c r="AK21" s="362" t="str">
        <f t="shared" si="15"/>
        <v/>
      </c>
      <c r="AL21" s="362">
        <f t="shared" si="15"/>
        <v>16</v>
      </c>
      <c r="AM21" s="407"/>
      <c r="AN21" s="407"/>
      <c r="AP21" s="407"/>
      <c r="AQ21" s="407"/>
      <c r="AR21" s="407"/>
      <c r="AS21" s="407"/>
      <c r="AT21" s="407"/>
      <c r="AU21" s="407"/>
      <c r="AV21" s="379">
        <f t="shared" si="20"/>
        <v>0</v>
      </c>
      <c r="AW21" s="379">
        <f t="shared" si="21"/>
        <v>0</v>
      </c>
      <c r="AX21" s="379" t="str">
        <f t="shared" si="22"/>
        <v/>
      </c>
      <c r="AY21" s="379">
        <f t="shared" si="23"/>
        <v>0</v>
      </c>
      <c r="AZ21" s="379">
        <f t="shared" si="24"/>
        <v>0</v>
      </c>
      <c r="BA21" s="379" t="str">
        <f t="shared" si="25"/>
        <v/>
      </c>
      <c r="BB21" s="379">
        <f t="shared" si="26"/>
        <v>16</v>
      </c>
      <c r="BC21" s="379">
        <f t="shared" si="27"/>
        <v>13</v>
      </c>
      <c r="BD21" s="379" t="str">
        <f t="shared" si="28"/>
        <v>Benalioua Karim</v>
      </c>
    </row>
    <row r="22" spans="1:56" ht="16.5" customHeight="1" thickBot="1" x14ac:dyDescent="0.4">
      <c r="A22" s="363">
        <v>17</v>
      </c>
      <c r="B22" s="364" t="str">
        <f t="shared" ref="B22:D35" si="39">+B58</f>
        <v>Tamet Assia</v>
      </c>
      <c r="C22" s="365" t="str">
        <f t="shared" si="39"/>
        <v>F</v>
      </c>
      <c r="D22" s="366" t="str">
        <f t="shared" si="39"/>
        <v>Réveillon</v>
      </c>
      <c r="E22" s="354">
        <f t="shared" si="6"/>
        <v>11</v>
      </c>
      <c r="F22" s="367">
        <f>+F21-2</f>
        <v>14</v>
      </c>
      <c r="H22" s="390">
        <v>17</v>
      </c>
      <c r="I22" s="364" t="str">
        <f t="shared" ref="I22:K35" si="40">+I58</f>
        <v>Nicolle Olivier</v>
      </c>
      <c r="J22" s="365" t="str">
        <f t="shared" si="40"/>
        <v>H</v>
      </c>
      <c r="K22" s="365" t="str">
        <f t="shared" si="40"/>
        <v>Chevannes</v>
      </c>
      <c r="L22" s="354">
        <f t="shared" si="7"/>
        <v>17.2</v>
      </c>
      <c r="M22" s="367">
        <f>+M21-2</f>
        <v>14</v>
      </c>
      <c r="O22" s="409" t="s">
        <v>30</v>
      </c>
      <c r="P22" s="410" t="s">
        <v>31</v>
      </c>
      <c r="Q22" s="410" t="s">
        <v>26</v>
      </c>
      <c r="R22" s="410" t="s">
        <v>32</v>
      </c>
      <c r="S22" s="411" t="s">
        <v>8</v>
      </c>
      <c r="AB22" s="361" t="str">
        <f t="shared" si="10"/>
        <v/>
      </c>
      <c r="AC22" s="361" t="str">
        <f t="shared" si="3"/>
        <v/>
      </c>
      <c r="AD22" s="361" t="str">
        <f t="shared" si="11"/>
        <v/>
      </c>
      <c r="AE22" s="361" t="str">
        <f t="shared" si="12"/>
        <v/>
      </c>
      <c r="AF22" s="361">
        <f t="shared" si="12"/>
        <v>14</v>
      </c>
      <c r="AH22" s="362" t="str">
        <f t="shared" si="37"/>
        <v/>
      </c>
      <c r="AI22" s="362">
        <f t="shared" si="13"/>
        <v>14</v>
      </c>
      <c r="AJ22" s="362" t="str">
        <f t="shared" si="14"/>
        <v/>
      </c>
      <c r="AK22" s="362" t="str">
        <f t="shared" si="15"/>
        <v/>
      </c>
      <c r="AL22" s="362" t="str">
        <f t="shared" si="15"/>
        <v/>
      </c>
      <c r="AM22" s="407"/>
      <c r="AN22" s="407"/>
      <c r="AP22" s="407"/>
      <c r="AQ22" s="407"/>
      <c r="AR22" s="407"/>
      <c r="AS22" s="407"/>
      <c r="AT22" s="407"/>
      <c r="AU22" s="407"/>
      <c r="AV22" s="379">
        <f t="shared" si="20"/>
        <v>0</v>
      </c>
      <c r="AW22" s="379">
        <f t="shared" si="21"/>
        <v>0</v>
      </c>
      <c r="AX22" s="379" t="str">
        <f t="shared" si="22"/>
        <v/>
      </c>
      <c r="AY22" s="379">
        <f t="shared" si="23"/>
        <v>0</v>
      </c>
      <c r="AZ22" s="379">
        <f t="shared" si="24"/>
        <v>0</v>
      </c>
      <c r="BA22" s="379" t="str">
        <f t="shared" si="25"/>
        <v/>
      </c>
      <c r="BB22" s="379">
        <f t="shared" si="26"/>
        <v>16</v>
      </c>
      <c r="BC22" s="379">
        <f t="shared" si="27"/>
        <v>13</v>
      </c>
      <c r="BD22" s="379" t="str">
        <f t="shared" si="28"/>
        <v>Retif Didier</v>
      </c>
    </row>
    <row r="23" spans="1:56" ht="16.5" customHeight="1" x14ac:dyDescent="0.45">
      <c r="A23" s="363">
        <v>18</v>
      </c>
      <c r="B23" s="364" t="str">
        <f t="shared" si="39"/>
        <v>Tamet Yves</v>
      </c>
      <c r="C23" s="365" t="str">
        <f t="shared" si="39"/>
        <v>H</v>
      </c>
      <c r="D23" s="366" t="str">
        <f t="shared" si="39"/>
        <v>Réveillon</v>
      </c>
      <c r="E23" s="354">
        <f t="shared" si="6"/>
        <v>20</v>
      </c>
      <c r="F23" s="367">
        <f>+F22</f>
        <v>14</v>
      </c>
      <c r="H23" s="390">
        <v>18</v>
      </c>
      <c r="I23" s="364" t="str">
        <f t="shared" si="40"/>
        <v>Heid Bruno</v>
      </c>
      <c r="J23" s="365" t="str">
        <f t="shared" si="40"/>
        <v>H</v>
      </c>
      <c r="K23" s="365" t="str">
        <f t="shared" si="40"/>
        <v>Chevannes</v>
      </c>
      <c r="L23" s="354">
        <f t="shared" si="7"/>
        <v>15.5</v>
      </c>
      <c r="M23" s="367">
        <f>+M22</f>
        <v>14</v>
      </c>
      <c r="O23" s="412">
        <v>1</v>
      </c>
      <c r="P23" s="413" t="str">
        <f t="shared" ref="P23:P34" si="41">IFERROR(VLOOKUP($O23,$AZ$7:$BA$36,2,0),"")</f>
        <v>Millerant Corine</v>
      </c>
      <c r="Q23" s="369">
        <f t="shared" ref="Q23:Q34" si="42">IFERROR(VLOOKUP($P23,$I$6:$L$35,4,0),"")</f>
        <v>22.1</v>
      </c>
      <c r="R23" s="369" t="str">
        <f t="shared" ref="R23:R34" si="43">IFERROR(VLOOKUP($P23,$I$6:$L$35,3,0),"")</f>
        <v>Réveillon</v>
      </c>
      <c r="S23" s="371">
        <f t="shared" ref="S23:S34" si="44">IFERROR(VLOOKUP($P23,$I$6:$M$35,5,0),"")</f>
        <v>30</v>
      </c>
      <c r="AB23" s="361" t="str">
        <f t="shared" si="10"/>
        <v/>
      </c>
      <c r="AC23" s="361" t="str">
        <f t="shared" si="3"/>
        <v/>
      </c>
      <c r="AD23" s="361" t="str">
        <f t="shared" si="11"/>
        <v/>
      </c>
      <c r="AE23" s="361" t="str">
        <f t="shared" si="12"/>
        <v/>
      </c>
      <c r="AF23" s="361">
        <f t="shared" si="12"/>
        <v>14</v>
      </c>
      <c r="AH23" s="362" t="str">
        <f t="shared" si="37"/>
        <v/>
      </c>
      <c r="AI23" s="362">
        <f t="shared" si="13"/>
        <v>14</v>
      </c>
      <c r="AJ23" s="362" t="str">
        <f t="shared" si="14"/>
        <v/>
      </c>
      <c r="AK23" s="362" t="str">
        <f t="shared" si="15"/>
        <v/>
      </c>
      <c r="AL23" s="362" t="str">
        <f t="shared" si="15"/>
        <v/>
      </c>
      <c r="AM23" s="407"/>
      <c r="AN23" s="407"/>
      <c r="AP23" s="407"/>
      <c r="AQ23" s="407"/>
      <c r="AR23" s="407"/>
      <c r="AS23" s="407"/>
      <c r="AT23" s="407"/>
      <c r="AV23" s="379">
        <f t="shared" si="20"/>
        <v>0</v>
      </c>
      <c r="AW23" s="379">
        <f t="shared" si="21"/>
        <v>0</v>
      </c>
      <c r="AX23" s="379" t="str">
        <f t="shared" si="22"/>
        <v/>
      </c>
      <c r="AY23" s="379">
        <f t="shared" si="23"/>
        <v>0</v>
      </c>
      <c r="AZ23" s="379">
        <f t="shared" si="24"/>
        <v>0</v>
      </c>
      <c r="BA23" s="379" t="str">
        <f t="shared" si="25"/>
        <v/>
      </c>
      <c r="BB23" s="379">
        <f t="shared" si="26"/>
        <v>14</v>
      </c>
      <c r="BC23" s="379">
        <f t="shared" si="27"/>
        <v>15</v>
      </c>
      <c r="BD23" s="379" t="str">
        <f t="shared" si="28"/>
        <v>Nicolle Olivier</v>
      </c>
    </row>
    <row r="24" spans="1:56" ht="16.5" customHeight="1" x14ac:dyDescent="0.35">
      <c r="A24" s="363">
        <v>19</v>
      </c>
      <c r="B24" s="364" t="str">
        <f t="shared" si="39"/>
        <v>Bouvree Guy</v>
      </c>
      <c r="C24" s="365" t="str">
        <f t="shared" si="39"/>
        <v>H</v>
      </c>
      <c r="D24" s="366" t="str">
        <f t="shared" si="39"/>
        <v>Réveillon</v>
      </c>
      <c r="E24" s="354">
        <f t="shared" si="6"/>
        <v>18.399999999999999</v>
      </c>
      <c r="F24" s="367">
        <f>+F23-2</f>
        <v>12</v>
      </c>
      <c r="H24" s="390">
        <v>19</v>
      </c>
      <c r="I24" s="364" t="str">
        <f t="shared" si="40"/>
        <v>Lafaye Jean-Francois</v>
      </c>
      <c r="J24" s="365" t="str">
        <f t="shared" si="40"/>
        <v>H</v>
      </c>
      <c r="K24" s="365" t="str">
        <f t="shared" si="40"/>
        <v>Réveillon</v>
      </c>
      <c r="L24" s="354">
        <f t="shared" si="7"/>
        <v>29.9</v>
      </c>
      <c r="M24" s="367">
        <f>+M23-2</f>
        <v>12</v>
      </c>
      <c r="O24" s="414">
        <v>2</v>
      </c>
      <c r="P24" s="415" t="str">
        <f t="shared" si="41"/>
        <v>Lezervant Sophie</v>
      </c>
      <c r="Q24" s="376">
        <f t="shared" si="42"/>
        <v>24.7</v>
      </c>
      <c r="R24" s="376" t="str">
        <f t="shared" si="43"/>
        <v>ASGAF</v>
      </c>
      <c r="S24" s="378">
        <f t="shared" si="44"/>
        <v>28</v>
      </c>
      <c r="AB24" s="361" t="str">
        <f t="shared" si="10"/>
        <v/>
      </c>
      <c r="AC24" s="361" t="str">
        <f t="shared" si="3"/>
        <v/>
      </c>
      <c r="AD24" s="361" t="str">
        <f t="shared" si="11"/>
        <v/>
      </c>
      <c r="AE24" s="361" t="str">
        <f t="shared" si="12"/>
        <v/>
      </c>
      <c r="AF24" s="361">
        <f t="shared" si="12"/>
        <v>12</v>
      </c>
      <c r="AH24" s="362" t="str">
        <f t="shared" si="37"/>
        <v/>
      </c>
      <c r="AI24" s="362" t="str">
        <f t="shared" si="13"/>
        <v/>
      </c>
      <c r="AJ24" s="362" t="str">
        <f t="shared" si="14"/>
        <v/>
      </c>
      <c r="AK24" s="362" t="str">
        <f t="shared" si="15"/>
        <v/>
      </c>
      <c r="AL24" s="362">
        <f t="shared" si="15"/>
        <v>12</v>
      </c>
      <c r="AM24" s="407"/>
      <c r="AN24" s="407"/>
      <c r="AP24" s="407"/>
      <c r="AQ24" s="407"/>
      <c r="AR24" s="407"/>
      <c r="AS24" s="407"/>
      <c r="AT24" s="407"/>
      <c r="AV24" s="379">
        <f t="shared" si="20"/>
        <v>0</v>
      </c>
      <c r="AW24" s="379">
        <f t="shared" si="21"/>
        <v>0</v>
      </c>
      <c r="AX24" s="379" t="str">
        <f t="shared" si="22"/>
        <v/>
      </c>
      <c r="AY24" s="379">
        <f t="shared" si="23"/>
        <v>0</v>
      </c>
      <c r="AZ24" s="379">
        <f t="shared" si="24"/>
        <v>0</v>
      </c>
      <c r="BA24" s="379" t="str">
        <f t="shared" si="25"/>
        <v/>
      </c>
      <c r="BB24" s="379">
        <f t="shared" si="26"/>
        <v>14</v>
      </c>
      <c r="BC24" s="379">
        <f t="shared" si="27"/>
        <v>15</v>
      </c>
      <c r="BD24" s="379" t="str">
        <f t="shared" si="28"/>
        <v>Heid Bruno</v>
      </c>
    </row>
    <row r="25" spans="1:56" ht="16.5" customHeight="1" x14ac:dyDescent="0.45">
      <c r="A25" s="363">
        <v>20</v>
      </c>
      <c r="B25" s="364" t="str">
        <f t="shared" si="39"/>
        <v>Lafaye Jean-Francois</v>
      </c>
      <c r="C25" s="365" t="str">
        <f t="shared" si="39"/>
        <v>H</v>
      </c>
      <c r="D25" s="366" t="str">
        <f t="shared" si="39"/>
        <v>Réveillon</v>
      </c>
      <c r="E25" s="354">
        <f t="shared" si="6"/>
        <v>29.9</v>
      </c>
      <c r="F25" s="367">
        <f t="shared" ref="F25:F35" si="45">+F24</f>
        <v>12</v>
      </c>
      <c r="H25" s="390">
        <v>20</v>
      </c>
      <c r="I25" s="364" t="str">
        <f t="shared" si="40"/>
        <v>Bouvree Guy</v>
      </c>
      <c r="J25" s="365" t="str">
        <f t="shared" si="40"/>
        <v>H</v>
      </c>
      <c r="K25" s="365" t="str">
        <f t="shared" si="40"/>
        <v>Réveillon</v>
      </c>
      <c r="L25" s="354">
        <f t="shared" si="7"/>
        <v>18.399999999999999</v>
      </c>
      <c r="M25" s="367">
        <f t="shared" ref="M25:M35" si="46">+M24</f>
        <v>12</v>
      </c>
      <c r="O25" s="416">
        <v>3</v>
      </c>
      <c r="P25" s="415" t="str">
        <f t="shared" si="41"/>
        <v/>
      </c>
      <c r="Q25" s="376" t="str">
        <f t="shared" si="42"/>
        <v/>
      </c>
      <c r="R25" s="376" t="str">
        <f t="shared" si="43"/>
        <v/>
      </c>
      <c r="S25" s="378" t="str">
        <f t="shared" si="44"/>
        <v/>
      </c>
      <c r="AB25" s="361" t="str">
        <f t="shared" si="10"/>
        <v/>
      </c>
      <c r="AC25" s="361" t="str">
        <f t="shared" si="3"/>
        <v/>
      </c>
      <c r="AD25" s="361" t="str">
        <f t="shared" si="11"/>
        <v/>
      </c>
      <c r="AE25" s="361" t="str">
        <f t="shared" si="12"/>
        <v/>
      </c>
      <c r="AF25" s="361">
        <f t="shared" si="12"/>
        <v>12</v>
      </c>
      <c r="AH25" s="362" t="str">
        <f t="shared" si="37"/>
        <v/>
      </c>
      <c r="AI25" s="362" t="str">
        <f t="shared" si="13"/>
        <v/>
      </c>
      <c r="AJ25" s="362" t="str">
        <f t="shared" si="14"/>
        <v/>
      </c>
      <c r="AK25" s="362" t="str">
        <f t="shared" si="15"/>
        <v/>
      </c>
      <c r="AL25" s="362">
        <f t="shared" si="15"/>
        <v>12</v>
      </c>
      <c r="AM25" s="407"/>
      <c r="AN25" s="407"/>
      <c r="AP25" s="407"/>
      <c r="AQ25" s="407"/>
      <c r="AR25" s="407"/>
      <c r="AS25" s="407"/>
      <c r="AT25" s="407"/>
      <c r="AV25" s="379">
        <f t="shared" si="20"/>
        <v>0</v>
      </c>
      <c r="AW25" s="379">
        <f t="shared" si="21"/>
        <v>0</v>
      </c>
      <c r="AX25" s="379" t="str">
        <f t="shared" si="22"/>
        <v/>
      </c>
      <c r="AY25" s="379">
        <f t="shared" si="23"/>
        <v>0</v>
      </c>
      <c r="AZ25" s="379">
        <f t="shared" si="24"/>
        <v>0</v>
      </c>
      <c r="BA25" s="379" t="str">
        <f t="shared" si="25"/>
        <v/>
      </c>
      <c r="BB25" s="379">
        <f t="shared" si="26"/>
        <v>12</v>
      </c>
      <c r="BC25" s="379">
        <f t="shared" si="27"/>
        <v>17</v>
      </c>
      <c r="BD25" s="379" t="str">
        <f t="shared" si="28"/>
        <v>Lafaye Jean-Francois</v>
      </c>
    </row>
    <row r="26" spans="1:56" ht="16.5" customHeight="1" x14ac:dyDescent="0.35">
      <c r="A26" s="363">
        <v>21</v>
      </c>
      <c r="B26" s="364" t="str">
        <f t="shared" si="39"/>
        <v>Crignon Vongsavanh Manichanh</v>
      </c>
      <c r="C26" s="365" t="str">
        <f t="shared" si="39"/>
        <v>H</v>
      </c>
      <c r="D26" s="366" t="str">
        <f t="shared" si="39"/>
        <v>ASGAF</v>
      </c>
      <c r="E26" s="354">
        <f t="shared" si="6"/>
        <v>25.8</v>
      </c>
      <c r="F26" s="367">
        <f>+F25-2</f>
        <v>10</v>
      </c>
      <c r="H26" s="390">
        <v>21</v>
      </c>
      <c r="I26" s="364" t="str">
        <f t="shared" si="40"/>
        <v>Marcais Xavier</v>
      </c>
      <c r="J26" s="365" t="str">
        <f t="shared" si="40"/>
        <v>H</v>
      </c>
      <c r="K26" s="365" t="str">
        <f t="shared" si="40"/>
        <v>ASGAF</v>
      </c>
      <c r="L26" s="354">
        <f t="shared" si="7"/>
        <v>14</v>
      </c>
      <c r="M26" s="367">
        <f>+M25-2</f>
        <v>10</v>
      </c>
      <c r="O26" s="414">
        <v>4</v>
      </c>
      <c r="P26" s="415" t="str">
        <f t="shared" si="41"/>
        <v/>
      </c>
      <c r="Q26" s="376" t="str">
        <f t="shared" si="42"/>
        <v/>
      </c>
      <c r="R26" s="376" t="str">
        <f t="shared" si="43"/>
        <v/>
      </c>
      <c r="S26" s="378" t="str">
        <f t="shared" si="44"/>
        <v/>
      </c>
      <c r="AB26" s="361">
        <f t="shared" si="10"/>
        <v>10</v>
      </c>
      <c r="AC26" s="361" t="str">
        <f t="shared" si="3"/>
        <v/>
      </c>
      <c r="AD26" s="361" t="str">
        <f t="shared" si="11"/>
        <v/>
      </c>
      <c r="AE26" s="361" t="str">
        <f t="shared" si="12"/>
        <v/>
      </c>
      <c r="AF26" s="361" t="str">
        <f t="shared" si="12"/>
        <v/>
      </c>
      <c r="AH26" s="362">
        <f t="shared" ref="AH26:AH35" si="47">IF(LEFT($K26,5)=AH$5,$M26,"")</f>
        <v>10</v>
      </c>
      <c r="AI26" s="362" t="str">
        <f t="shared" si="13"/>
        <v/>
      </c>
      <c r="AJ26" s="362" t="str">
        <f t="shared" si="14"/>
        <v/>
      </c>
      <c r="AK26" s="362" t="str">
        <f t="shared" si="15"/>
        <v/>
      </c>
      <c r="AL26" s="362" t="str">
        <f t="shared" si="15"/>
        <v/>
      </c>
      <c r="AM26" s="407"/>
      <c r="AN26" s="407"/>
      <c r="AP26" s="407"/>
      <c r="AQ26" s="407"/>
      <c r="AR26" s="407"/>
      <c r="AS26" s="407"/>
      <c r="AT26" s="407"/>
      <c r="AV26" s="379">
        <f t="shared" si="20"/>
        <v>0</v>
      </c>
      <c r="AW26" s="379">
        <f t="shared" si="21"/>
        <v>0</v>
      </c>
      <c r="AX26" s="379" t="str">
        <f t="shared" si="22"/>
        <v/>
      </c>
      <c r="AY26" s="379">
        <f t="shared" si="23"/>
        <v>0</v>
      </c>
      <c r="AZ26" s="379">
        <f t="shared" si="24"/>
        <v>0</v>
      </c>
      <c r="BA26" s="379" t="str">
        <f t="shared" si="25"/>
        <v/>
      </c>
      <c r="BB26" s="379">
        <f t="shared" si="26"/>
        <v>12</v>
      </c>
      <c r="BC26" s="379">
        <f t="shared" si="27"/>
        <v>17</v>
      </c>
      <c r="BD26" s="379" t="str">
        <f t="shared" si="28"/>
        <v>Bouvree Guy</v>
      </c>
    </row>
    <row r="27" spans="1:56" ht="16.5" customHeight="1" x14ac:dyDescent="0.45">
      <c r="A27" s="363">
        <v>22</v>
      </c>
      <c r="B27" s="364" t="str">
        <f t="shared" si="39"/>
        <v>Visouthiphongs Kittiphone</v>
      </c>
      <c r="C27" s="365" t="str">
        <f t="shared" si="39"/>
        <v>H</v>
      </c>
      <c r="D27" s="366" t="str">
        <f t="shared" si="39"/>
        <v>ASGAF</v>
      </c>
      <c r="E27" s="354">
        <f t="shared" si="6"/>
        <v>12.1</v>
      </c>
      <c r="F27" s="367">
        <f t="shared" si="45"/>
        <v>10</v>
      </c>
      <c r="H27" s="390">
        <v>22</v>
      </c>
      <c r="I27" s="364" t="str">
        <f t="shared" si="40"/>
        <v>Balley Jean Marc</v>
      </c>
      <c r="J27" s="365" t="str">
        <f t="shared" si="40"/>
        <v>H</v>
      </c>
      <c r="K27" s="365" t="str">
        <f t="shared" si="40"/>
        <v>ASGAF</v>
      </c>
      <c r="L27" s="354">
        <f t="shared" si="7"/>
        <v>13</v>
      </c>
      <c r="M27" s="367">
        <f t="shared" si="46"/>
        <v>10</v>
      </c>
      <c r="O27" s="416">
        <v>5</v>
      </c>
      <c r="P27" s="415" t="str">
        <f t="shared" si="41"/>
        <v/>
      </c>
      <c r="Q27" s="376" t="str">
        <f t="shared" si="42"/>
        <v/>
      </c>
      <c r="R27" s="376" t="str">
        <f t="shared" si="43"/>
        <v/>
      </c>
      <c r="S27" s="378" t="str">
        <f t="shared" si="44"/>
        <v/>
      </c>
      <c r="AB27" s="361">
        <f t="shared" si="10"/>
        <v>10</v>
      </c>
      <c r="AC27" s="361" t="str">
        <f t="shared" si="3"/>
        <v/>
      </c>
      <c r="AD27" s="361" t="str">
        <f t="shared" si="11"/>
        <v/>
      </c>
      <c r="AE27" s="361" t="str">
        <f t="shared" si="12"/>
        <v/>
      </c>
      <c r="AF27" s="361" t="str">
        <f t="shared" si="12"/>
        <v/>
      </c>
      <c r="AH27" s="362">
        <f t="shared" si="47"/>
        <v>10</v>
      </c>
      <c r="AI27" s="362" t="str">
        <f t="shared" si="13"/>
        <v/>
      </c>
      <c r="AJ27" s="362" t="str">
        <f t="shared" si="14"/>
        <v/>
      </c>
      <c r="AK27" s="362" t="str">
        <f t="shared" si="15"/>
        <v/>
      </c>
      <c r="AL27" s="362" t="str">
        <f t="shared" si="15"/>
        <v/>
      </c>
      <c r="AM27" s="407"/>
      <c r="AN27" s="407"/>
      <c r="AP27" s="407"/>
      <c r="AQ27" s="407"/>
      <c r="AR27" s="407"/>
      <c r="AS27" s="407"/>
      <c r="AT27" s="407"/>
      <c r="AV27" s="379">
        <f t="shared" si="20"/>
        <v>0</v>
      </c>
      <c r="AW27" s="379">
        <f t="shared" si="21"/>
        <v>0</v>
      </c>
      <c r="AX27" s="379" t="str">
        <f t="shared" si="22"/>
        <v/>
      </c>
      <c r="AY27" s="379">
        <f t="shared" si="23"/>
        <v>0</v>
      </c>
      <c r="AZ27" s="379">
        <f t="shared" si="24"/>
        <v>0</v>
      </c>
      <c r="BA27" s="379" t="str">
        <f t="shared" si="25"/>
        <v/>
      </c>
      <c r="BB27" s="379">
        <f t="shared" si="26"/>
        <v>10</v>
      </c>
      <c r="BC27" s="379">
        <f t="shared" si="27"/>
        <v>19</v>
      </c>
      <c r="BD27" s="379" t="str">
        <f t="shared" si="28"/>
        <v>Marcais Xavier</v>
      </c>
    </row>
    <row r="28" spans="1:56" ht="16.5" customHeight="1" x14ac:dyDescent="0.35">
      <c r="A28" s="363">
        <v>23</v>
      </c>
      <c r="B28" s="364" t="str">
        <f t="shared" si="39"/>
        <v>De La Gorce Catherine</v>
      </c>
      <c r="C28" s="365" t="str">
        <f t="shared" si="39"/>
        <v>F</v>
      </c>
      <c r="D28" s="366" t="str">
        <f t="shared" si="39"/>
        <v>Réveillon</v>
      </c>
      <c r="E28" s="354">
        <f t="shared" si="6"/>
        <v>27.1</v>
      </c>
      <c r="F28" s="367">
        <f>+F27-2</f>
        <v>8</v>
      </c>
      <c r="H28" s="390">
        <v>23</v>
      </c>
      <c r="I28" s="364" t="str">
        <f t="shared" si="40"/>
        <v>Esmenard Remy</v>
      </c>
      <c r="J28" s="365" t="str">
        <f t="shared" si="40"/>
        <v>H</v>
      </c>
      <c r="K28" s="365" t="str">
        <f t="shared" ref="K28" si="48">+K64</f>
        <v>Réveillon</v>
      </c>
      <c r="L28" s="354">
        <f t="shared" si="7"/>
        <v>22</v>
      </c>
      <c r="M28" s="367">
        <f>+M27-2</f>
        <v>8</v>
      </c>
      <c r="O28" s="414">
        <v>6</v>
      </c>
      <c r="P28" s="415" t="str">
        <f t="shared" si="41"/>
        <v/>
      </c>
      <c r="Q28" s="376" t="str">
        <f t="shared" si="42"/>
        <v/>
      </c>
      <c r="R28" s="376" t="str">
        <f t="shared" si="43"/>
        <v/>
      </c>
      <c r="S28" s="378" t="str">
        <f t="shared" si="44"/>
        <v/>
      </c>
      <c r="AB28" s="361" t="str">
        <f t="shared" si="10"/>
        <v/>
      </c>
      <c r="AC28" s="361" t="str">
        <f t="shared" si="3"/>
        <v/>
      </c>
      <c r="AD28" s="361" t="str">
        <f t="shared" si="11"/>
        <v/>
      </c>
      <c r="AE28" s="361" t="str">
        <f t="shared" si="12"/>
        <v/>
      </c>
      <c r="AF28" s="361">
        <f t="shared" si="12"/>
        <v>8</v>
      </c>
      <c r="AH28" s="362" t="str">
        <f t="shared" si="47"/>
        <v/>
      </c>
      <c r="AI28" s="362" t="str">
        <f t="shared" si="13"/>
        <v/>
      </c>
      <c r="AJ28" s="362" t="str">
        <f t="shared" si="14"/>
        <v/>
      </c>
      <c r="AK28" s="362" t="str">
        <f t="shared" si="15"/>
        <v/>
      </c>
      <c r="AL28" s="362">
        <f t="shared" si="15"/>
        <v>8</v>
      </c>
      <c r="AM28" s="407"/>
      <c r="AN28" s="407"/>
      <c r="AP28" s="407"/>
      <c r="AQ28" s="407"/>
      <c r="AR28" s="407"/>
      <c r="AS28" s="407"/>
      <c r="AT28" s="407"/>
      <c r="AV28" s="379">
        <f t="shared" si="20"/>
        <v>0</v>
      </c>
      <c r="AW28" s="379">
        <f t="shared" si="21"/>
        <v>0</v>
      </c>
      <c r="AX28" s="379" t="str">
        <f t="shared" si="22"/>
        <v/>
      </c>
      <c r="AY28" s="379">
        <f t="shared" si="23"/>
        <v>0</v>
      </c>
      <c r="AZ28" s="379">
        <f t="shared" si="24"/>
        <v>0</v>
      </c>
      <c r="BA28" s="379" t="str">
        <f t="shared" si="25"/>
        <v/>
      </c>
      <c r="BB28" s="379">
        <f t="shared" si="26"/>
        <v>10</v>
      </c>
      <c r="BC28" s="379">
        <f t="shared" si="27"/>
        <v>19</v>
      </c>
      <c r="BD28" s="379" t="str">
        <f t="shared" si="28"/>
        <v>Balley Jean Marc</v>
      </c>
    </row>
    <row r="29" spans="1:56" ht="16.5" customHeight="1" x14ac:dyDescent="0.45">
      <c r="A29" s="363">
        <v>24</v>
      </c>
      <c r="B29" s="364" t="str">
        <f t="shared" si="39"/>
        <v>Rousselot Lionel</v>
      </c>
      <c r="C29" s="365" t="str">
        <f t="shared" si="39"/>
        <v>H</v>
      </c>
      <c r="D29" s="366" t="str">
        <f t="shared" si="39"/>
        <v>Réveillon</v>
      </c>
      <c r="E29" s="354">
        <f t="shared" si="6"/>
        <v>13.6</v>
      </c>
      <c r="F29" s="367">
        <f t="shared" si="45"/>
        <v>8</v>
      </c>
      <c r="H29" s="390">
        <v>24</v>
      </c>
      <c r="I29" s="364" t="str">
        <f t="shared" si="40"/>
        <v>Pensuet Christine</v>
      </c>
      <c r="J29" s="365" t="str">
        <f t="shared" si="40"/>
        <v>H</v>
      </c>
      <c r="K29" s="365" t="str">
        <f t="shared" ref="K29" si="49">+K65</f>
        <v>Réveillon</v>
      </c>
      <c r="L29" s="354">
        <f t="shared" si="7"/>
        <v>30.7</v>
      </c>
      <c r="M29" s="367">
        <f t="shared" si="46"/>
        <v>8</v>
      </c>
      <c r="O29" s="416">
        <v>7</v>
      </c>
      <c r="P29" s="415" t="str">
        <f t="shared" si="41"/>
        <v/>
      </c>
      <c r="Q29" s="376" t="str">
        <f t="shared" si="42"/>
        <v/>
      </c>
      <c r="R29" s="376" t="str">
        <f t="shared" si="43"/>
        <v/>
      </c>
      <c r="S29" s="378" t="str">
        <f t="shared" si="44"/>
        <v/>
      </c>
      <c r="AB29" s="361" t="str">
        <f t="shared" si="10"/>
        <v/>
      </c>
      <c r="AC29" s="361" t="str">
        <f t="shared" si="3"/>
        <v/>
      </c>
      <c r="AD29" s="361" t="str">
        <f t="shared" si="11"/>
        <v/>
      </c>
      <c r="AE29" s="361" t="str">
        <f t="shared" si="12"/>
        <v/>
      </c>
      <c r="AF29" s="361">
        <f t="shared" si="12"/>
        <v>8</v>
      </c>
      <c r="AH29" s="362" t="str">
        <f t="shared" si="47"/>
        <v/>
      </c>
      <c r="AI29" s="362" t="str">
        <f t="shared" si="13"/>
        <v/>
      </c>
      <c r="AJ29" s="362" t="str">
        <f t="shared" si="14"/>
        <v/>
      </c>
      <c r="AK29" s="362" t="str">
        <f t="shared" si="15"/>
        <v/>
      </c>
      <c r="AL29" s="362">
        <f t="shared" si="15"/>
        <v>8</v>
      </c>
      <c r="AM29" s="407"/>
      <c r="AN29" s="407"/>
      <c r="AP29" s="407"/>
      <c r="AQ29" s="407"/>
      <c r="AR29" s="407"/>
      <c r="AS29" s="407"/>
      <c r="AT29" s="407"/>
      <c r="AV29" s="379">
        <f t="shared" si="20"/>
        <v>0</v>
      </c>
      <c r="AW29" s="379">
        <f t="shared" si="21"/>
        <v>0</v>
      </c>
      <c r="AX29" s="379" t="str">
        <f t="shared" si="22"/>
        <v/>
      </c>
      <c r="AY29" s="379">
        <f t="shared" si="23"/>
        <v>0</v>
      </c>
      <c r="AZ29" s="379">
        <f t="shared" si="24"/>
        <v>0</v>
      </c>
      <c r="BA29" s="379" t="str">
        <f t="shared" si="25"/>
        <v/>
      </c>
      <c r="BB29" s="379">
        <f t="shared" si="26"/>
        <v>8</v>
      </c>
      <c r="BC29" s="379">
        <f t="shared" si="27"/>
        <v>21</v>
      </c>
      <c r="BD29" s="379" t="str">
        <f t="shared" si="28"/>
        <v>Esmenard Remy</v>
      </c>
    </row>
    <row r="30" spans="1:56" ht="16.5" customHeight="1" x14ac:dyDescent="0.35">
      <c r="A30" s="363">
        <v>25</v>
      </c>
      <c r="B30" s="364" t="str">
        <f t="shared" si="39"/>
        <v>Lapeyre Jean-Louis</v>
      </c>
      <c r="C30" s="365" t="str">
        <f t="shared" si="39"/>
        <v>H</v>
      </c>
      <c r="D30" s="366" t="str">
        <f t="shared" si="39"/>
        <v>ASGAF</v>
      </c>
      <c r="E30" s="354">
        <f t="shared" si="6"/>
        <v>36</v>
      </c>
      <c r="F30" s="367">
        <f>+F29-2</f>
        <v>6</v>
      </c>
      <c r="H30" s="390">
        <v>25</v>
      </c>
      <c r="I30" s="364" t="str">
        <f t="shared" si="40"/>
        <v>Savoye Pierre</v>
      </c>
      <c r="J30" s="365" t="str">
        <f t="shared" si="40"/>
        <v>H</v>
      </c>
      <c r="K30" s="365" t="str">
        <f t="shared" ref="K30" si="50">+K66</f>
        <v>ASGAF</v>
      </c>
      <c r="L30" s="354">
        <f t="shared" si="7"/>
        <v>22.9</v>
      </c>
      <c r="M30" s="367">
        <f>+M29-2</f>
        <v>6</v>
      </c>
      <c r="O30" s="414">
        <v>8</v>
      </c>
      <c r="P30" s="415" t="str">
        <f t="shared" si="41"/>
        <v/>
      </c>
      <c r="Q30" s="376" t="str">
        <f t="shared" si="42"/>
        <v/>
      </c>
      <c r="R30" s="376" t="str">
        <f t="shared" si="43"/>
        <v/>
      </c>
      <c r="S30" s="378" t="str">
        <f t="shared" si="44"/>
        <v/>
      </c>
      <c r="AB30" s="361">
        <f t="shared" si="10"/>
        <v>6</v>
      </c>
      <c r="AC30" s="361" t="str">
        <f t="shared" si="3"/>
        <v/>
      </c>
      <c r="AD30" s="361" t="str">
        <f t="shared" si="11"/>
        <v/>
      </c>
      <c r="AE30" s="361" t="str">
        <f t="shared" si="12"/>
        <v/>
      </c>
      <c r="AF30" s="361" t="str">
        <f t="shared" si="12"/>
        <v/>
      </c>
      <c r="AH30" s="362">
        <f t="shared" si="47"/>
        <v>6</v>
      </c>
      <c r="AI30" s="362" t="str">
        <f t="shared" si="13"/>
        <v/>
      </c>
      <c r="AJ30" s="362" t="str">
        <f t="shared" si="14"/>
        <v/>
      </c>
      <c r="AK30" s="362" t="str">
        <f t="shared" si="15"/>
        <v/>
      </c>
      <c r="AL30" s="362" t="str">
        <f t="shared" si="15"/>
        <v/>
      </c>
      <c r="AM30" s="407"/>
      <c r="AN30" s="407"/>
      <c r="AP30" s="407"/>
      <c r="AQ30" s="407"/>
      <c r="AR30" s="407"/>
      <c r="AS30" s="407"/>
      <c r="AT30" s="407"/>
      <c r="AV30" s="379">
        <f t="shared" si="20"/>
        <v>0</v>
      </c>
      <c r="AW30" s="379">
        <f t="shared" si="21"/>
        <v>0</v>
      </c>
      <c r="AX30" s="379" t="str">
        <f t="shared" si="22"/>
        <v/>
      </c>
      <c r="AY30" s="379">
        <f t="shared" si="23"/>
        <v>0</v>
      </c>
      <c r="AZ30" s="379">
        <f t="shared" si="24"/>
        <v>0</v>
      </c>
      <c r="BA30" s="379" t="str">
        <f t="shared" si="25"/>
        <v/>
      </c>
      <c r="BB30" s="379">
        <f t="shared" si="26"/>
        <v>8</v>
      </c>
      <c r="BC30" s="379">
        <f t="shared" si="27"/>
        <v>21</v>
      </c>
      <c r="BD30" s="379" t="str">
        <f t="shared" si="28"/>
        <v>Pensuet Christine</v>
      </c>
    </row>
    <row r="31" spans="1:56" ht="16.5" customHeight="1" x14ac:dyDescent="0.45">
      <c r="A31" s="363">
        <v>26</v>
      </c>
      <c r="B31" s="364" t="str">
        <f t="shared" si="39"/>
        <v>Sejour Christian</v>
      </c>
      <c r="C31" s="365" t="str">
        <f t="shared" si="39"/>
        <v>H</v>
      </c>
      <c r="D31" s="366" t="str">
        <f t="shared" si="39"/>
        <v>Réveillon</v>
      </c>
      <c r="E31" s="354">
        <f t="shared" si="6"/>
        <v>36</v>
      </c>
      <c r="F31" s="367">
        <f t="shared" si="45"/>
        <v>6</v>
      </c>
      <c r="H31" s="390">
        <v>26</v>
      </c>
      <c r="I31" s="364" t="str">
        <f t="shared" si="40"/>
        <v>Sompare Wotème</v>
      </c>
      <c r="J31" s="365" t="str">
        <f t="shared" si="40"/>
        <v>H</v>
      </c>
      <c r="K31" s="365" t="str">
        <f t="shared" ref="K31" si="51">+K67</f>
        <v>ASGAF</v>
      </c>
      <c r="L31" s="354">
        <f t="shared" si="7"/>
        <v>13.3</v>
      </c>
      <c r="M31" s="367">
        <f t="shared" si="46"/>
        <v>6</v>
      </c>
      <c r="O31" s="416">
        <v>9</v>
      </c>
      <c r="P31" s="415" t="str">
        <f t="shared" si="41"/>
        <v/>
      </c>
      <c r="Q31" s="376" t="str">
        <f t="shared" si="42"/>
        <v/>
      </c>
      <c r="R31" s="376" t="str">
        <f t="shared" si="43"/>
        <v/>
      </c>
      <c r="S31" s="378" t="str">
        <f t="shared" si="44"/>
        <v/>
      </c>
      <c r="AB31" s="361" t="str">
        <f t="shared" si="10"/>
        <v/>
      </c>
      <c r="AC31" s="361" t="str">
        <f t="shared" si="3"/>
        <v/>
      </c>
      <c r="AD31" s="361" t="str">
        <f t="shared" si="11"/>
        <v/>
      </c>
      <c r="AE31" s="361" t="str">
        <f t="shared" si="12"/>
        <v/>
      </c>
      <c r="AF31" s="361">
        <f t="shared" si="12"/>
        <v>6</v>
      </c>
      <c r="AH31" s="362">
        <f t="shared" si="47"/>
        <v>6</v>
      </c>
      <c r="AI31" s="362" t="str">
        <f t="shared" si="13"/>
        <v/>
      </c>
      <c r="AJ31" s="362" t="str">
        <f t="shared" si="14"/>
        <v/>
      </c>
      <c r="AK31" s="362" t="str">
        <f t="shared" si="15"/>
        <v/>
      </c>
      <c r="AL31" s="362" t="str">
        <f t="shared" si="15"/>
        <v/>
      </c>
      <c r="AM31" s="407"/>
      <c r="AN31" s="407"/>
      <c r="AP31" s="407"/>
      <c r="AQ31" s="407"/>
      <c r="AR31" s="407"/>
      <c r="AS31" s="407"/>
      <c r="AT31" s="407"/>
      <c r="AV31" s="379">
        <f t="shared" si="20"/>
        <v>0</v>
      </c>
      <c r="AW31" s="379">
        <f t="shared" si="21"/>
        <v>0</v>
      </c>
      <c r="AX31" s="379" t="str">
        <f t="shared" si="22"/>
        <v/>
      </c>
      <c r="AY31" s="379">
        <f t="shared" si="23"/>
        <v>0</v>
      </c>
      <c r="AZ31" s="379">
        <f t="shared" si="24"/>
        <v>0</v>
      </c>
      <c r="BA31" s="379" t="str">
        <f t="shared" si="25"/>
        <v/>
      </c>
      <c r="BB31" s="379">
        <f t="shared" si="26"/>
        <v>6</v>
      </c>
      <c r="BC31" s="379">
        <f t="shared" si="27"/>
        <v>23</v>
      </c>
      <c r="BD31" s="379" t="str">
        <f t="shared" si="28"/>
        <v>Savoye Pierre</v>
      </c>
    </row>
    <row r="32" spans="1:56" ht="16.5" customHeight="1" x14ac:dyDescent="0.35">
      <c r="A32" s="363">
        <v>27</v>
      </c>
      <c r="B32" s="364" t="str">
        <f t="shared" si="39"/>
        <v>Esmenard Remy</v>
      </c>
      <c r="C32" s="365" t="str">
        <f t="shared" si="39"/>
        <v>H</v>
      </c>
      <c r="D32" s="366" t="str">
        <f t="shared" si="39"/>
        <v>Réveillon</v>
      </c>
      <c r="E32" s="354">
        <f t="shared" si="6"/>
        <v>22</v>
      </c>
      <c r="F32" s="367">
        <f>+F31-2</f>
        <v>4</v>
      </c>
      <c r="H32" s="390">
        <v>27</v>
      </c>
      <c r="I32" s="364" t="str">
        <f t="shared" si="40"/>
        <v>Zuffelato Stéphane</v>
      </c>
      <c r="J32" s="365" t="str">
        <f t="shared" si="40"/>
        <v>H</v>
      </c>
      <c r="K32" s="365" t="str">
        <f t="shared" ref="K32" si="52">+K68</f>
        <v>ASGAF</v>
      </c>
      <c r="L32" s="354">
        <f t="shared" si="7"/>
        <v>18.100000000000001</v>
      </c>
      <c r="M32" s="367">
        <f>+M31-2</f>
        <v>4</v>
      </c>
      <c r="O32" s="414">
        <v>10</v>
      </c>
      <c r="P32" s="415" t="str">
        <f t="shared" si="41"/>
        <v/>
      </c>
      <c r="Q32" s="376" t="str">
        <f t="shared" si="42"/>
        <v/>
      </c>
      <c r="R32" s="376" t="str">
        <f t="shared" si="43"/>
        <v/>
      </c>
      <c r="S32" s="378" t="str">
        <f t="shared" si="44"/>
        <v/>
      </c>
      <c r="AB32" s="361" t="str">
        <f t="shared" si="10"/>
        <v/>
      </c>
      <c r="AC32" s="361" t="str">
        <f t="shared" si="3"/>
        <v/>
      </c>
      <c r="AD32" s="361" t="str">
        <f t="shared" si="11"/>
        <v/>
      </c>
      <c r="AE32" s="361" t="str">
        <f t="shared" si="12"/>
        <v/>
      </c>
      <c r="AF32" s="361">
        <f t="shared" si="12"/>
        <v>4</v>
      </c>
      <c r="AH32" s="362">
        <f t="shared" si="47"/>
        <v>4</v>
      </c>
      <c r="AI32" s="362" t="str">
        <f t="shared" si="13"/>
        <v/>
      </c>
      <c r="AJ32" s="362" t="str">
        <f t="shared" si="14"/>
        <v/>
      </c>
      <c r="AK32" s="362" t="str">
        <f t="shared" si="15"/>
        <v/>
      </c>
      <c r="AL32" s="362" t="str">
        <f t="shared" si="15"/>
        <v/>
      </c>
      <c r="AM32" s="407"/>
      <c r="AN32" s="407"/>
      <c r="AP32" s="407"/>
      <c r="AQ32" s="407"/>
      <c r="AR32" s="407"/>
      <c r="AS32" s="407"/>
      <c r="AT32" s="407"/>
      <c r="AV32" s="379">
        <f t="shared" si="20"/>
        <v>0</v>
      </c>
      <c r="AW32" s="379">
        <f t="shared" si="21"/>
        <v>0</v>
      </c>
      <c r="AX32" s="379" t="str">
        <f t="shared" si="22"/>
        <v/>
      </c>
      <c r="AY32" s="379">
        <f t="shared" si="23"/>
        <v>0</v>
      </c>
      <c r="AZ32" s="379">
        <f t="shared" si="24"/>
        <v>0</v>
      </c>
      <c r="BA32" s="379" t="str">
        <f t="shared" si="25"/>
        <v/>
      </c>
      <c r="BB32" s="379">
        <f t="shared" si="26"/>
        <v>6</v>
      </c>
      <c r="BC32" s="379">
        <f t="shared" si="27"/>
        <v>23</v>
      </c>
      <c r="BD32" s="379" t="str">
        <f t="shared" si="28"/>
        <v>Sompare Wotème</v>
      </c>
    </row>
    <row r="33" spans="1:56" ht="16.5" customHeight="1" x14ac:dyDescent="0.45">
      <c r="A33" s="363">
        <v>28</v>
      </c>
      <c r="B33" s="364" t="str">
        <f t="shared" si="39"/>
        <v>Pensuet Christine</v>
      </c>
      <c r="C33" s="365" t="str">
        <f t="shared" si="39"/>
        <v>H</v>
      </c>
      <c r="D33" s="366" t="str">
        <f t="shared" si="39"/>
        <v>Réveillon</v>
      </c>
      <c r="E33" s="354">
        <f t="shared" si="6"/>
        <v>30.7</v>
      </c>
      <c r="F33" s="367">
        <f t="shared" si="45"/>
        <v>4</v>
      </c>
      <c r="H33" s="390">
        <v>28</v>
      </c>
      <c r="I33" s="364" t="str">
        <f t="shared" si="40"/>
        <v>Heiles Frédéric</v>
      </c>
      <c r="J33" s="365" t="str">
        <f t="shared" si="40"/>
        <v>H</v>
      </c>
      <c r="K33" s="365" t="str">
        <f t="shared" ref="K33" si="53">+K69</f>
        <v>ASGAF</v>
      </c>
      <c r="L33" s="354">
        <f t="shared" si="7"/>
        <v>36</v>
      </c>
      <c r="M33" s="367">
        <f t="shared" si="46"/>
        <v>4</v>
      </c>
      <c r="O33" s="416">
        <v>11</v>
      </c>
      <c r="P33" s="415" t="str">
        <f t="shared" si="41"/>
        <v/>
      </c>
      <c r="Q33" s="376" t="str">
        <f t="shared" si="42"/>
        <v/>
      </c>
      <c r="R33" s="376" t="str">
        <f t="shared" si="43"/>
        <v/>
      </c>
      <c r="S33" s="378" t="str">
        <f t="shared" si="44"/>
        <v/>
      </c>
      <c r="AB33" s="361" t="str">
        <f t="shared" si="10"/>
        <v/>
      </c>
      <c r="AC33" s="361" t="str">
        <f t="shared" si="3"/>
        <v/>
      </c>
      <c r="AD33" s="361" t="str">
        <f t="shared" si="11"/>
        <v/>
      </c>
      <c r="AE33" s="361" t="str">
        <f t="shared" si="12"/>
        <v/>
      </c>
      <c r="AF33" s="361">
        <f t="shared" si="12"/>
        <v>4</v>
      </c>
      <c r="AH33" s="362">
        <f t="shared" si="47"/>
        <v>4</v>
      </c>
      <c r="AI33" s="362" t="str">
        <f t="shared" si="13"/>
        <v/>
      </c>
      <c r="AJ33" s="362" t="str">
        <f t="shared" si="14"/>
        <v/>
      </c>
      <c r="AK33" s="362" t="str">
        <f t="shared" si="15"/>
        <v/>
      </c>
      <c r="AL33" s="362" t="str">
        <f t="shared" si="15"/>
        <v/>
      </c>
      <c r="AM33" s="407"/>
      <c r="AN33" s="407"/>
      <c r="AP33" s="407"/>
      <c r="AQ33" s="407"/>
      <c r="AR33" s="407"/>
      <c r="AS33" s="407"/>
      <c r="AT33" s="407"/>
      <c r="AV33" s="379">
        <f t="shared" si="20"/>
        <v>0</v>
      </c>
      <c r="AW33" s="379">
        <f t="shared" si="21"/>
        <v>0</v>
      </c>
      <c r="AX33" s="379" t="str">
        <f t="shared" si="22"/>
        <v/>
      </c>
      <c r="AY33" s="379">
        <f t="shared" si="23"/>
        <v>0</v>
      </c>
      <c r="AZ33" s="379">
        <f t="shared" si="24"/>
        <v>0</v>
      </c>
      <c r="BA33" s="379" t="str">
        <f t="shared" si="25"/>
        <v/>
      </c>
      <c r="BB33" s="379">
        <f t="shared" si="26"/>
        <v>4</v>
      </c>
      <c r="BC33" s="379">
        <f t="shared" si="27"/>
        <v>25</v>
      </c>
      <c r="BD33" s="379" t="str">
        <f t="shared" si="28"/>
        <v>Zuffelato Stéphane</v>
      </c>
    </row>
    <row r="34" spans="1:56" ht="16.5" customHeight="1" thickBot="1" x14ac:dyDescent="0.4">
      <c r="A34" s="363">
        <v>29</v>
      </c>
      <c r="B34" s="364" t="str">
        <f t="shared" si="39"/>
        <v>Heiles Frédéric</v>
      </c>
      <c r="C34" s="365" t="str">
        <f t="shared" si="39"/>
        <v>H</v>
      </c>
      <c r="D34" s="366" t="str">
        <f t="shared" si="39"/>
        <v>ASGAF</v>
      </c>
      <c r="E34" s="354">
        <f t="shared" si="6"/>
        <v>36</v>
      </c>
      <c r="F34" s="367">
        <f>+F33-2</f>
        <v>2</v>
      </c>
      <c r="H34" s="390">
        <v>29</v>
      </c>
      <c r="I34" s="364" t="str">
        <f t="shared" si="40"/>
        <v>Delage Jean-Pierre</v>
      </c>
      <c r="J34" s="365" t="str">
        <f t="shared" si="40"/>
        <v>H</v>
      </c>
      <c r="K34" s="365" t="str">
        <f t="shared" ref="K34" si="54">+K70</f>
        <v>Réveillon</v>
      </c>
      <c r="L34" s="354">
        <f t="shared" si="7"/>
        <v>28.3</v>
      </c>
      <c r="M34" s="367">
        <f>+M33-2</f>
        <v>2</v>
      </c>
      <c r="O34" s="417">
        <v>12</v>
      </c>
      <c r="P34" s="418" t="str">
        <f t="shared" si="41"/>
        <v/>
      </c>
      <c r="Q34" s="392" t="str">
        <f t="shared" si="42"/>
        <v/>
      </c>
      <c r="R34" s="392" t="str">
        <f t="shared" si="43"/>
        <v/>
      </c>
      <c r="S34" s="394" t="str">
        <f t="shared" si="44"/>
        <v/>
      </c>
      <c r="AB34" s="361">
        <f t="shared" si="10"/>
        <v>2</v>
      </c>
      <c r="AC34" s="361" t="str">
        <f t="shared" si="3"/>
        <v/>
      </c>
      <c r="AD34" s="361" t="str">
        <f t="shared" si="11"/>
        <v/>
      </c>
      <c r="AE34" s="361" t="str">
        <f t="shared" si="12"/>
        <v/>
      </c>
      <c r="AF34" s="361" t="str">
        <f t="shared" si="12"/>
        <v/>
      </c>
      <c r="AH34" s="362" t="str">
        <f t="shared" si="47"/>
        <v/>
      </c>
      <c r="AI34" s="362" t="str">
        <f t="shared" si="13"/>
        <v/>
      </c>
      <c r="AJ34" s="362" t="str">
        <f t="shared" si="14"/>
        <v/>
      </c>
      <c r="AK34" s="362" t="str">
        <f t="shared" si="15"/>
        <v/>
      </c>
      <c r="AL34" s="362">
        <f t="shared" si="15"/>
        <v>2</v>
      </c>
      <c r="AM34" s="407"/>
      <c r="AN34" s="407"/>
      <c r="AP34" s="407"/>
      <c r="AQ34" s="407"/>
      <c r="AR34" s="407"/>
      <c r="AS34" s="407"/>
      <c r="AT34" s="407"/>
      <c r="AV34" s="379">
        <f t="shared" si="20"/>
        <v>0</v>
      </c>
      <c r="AW34" s="379">
        <f t="shared" si="21"/>
        <v>0</v>
      </c>
      <c r="AX34" s="379" t="str">
        <f t="shared" si="22"/>
        <v/>
      </c>
      <c r="AY34" s="379">
        <f t="shared" si="23"/>
        <v>0</v>
      </c>
      <c r="AZ34" s="379">
        <f t="shared" si="24"/>
        <v>0</v>
      </c>
      <c r="BA34" s="379" t="str">
        <f t="shared" si="25"/>
        <v/>
      </c>
      <c r="BB34" s="379">
        <f t="shared" si="26"/>
        <v>4</v>
      </c>
      <c r="BC34" s="379">
        <f t="shared" si="27"/>
        <v>25</v>
      </c>
      <c r="BD34" s="379" t="str">
        <f t="shared" si="28"/>
        <v>Heiles Frédéric</v>
      </c>
    </row>
    <row r="35" spans="1:56" ht="16.5" customHeight="1" thickBot="1" x14ac:dyDescent="0.4">
      <c r="A35" s="419">
        <v>30</v>
      </c>
      <c r="B35" s="364" t="str">
        <f t="shared" si="39"/>
        <v>Zuffelato Stéphane</v>
      </c>
      <c r="C35" s="365" t="str">
        <f t="shared" si="39"/>
        <v>H</v>
      </c>
      <c r="D35" s="366" t="str">
        <f t="shared" si="39"/>
        <v>ASGAF</v>
      </c>
      <c r="E35" s="354">
        <f t="shared" si="6"/>
        <v>18.100000000000001</v>
      </c>
      <c r="F35" s="367">
        <f t="shared" si="45"/>
        <v>2</v>
      </c>
      <c r="H35" s="420">
        <v>30</v>
      </c>
      <c r="I35" s="421" t="str">
        <f t="shared" si="40"/>
        <v>Gonzalez Alain</v>
      </c>
      <c r="J35" s="422" t="str">
        <f t="shared" si="40"/>
        <v>H</v>
      </c>
      <c r="K35" s="365" t="str">
        <f t="shared" ref="K35" si="55">+K71</f>
        <v>Réveillon</v>
      </c>
      <c r="L35" s="423">
        <f t="shared" si="7"/>
        <v>22.7</v>
      </c>
      <c r="M35" s="367">
        <f t="shared" si="46"/>
        <v>2</v>
      </c>
      <c r="Q35" s="341"/>
      <c r="R35" s="397" t="s">
        <v>64</v>
      </c>
      <c r="S35" s="398">
        <f>SUM(S23:S34)</f>
        <v>58</v>
      </c>
      <c r="AB35" s="361">
        <f t="shared" si="10"/>
        <v>2</v>
      </c>
      <c r="AC35" s="361" t="str">
        <f t="shared" si="3"/>
        <v/>
      </c>
      <c r="AD35" s="361" t="str">
        <f t="shared" si="11"/>
        <v/>
      </c>
      <c r="AE35" s="361" t="str">
        <f>IF(LEFT($D35,9)=AE$5,$F35,"")</f>
        <v/>
      </c>
      <c r="AF35" s="361" t="str">
        <f t="shared" ref="AF35" si="56">IF(LEFT($D35,9)=AF$5,$F35,"")</f>
        <v/>
      </c>
      <c r="AH35" s="362" t="str">
        <f t="shared" si="47"/>
        <v/>
      </c>
      <c r="AI35" s="362" t="str">
        <f t="shared" si="13"/>
        <v/>
      </c>
      <c r="AJ35" s="362" t="str">
        <f t="shared" si="14"/>
        <v/>
      </c>
      <c r="AK35" s="362" t="str">
        <f t="shared" si="15"/>
        <v/>
      </c>
      <c r="AL35" s="362">
        <f t="shared" si="15"/>
        <v>2</v>
      </c>
      <c r="AM35" s="407"/>
      <c r="AN35" s="407"/>
      <c r="AP35" s="407"/>
      <c r="AQ35" s="407"/>
      <c r="AR35" s="407"/>
      <c r="AS35" s="407"/>
      <c r="AT35" s="407"/>
      <c r="AV35" s="379">
        <f t="shared" si="20"/>
        <v>0</v>
      </c>
      <c r="AW35" s="379">
        <f t="shared" si="21"/>
        <v>0</v>
      </c>
      <c r="AX35" s="379" t="str">
        <f t="shared" si="22"/>
        <v/>
      </c>
      <c r="AY35" s="379">
        <f t="shared" si="23"/>
        <v>0</v>
      </c>
      <c r="AZ35" s="379">
        <f t="shared" si="24"/>
        <v>0</v>
      </c>
      <c r="BA35" s="379" t="str">
        <f t="shared" si="25"/>
        <v/>
      </c>
      <c r="BB35" s="379">
        <f t="shared" si="26"/>
        <v>2</v>
      </c>
      <c r="BC35" s="379">
        <f t="shared" si="27"/>
        <v>27</v>
      </c>
      <c r="BD35" s="379" t="str">
        <f t="shared" si="28"/>
        <v>Delage Jean-Pierre</v>
      </c>
    </row>
    <row r="36" spans="1:56" ht="13.5" thickBot="1" x14ac:dyDescent="0.45">
      <c r="A36" s="424"/>
      <c r="B36" s="338"/>
      <c r="F36" s="188">
        <f>SUM(F6:F35)-F37</f>
        <v>416</v>
      </c>
      <c r="M36" s="425">
        <f>SUM(M6:M35)-M37</f>
        <v>422</v>
      </c>
      <c r="Z36" s="188">
        <f>SUM(AB36:AF36)</f>
        <v>480</v>
      </c>
      <c r="AB36" s="395">
        <f t="shared" ref="AB36:AF36" si="57">SUM(AB6:AB35)</f>
        <v>146</v>
      </c>
      <c r="AC36" s="396">
        <f t="shared" si="57"/>
        <v>40</v>
      </c>
      <c r="AD36" s="396">
        <f t="shared" si="57"/>
        <v>0</v>
      </c>
      <c r="AE36" s="396">
        <f t="shared" si="57"/>
        <v>60</v>
      </c>
      <c r="AF36" s="396">
        <f t="shared" si="57"/>
        <v>234</v>
      </c>
      <c r="AH36" s="395">
        <f>SUM(AH6:AH35)</f>
        <v>122</v>
      </c>
      <c r="AI36" s="396">
        <f>SUM(AI6:AI35)</f>
        <v>64</v>
      </c>
      <c r="AJ36" s="396">
        <f>SUM(AJ6:AJ35)</f>
        <v>40</v>
      </c>
      <c r="AK36" s="396">
        <f>SUM(AK6:AK35)</f>
        <v>48</v>
      </c>
      <c r="AL36" s="396">
        <f>SUM(AL6:AL35)</f>
        <v>206</v>
      </c>
      <c r="AM36" s="407"/>
      <c r="AN36" s="407">
        <f>SUM(AH36:AM36)</f>
        <v>480</v>
      </c>
      <c r="AV36" s="379">
        <f t="shared" si="20"/>
        <v>0</v>
      </c>
      <c r="AW36" s="379">
        <f t="shared" si="21"/>
        <v>0</v>
      </c>
      <c r="AX36" s="379" t="str">
        <f t="shared" si="22"/>
        <v/>
      </c>
      <c r="AY36" s="379">
        <f t="shared" si="23"/>
        <v>0</v>
      </c>
      <c r="AZ36" s="379">
        <f t="shared" si="24"/>
        <v>0</v>
      </c>
      <c r="BA36" s="379" t="str">
        <f t="shared" si="25"/>
        <v/>
      </c>
      <c r="BB36" s="379">
        <f t="shared" si="26"/>
        <v>2</v>
      </c>
      <c r="BC36" s="379">
        <f t="shared" si="27"/>
        <v>27</v>
      </c>
      <c r="BD36" s="379" t="str">
        <f t="shared" si="28"/>
        <v>Gonzalez Alain</v>
      </c>
    </row>
    <row r="37" spans="1:56" ht="13.15" thickBot="1" x14ac:dyDescent="0.4">
      <c r="B37" s="338"/>
      <c r="F37" s="426">
        <f>F11+F13+F22</f>
        <v>64</v>
      </c>
      <c r="M37" s="102">
        <f>SUM(AV37:AY37)</f>
        <v>58</v>
      </c>
      <c r="Q37" s="425"/>
      <c r="R37" s="425"/>
      <c r="S37" s="425"/>
      <c r="T37" s="425"/>
      <c r="AB37" s="908" t="s">
        <v>469</v>
      </c>
      <c r="AC37" s="909"/>
      <c r="AD37" s="909"/>
      <c r="AE37" s="909"/>
      <c r="AF37" s="909"/>
      <c r="AH37" s="908" t="s">
        <v>470</v>
      </c>
      <c r="AI37" s="909"/>
      <c r="AJ37" s="909"/>
      <c r="AK37" s="909"/>
      <c r="AL37" s="909"/>
      <c r="AM37" s="341"/>
      <c r="AN37" s="407"/>
      <c r="AV37" s="425">
        <f>SUM(AV7:AV36)</f>
        <v>0</v>
      </c>
      <c r="AW37" s="425"/>
      <c r="AX37" s="425"/>
      <c r="AY37" s="425">
        <f>SUM(AY7:AY36)</f>
        <v>58</v>
      </c>
      <c r="AZ37" s="425"/>
      <c r="BA37" s="425"/>
      <c r="BB37" s="425">
        <f>SUM(BB7:BB36)</f>
        <v>422</v>
      </c>
      <c r="BC37" s="425"/>
      <c r="BD37" s="425"/>
    </row>
    <row r="38" spans="1:56" ht="13.15" thickBot="1" x14ac:dyDescent="0.4">
      <c r="B38" s="338"/>
      <c r="Q38" s="425"/>
      <c r="R38" s="425"/>
      <c r="S38" s="425"/>
      <c r="T38" s="425"/>
      <c r="AH38" s="188">
        <f>+AB36+AH36</f>
        <v>268</v>
      </c>
      <c r="AI38" s="188">
        <f t="shared" ref="AI38:AL38" si="58">+AC36+AI36</f>
        <v>104</v>
      </c>
      <c r="AJ38" s="188">
        <f t="shared" si="58"/>
        <v>40</v>
      </c>
      <c r="AK38" s="188">
        <f t="shared" si="58"/>
        <v>108</v>
      </c>
      <c r="AL38" s="188">
        <f t="shared" si="58"/>
        <v>440</v>
      </c>
      <c r="AN38" s="407">
        <f t="shared" ref="AN38" si="59">SUM(AH38:AM38)</f>
        <v>960</v>
      </c>
    </row>
    <row r="39" spans="1:56" ht="13.5" thickBot="1" x14ac:dyDescent="0.45">
      <c r="A39" s="915" t="s">
        <v>49</v>
      </c>
      <c r="B39" s="909"/>
      <c r="C39" s="909"/>
      <c r="D39" s="909"/>
      <c r="E39" s="909"/>
      <c r="F39" s="916"/>
      <c r="H39" s="915" t="s">
        <v>50</v>
      </c>
      <c r="I39" s="909"/>
      <c r="J39" s="909"/>
      <c r="K39" s="909"/>
      <c r="L39" s="909"/>
      <c r="M39" s="916"/>
      <c r="Q39" s="425"/>
      <c r="R39" s="425"/>
      <c r="S39" s="425"/>
      <c r="T39" s="425"/>
      <c r="AB39" s="917" t="s">
        <v>35</v>
      </c>
      <c r="AC39" s="918"/>
      <c r="AD39" s="918"/>
      <c r="AE39" s="918"/>
      <c r="AF39" s="919"/>
    </row>
    <row r="40" spans="1:56" s="424" customFormat="1" ht="13.5" thickBot="1" x14ac:dyDescent="0.45">
      <c r="A40" s="899" t="s">
        <v>34</v>
      </c>
      <c r="B40" s="900"/>
      <c r="C40" s="900"/>
      <c r="D40" s="900"/>
      <c r="E40" s="900"/>
      <c r="F40" s="901"/>
      <c r="H40" s="899" t="s">
        <v>33</v>
      </c>
      <c r="I40" s="900"/>
      <c r="J40" s="900"/>
      <c r="K40" s="900"/>
      <c r="L40" s="900"/>
      <c r="M40" s="901"/>
      <c r="N40" s="188"/>
      <c r="O40" s="188"/>
      <c r="P40" s="188"/>
      <c r="Q40" s="425"/>
      <c r="R40" s="425"/>
      <c r="S40" s="425"/>
      <c r="T40" s="425"/>
      <c r="V40" s="188"/>
      <c r="W40" s="188"/>
      <c r="X40" s="341"/>
      <c r="Y40" s="188"/>
      <c r="Z40" s="188"/>
      <c r="AB40" s="902" t="s">
        <v>22</v>
      </c>
      <c r="AC40" s="903"/>
      <c r="AD40" s="903"/>
      <c r="AE40" s="903"/>
      <c r="AF40" s="904"/>
      <c r="AI40" s="188"/>
      <c r="AJ40" s="188"/>
      <c r="AK40" s="188"/>
      <c r="AL40" s="188"/>
      <c r="AM40" s="188"/>
      <c r="AN40" s="188"/>
    </row>
    <row r="41" spans="1:56" ht="14.65" thickBot="1" x14ac:dyDescent="0.4">
      <c r="A41" s="427" t="s">
        <v>30</v>
      </c>
      <c r="B41" s="428" t="s">
        <v>31</v>
      </c>
      <c r="C41" s="429"/>
      <c r="D41" s="428" t="s">
        <v>32</v>
      </c>
      <c r="E41" s="429" t="s">
        <v>48</v>
      </c>
      <c r="F41" s="430" t="s">
        <v>8</v>
      </c>
      <c r="H41" s="427" t="s">
        <v>30</v>
      </c>
      <c r="I41" s="429" t="s">
        <v>31</v>
      </c>
      <c r="J41" s="429"/>
      <c r="K41" s="429" t="s">
        <v>32</v>
      </c>
      <c r="L41" s="429"/>
      <c r="M41" s="430" t="s">
        <v>8</v>
      </c>
      <c r="Q41" s="425"/>
      <c r="R41" s="425"/>
      <c r="S41" s="425"/>
      <c r="T41" s="425"/>
      <c r="AB41" s="382" t="str">
        <f t="shared" ref="AB41:AF41" si="60">+AB5</f>
        <v>ASGAF</v>
      </c>
      <c r="AC41" s="383" t="str">
        <f t="shared" si="60"/>
        <v>Chevannes</v>
      </c>
      <c r="AD41" s="383" t="str">
        <f t="shared" si="60"/>
        <v>Chevry</v>
      </c>
      <c r="AE41" s="383" t="str">
        <f t="shared" si="60"/>
        <v>Corbuches</v>
      </c>
      <c r="AF41" s="431" t="str">
        <f t="shared" si="60"/>
        <v>Réveillon</v>
      </c>
    </row>
    <row r="42" spans="1:56" ht="14.65" thickBot="1" x14ac:dyDescent="0.5">
      <c r="A42" s="432">
        <f>+A125</f>
        <v>1</v>
      </c>
      <c r="B42" s="433" t="str">
        <f>+C125</f>
        <v>Colmerauer Denis</v>
      </c>
      <c r="C42" s="399" t="str">
        <f>IFERROR(VLOOKUP(B42,Liste_J!$C$7:$G$234,5,0),"???")</f>
        <v>H</v>
      </c>
      <c r="D42" s="434" t="str">
        <f>IFERROR(VLOOKUP(B42,Liste_J!$C$7:$F$234,4,0),"???")</f>
        <v>Corbuches</v>
      </c>
      <c r="E42" s="399">
        <f>+D125</f>
        <v>11.6</v>
      </c>
      <c r="F42" s="435">
        <f>+F125</f>
        <v>38</v>
      </c>
      <c r="G42" s="399"/>
      <c r="H42" s="432">
        <f>+A224</f>
        <v>1</v>
      </c>
      <c r="I42" s="399" t="str">
        <f>+C224</f>
        <v>Martin Georges</v>
      </c>
      <c r="J42" s="399" t="str">
        <f>IFERROR(VLOOKUP(I42,Liste_J!$C$7:$G$234,5,0),"???")</f>
        <v>H</v>
      </c>
      <c r="K42" s="399" t="str">
        <f>IFERROR(VLOOKUP(I42,Liste_J!$C$7:$F$234,4,0),"???")</f>
        <v>Réveillon</v>
      </c>
      <c r="L42" s="399">
        <f>+D224</f>
        <v>24.5</v>
      </c>
      <c r="M42" s="435">
        <f>+F224</f>
        <v>45</v>
      </c>
      <c r="Q42" s="425"/>
      <c r="R42" s="425"/>
      <c r="S42" s="425"/>
      <c r="T42" s="425"/>
      <c r="U42" s="399" t="e">
        <f>#REF!</f>
        <v>#REF!</v>
      </c>
      <c r="AB42" s="436">
        <f>IF(LEFT($K42,5)=AB$41,1,0)</f>
        <v>0</v>
      </c>
      <c r="AC42" s="385">
        <f>IF(LEFT($K42,9)=AC$41,1,0)</f>
        <v>0</v>
      </c>
      <c r="AD42" s="385">
        <f>IF(LEFT($K42,6)=AD$41,1,0)</f>
        <v>0</v>
      </c>
      <c r="AE42" s="385">
        <f>IF(LEFT($K42,9)=AE$41,1,0)</f>
        <v>0</v>
      </c>
      <c r="AF42" s="437">
        <f>IF(LEFT($K42,9)=AF$41,1,0)</f>
        <v>1</v>
      </c>
      <c r="AG42" s="425"/>
      <c r="AH42" s="425"/>
    </row>
    <row r="43" spans="1:56" ht="14.65" thickBot="1" x14ac:dyDescent="0.5">
      <c r="A43" s="432">
        <f t="shared" ref="A43:A105" si="61">+A126</f>
        <v>0</v>
      </c>
      <c r="B43" s="433" t="str">
        <f t="shared" ref="B43:B105" si="62">+C126</f>
        <v>Delaunay Olivier</v>
      </c>
      <c r="C43" s="399" t="str">
        <f>IFERROR(VLOOKUP(B43,Liste_J!$C$7:$G$234,5,0),"???")</f>
        <v>H</v>
      </c>
      <c r="D43" s="434" t="str">
        <f>IFERROR(VLOOKUP(B43,Liste_J!$C$7:$F$234,4,0),"???")</f>
        <v>Corbuches</v>
      </c>
      <c r="E43" s="399">
        <f t="shared" ref="E43:E105" si="63">+D126</f>
        <v>11.8</v>
      </c>
      <c r="F43" s="435">
        <f t="shared" ref="F43:F105" si="64">+F126</f>
        <v>38</v>
      </c>
      <c r="H43" s="432">
        <f t="shared" ref="H43:H105" si="65">+A225</f>
        <v>0</v>
      </c>
      <c r="I43" s="399" t="str">
        <f t="shared" ref="I43:I105" si="66">+C225</f>
        <v>Millerant Corine</v>
      </c>
      <c r="J43" s="399" t="str">
        <f>IFERROR(VLOOKUP(I43,Liste_J!$C$7:$G$234,5,0),"???")</f>
        <v>F</v>
      </c>
      <c r="K43" s="399" t="str">
        <f>IFERROR(VLOOKUP(I43,Liste_J!$C$7:$F$234,4,0),"???")</f>
        <v>Réveillon</v>
      </c>
      <c r="L43" s="399">
        <f t="shared" ref="L43:L105" si="67">+D225</f>
        <v>22.1</v>
      </c>
      <c r="M43" s="435">
        <f t="shared" ref="M43:M105" si="68">+F225</f>
        <v>45</v>
      </c>
      <c r="Q43" s="425"/>
      <c r="R43" s="425"/>
      <c r="S43" s="425"/>
      <c r="T43" s="425"/>
      <c r="AB43" s="361">
        <f t="shared" ref="AB43:AB106" si="69">IF(LEFT($K43,5)=AB$41,1,0)</f>
        <v>0</v>
      </c>
      <c r="AC43" s="385">
        <f t="shared" ref="AC43:AC106" si="70">IF(LEFT($K43,9)=AC$41,1,0)</f>
        <v>0</v>
      </c>
      <c r="AD43" s="385">
        <f t="shared" ref="AD43:AD106" si="71">IF(LEFT($K43,6)=AD$41,1,0)</f>
        <v>0</v>
      </c>
      <c r="AE43" s="385">
        <f t="shared" ref="AE43:AF74" si="72">IF(LEFT($K43,9)=AE$41,1,0)</f>
        <v>0</v>
      </c>
      <c r="AF43" s="437">
        <f t="shared" si="72"/>
        <v>1</v>
      </c>
      <c r="AG43" s="425"/>
      <c r="AH43" s="425"/>
    </row>
    <row r="44" spans="1:56" ht="14.65" thickBot="1" x14ac:dyDescent="0.5">
      <c r="A44" s="432">
        <f t="shared" si="61"/>
        <v>2</v>
      </c>
      <c r="B44" s="433" t="str">
        <f t="shared" si="62"/>
        <v>Lapatrie Gilles</v>
      </c>
      <c r="C44" s="399" t="str">
        <f>IFERROR(VLOOKUP(B44,Liste_J!$C$7:$G$234,5,0),"???")</f>
        <v>H</v>
      </c>
      <c r="D44" s="434" t="str">
        <f>IFERROR(VLOOKUP(B44,Liste_J!$C$7:$F$234,4,0),"???")</f>
        <v>Réveillon</v>
      </c>
      <c r="E44" s="399">
        <f t="shared" si="63"/>
        <v>11.6</v>
      </c>
      <c r="F44" s="435">
        <f t="shared" si="64"/>
        <v>36</v>
      </c>
      <c r="H44" s="432">
        <f t="shared" si="65"/>
        <v>2</v>
      </c>
      <c r="I44" s="399" t="str">
        <f t="shared" si="66"/>
        <v>Lezervant Frédéric</v>
      </c>
      <c r="J44" s="399" t="str">
        <f>IFERROR(VLOOKUP(I44,Liste_J!$C$7:$G$234,5,0),"???")</f>
        <v>H</v>
      </c>
      <c r="K44" s="399" t="str">
        <f>IFERROR(VLOOKUP(I44,Liste_J!$C$7:$F$234,4,0),"???")</f>
        <v>ASGAF</v>
      </c>
      <c r="L44" s="399">
        <f t="shared" si="67"/>
        <v>20</v>
      </c>
      <c r="M44" s="435">
        <f t="shared" si="68"/>
        <v>44</v>
      </c>
      <c r="Q44" s="425"/>
      <c r="R44" s="425"/>
      <c r="S44" s="425"/>
      <c r="T44" s="425"/>
      <c r="AB44" s="361">
        <f t="shared" si="69"/>
        <v>1</v>
      </c>
      <c r="AC44" s="385">
        <f t="shared" si="70"/>
        <v>0</v>
      </c>
      <c r="AD44" s="385">
        <f t="shared" si="71"/>
        <v>0</v>
      </c>
      <c r="AE44" s="385">
        <f t="shared" si="72"/>
        <v>0</v>
      </c>
      <c r="AF44" s="437">
        <f t="shared" si="72"/>
        <v>0</v>
      </c>
      <c r="AG44" s="425"/>
      <c r="AH44" s="425"/>
    </row>
    <row r="45" spans="1:56" ht="14.65" thickBot="1" x14ac:dyDescent="0.5">
      <c r="A45" s="432">
        <f t="shared" si="61"/>
        <v>0</v>
      </c>
      <c r="B45" s="433" t="str">
        <f t="shared" si="62"/>
        <v>Lutz Dominique</v>
      </c>
      <c r="C45" s="399" t="str">
        <f>IFERROR(VLOOKUP(B45,Liste_J!$C$7:$G$234,5,0),"???")</f>
        <v>H</v>
      </c>
      <c r="D45" s="434" t="str">
        <f>IFERROR(VLOOKUP(B45,Liste_J!$C$7:$F$234,4,0),"???")</f>
        <v>Réveillon</v>
      </c>
      <c r="E45" s="399">
        <f t="shared" si="63"/>
        <v>10.1</v>
      </c>
      <c r="F45" s="435">
        <f t="shared" si="64"/>
        <v>36</v>
      </c>
      <c r="H45" s="432">
        <f t="shared" si="65"/>
        <v>0</v>
      </c>
      <c r="I45" s="399" t="str">
        <f t="shared" si="66"/>
        <v>Lezervant Sophie</v>
      </c>
      <c r="J45" s="399" t="str">
        <f>IFERROR(VLOOKUP(I45,Liste_J!$C$7:$G$234,5,0),"???")</f>
        <v>F</v>
      </c>
      <c r="K45" s="399" t="str">
        <f>IFERROR(VLOOKUP(I45,Liste_J!$C$7:$F$234,4,0),"???")</f>
        <v>ASGAF</v>
      </c>
      <c r="L45" s="399">
        <f t="shared" si="67"/>
        <v>24.7</v>
      </c>
      <c r="M45" s="435">
        <f t="shared" si="68"/>
        <v>44</v>
      </c>
      <c r="Q45" s="425"/>
      <c r="R45" s="425"/>
      <c r="S45" s="425"/>
      <c r="T45" s="425"/>
      <c r="X45" s="188"/>
      <c r="AB45" s="361">
        <f t="shared" si="69"/>
        <v>1</v>
      </c>
      <c r="AC45" s="385">
        <f t="shared" si="70"/>
        <v>0</v>
      </c>
      <c r="AD45" s="385">
        <f t="shared" si="71"/>
        <v>0</v>
      </c>
      <c r="AE45" s="385">
        <f t="shared" si="72"/>
        <v>0</v>
      </c>
      <c r="AF45" s="437">
        <f t="shared" si="72"/>
        <v>0</v>
      </c>
      <c r="AG45" s="425"/>
      <c r="AH45" s="425"/>
    </row>
    <row r="46" spans="1:56" ht="14.65" thickBot="1" x14ac:dyDescent="0.5">
      <c r="A46" s="432">
        <f t="shared" si="61"/>
        <v>3</v>
      </c>
      <c r="B46" s="433" t="str">
        <f t="shared" si="62"/>
        <v>Martin Georges</v>
      </c>
      <c r="C46" s="399" t="str">
        <f>IFERROR(VLOOKUP(B46,Liste_J!$C$7:$G$234,5,0),"???")</f>
        <v>H</v>
      </c>
      <c r="D46" s="434" t="str">
        <f>IFERROR(VLOOKUP(B46,Liste_J!$C$7:$F$234,4,0),"???")</f>
        <v>Réveillon</v>
      </c>
      <c r="E46" s="399">
        <f t="shared" si="63"/>
        <v>24.5</v>
      </c>
      <c r="F46" s="435">
        <f t="shared" si="64"/>
        <v>35</v>
      </c>
      <c r="H46" s="432">
        <f t="shared" si="65"/>
        <v>3</v>
      </c>
      <c r="I46" s="399" t="str">
        <f t="shared" si="66"/>
        <v>Lapeyre Jean-Louis</v>
      </c>
      <c r="J46" s="399" t="str">
        <f>IFERROR(VLOOKUP(I46,Liste_J!$C$7:$G$234,5,0),"???")</f>
        <v>H</v>
      </c>
      <c r="K46" s="399" t="str">
        <f>IFERROR(VLOOKUP(I46,Liste_J!$C$7:$F$234,4,0),"???")</f>
        <v>ASGAF</v>
      </c>
      <c r="L46" s="399">
        <f t="shared" si="67"/>
        <v>37.6</v>
      </c>
      <c r="M46" s="435">
        <f t="shared" si="68"/>
        <v>43</v>
      </c>
      <c r="Q46" s="425"/>
      <c r="R46" s="425"/>
      <c r="S46" s="425"/>
      <c r="T46" s="425"/>
      <c r="V46" s="399"/>
      <c r="X46" s="188"/>
      <c r="AB46" s="361">
        <f t="shared" si="69"/>
        <v>1</v>
      </c>
      <c r="AC46" s="385">
        <f t="shared" si="70"/>
        <v>0</v>
      </c>
      <c r="AD46" s="385">
        <f t="shared" si="71"/>
        <v>0</v>
      </c>
      <c r="AE46" s="385">
        <f t="shared" si="72"/>
        <v>0</v>
      </c>
      <c r="AF46" s="437">
        <f t="shared" si="72"/>
        <v>0</v>
      </c>
      <c r="AG46" s="425"/>
      <c r="AH46" s="425"/>
    </row>
    <row r="47" spans="1:56" ht="14.65" thickBot="1" x14ac:dyDescent="0.5">
      <c r="A47" s="432">
        <f t="shared" si="61"/>
        <v>0</v>
      </c>
      <c r="B47" s="433" t="str">
        <f t="shared" si="62"/>
        <v>Millerant Corine</v>
      </c>
      <c r="C47" s="399" t="str">
        <f>IFERROR(VLOOKUP(B47,Liste_J!$C$7:$G$234,5,0),"???")</f>
        <v>F</v>
      </c>
      <c r="D47" s="434" t="str">
        <f>IFERROR(VLOOKUP(B47,Liste_J!$C$7:$F$234,4,0),"???")</f>
        <v>Réveillon</v>
      </c>
      <c r="E47" s="399">
        <f t="shared" si="63"/>
        <v>22.1</v>
      </c>
      <c r="F47" s="435">
        <f t="shared" si="64"/>
        <v>35</v>
      </c>
      <c r="H47" s="432">
        <f t="shared" si="65"/>
        <v>0</v>
      </c>
      <c r="I47" s="399" t="str">
        <f t="shared" si="66"/>
        <v>Sejour Christian</v>
      </c>
      <c r="J47" s="399" t="str">
        <f>IFERROR(VLOOKUP(I47,Liste_J!$C$7:$G$234,5,0),"???")</f>
        <v>H</v>
      </c>
      <c r="K47" s="399" t="str">
        <f>IFERROR(VLOOKUP(I47,Liste_J!$C$7:$F$234,4,0),"???")</f>
        <v>Réveillon</v>
      </c>
      <c r="L47" s="399">
        <f t="shared" si="67"/>
        <v>30</v>
      </c>
      <c r="M47" s="435">
        <f t="shared" si="68"/>
        <v>43</v>
      </c>
      <c r="Q47" s="425"/>
      <c r="R47" s="425"/>
      <c r="S47" s="425"/>
      <c r="T47" s="425"/>
      <c r="X47" s="188"/>
      <c r="AB47" s="361">
        <f t="shared" si="69"/>
        <v>0</v>
      </c>
      <c r="AC47" s="385">
        <f t="shared" si="70"/>
        <v>0</v>
      </c>
      <c r="AD47" s="385">
        <f t="shared" si="71"/>
        <v>0</v>
      </c>
      <c r="AE47" s="385">
        <f t="shared" si="72"/>
        <v>0</v>
      </c>
      <c r="AF47" s="437">
        <f t="shared" si="72"/>
        <v>1</v>
      </c>
      <c r="AG47" s="425"/>
      <c r="AH47" s="425"/>
    </row>
    <row r="48" spans="1:56" ht="14.65" thickBot="1" x14ac:dyDescent="0.5">
      <c r="A48" s="432">
        <f t="shared" si="61"/>
        <v>4</v>
      </c>
      <c r="B48" s="433" t="str">
        <f t="shared" si="62"/>
        <v>Lezervant Frédéric</v>
      </c>
      <c r="C48" s="399" t="str">
        <f>IFERROR(VLOOKUP(B48,Liste_J!$C$7:$G$234,5,0),"???")</f>
        <v>H</v>
      </c>
      <c r="D48" s="434" t="str">
        <f>IFERROR(VLOOKUP(B48,Liste_J!$C$7:$F$234,4,0),"???")</f>
        <v>ASGAF</v>
      </c>
      <c r="E48" s="399">
        <f t="shared" si="63"/>
        <v>20</v>
      </c>
      <c r="F48" s="435">
        <f t="shared" si="64"/>
        <v>34</v>
      </c>
      <c r="H48" s="432">
        <f t="shared" si="65"/>
        <v>4</v>
      </c>
      <c r="I48" s="399" t="str">
        <f t="shared" si="66"/>
        <v>Delaunay Olivier</v>
      </c>
      <c r="J48" s="399" t="str">
        <f>IFERROR(VLOOKUP(I48,Liste_J!$C$7:$G$234,5,0),"???")</f>
        <v>H</v>
      </c>
      <c r="K48" s="399" t="str">
        <f>IFERROR(VLOOKUP(I48,Liste_J!$C$7:$F$234,4,0),"???")</f>
        <v>Corbuches</v>
      </c>
      <c r="L48" s="399">
        <f t="shared" si="67"/>
        <v>11.8</v>
      </c>
      <c r="M48" s="435">
        <f t="shared" si="68"/>
        <v>43</v>
      </c>
      <c r="Q48" s="425"/>
      <c r="R48" s="425"/>
      <c r="S48" s="425"/>
      <c r="T48" s="425"/>
      <c r="V48" s="399"/>
      <c r="X48" s="188"/>
      <c r="AB48" s="361">
        <f t="shared" si="69"/>
        <v>0</v>
      </c>
      <c r="AC48" s="385">
        <f t="shared" si="70"/>
        <v>0</v>
      </c>
      <c r="AD48" s="385">
        <f t="shared" si="71"/>
        <v>0</v>
      </c>
      <c r="AE48" s="385">
        <f t="shared" si="72"/>
        <v>1</v>
      </c>
      <c r="AF48" s="437">
        <f t="shared" si="72"/>
        <v>0</v>
      </c>
      <c r="AG48" s="425"/>
      <c r="AH48" s="425"/>
    </row>
    <row r="49" spans="1:34" ht="14.65" thickBot="1" x14ac:dyDescent="0.5">
      <c r="A49" s="432">
        <f t="shared" si="61"/>
        <v>0</v>
      </c>
      <c r="B49" s="433" t="str">
        <f t="shared" si="62"/>
        <v>Lezervant Sophie</v>
      </c>
      <c r="C49" s="399" t="str">
        <f>IFERROR(VLOOKUP(B49,Liste_J!$C$7:$G$234,5,0),"???")</f>
        <v>F</v>
      </c>
      <c r="D49" s="434" t="str">
        <f>IFERROR(VLOOKUP(B49,Liste_J!$C$7:$F$234,4,0),"???")</f>
        <v>ASGAF</v>
      </c>
      <c r="E49" s="399">
        <f t="shared" si="63"/>
        <v>24.7</v>
      </c>
      <c r="F49" s="435">
        <f t="shared" si="64"/>
        <v>34</v>
      </c>
      <c r="H49" s="432">
        <f t="shared" si="65"/>
        <v>0</v>
      </c>
      <c r="I49" s="399" t="str">
        <f t="shared" si="66"/>
        <v>Colmerauer Denis</v>
      </c>
      <c r="J49" s="399" t="str">
        <f>IFERROR(VLOOKUP(I49,Liste_J!$C$7:$G$234,5,0),"???")</f>
        <v>H</v>
      </c>
      <c r="K49" s="399" t="str">
        <f>IFERROR(VLOOKUP(I49,Liste_J!$C$7:$F$234,4,0),"???")</f>
        <v>Corbuches</v>
      </c>
      <c r="L49" s="399">
        <f t="shared" si="67"/>
        <v>11.6</v>
      </c>
      <c r="M49" s="435">
        <f t="shared" si="68"/>
        <v>43</v>
      </c>
      <c r="N49" s="399"/>
      <c r="X49" s="188"/>
      <c r="AB49" s="361">
        <f t="shared" si="69"/>
        <v>0</v>
      </c>
      <c r="AC49" s="385">
        <f t="shared" si="70"/>
        <v>0</v>
      </c>
      <c r="AD49" s="385">
        <f t="shared" si="71"/>
        <v>0</v>
      </c>
      <c r="AE49" s="385">
        <f t="shared" si="72"/>
        <v>1</v>
      </c>
      <c r="AF49" s="437">
        <f t="shared" si="72"/>
        <v>0</v>
      </c>
      <c r="AG49" s="425"/>
      <c r="AH49" s="425"/>
    </row>
    <row r="50" spans="1:34" ht="14.65" thickBot="1" x14ac:dyDescent="0.5">
      <c r="A50" s="432">
        <f t="shared" si="61"/>
        <v>5</v>
      </c>
      <c r="B50" s="433" t="str">
        <f t="shared" si="62"/>
        <v>Benalioua Karim</v>
      </c>
      <c r="C50" s="399" t="str">
        <f>IFERROR(VLOOKUP(B50,Liste_J!$C$7:$G$234,5,0),"???")</f>
        <v>H</v>
      </c>
      <c r="D50" s="434" t="str">
        <f>IFERROR(VLOOKUP(B50,Liste_J!$C$7:$F$234,4,0),"???")</f>
        <v>Réveillon</v>
      </c>
      <c r="E50" s="399">
        <f t="shared" si="63"/>
        <v>23.6</v>
      </c>
      <c r="F50" s="435">
        <f t="shared" si="64"/>
        <v>33</v>
      </c>
      <c r="H50" s="432">
        <f t="shared" si="65"/>
        <v>5</v>
      </c>
      <c r="I50" s="399" t="str">
        <f t="shared" si="66"/>
        <v>Lapatrie Gilles</v>
      </c>
      <c r="J50" s="399" t="str">
        <f>IFERROR(VLOOKUP(I50,Liste_J!$C$7:$G$234,5,0),"???")</f>
        <v>H</v>
      </c>
      <c r="K50" s="399" t="str">
        <f>IFERROR(VLOOKUP(I50,Liste_J!$C$7:$F$234,4,0),"???")</f>
        <v>Réveillon</v>
      </c>
      <c r="L50" s="399">
        <f t="shared" si="67"/>
        <v>11.6</v>
      </c>
      <c r="M50" s="435">
        <f t="shared" si="68"/>
        <v>40</v>
      </c>
      <c r="N50" s="399"/>
      <c r="V50" s="399"/>
      <c r="X50" s="188"/>
      <c r="AB50" s="361">
        <f t="shared" si="69"/>
        <v>0</v>
      </c>
      <c r="AC50" s="385">
        <f t="shared" si="70"/>
        <v>0</v>
      </c>
      <c r="AD50" s="385">
        <f t="shared" si="71"/>
        <v>0</v>
      </c>
      <c r="AE50" s="385">
        <f t="shared" si="72"/>
        <v>0</v>
      </c>
      <c r="AF50" s="437">
        <f t="shared" si="72"/>
        <v>1</v>
      </c>
      <c r="AG50" s="425"/>
      <c r="AH50" s="425"/>
    </row>
    <row r="51" spans="1:34" ht="14.65" thickBot="1" x14ac:dyDescent="0.5">
      <c r="A51" s="432">
        <f t="shared" si="61"/>
        <v>0</v>
      </c>
      <c r="B51" s="433" t="str">
        <f t="shared" si="62"/>
        <v>Retif Didier</v>
      </c>
      <c r="C51" s="399" t="str">
        <f>IFERROR(VLOOKUP(B51,Liste_J!$C$7:$G$234,5,0),"???")</f>
        <v>H</v>
      </c>
      <c r="D51" s="434" t="str">
        <f>IFERROR(VLOOKUP(B51,Liste_J!$C$7:$F$234,4,0),"???")</f>
        <v>Réveillon</v>
      </c>
      <c r="E51" s="399">
        <f t="shared" si="63"/>
        <v>12.7</v>
      </c>
      <c r="F51" s="435">
        <f t="shared" si="64"/>
        <v>33</v>
      </c>
      <c r="H51" s="432">
        <f t="shared" si="65"/>
        <v>0</v>
      </c>
      <c r="I51" s="399" t="str">
        <f t="shared" si="66"/>
        <v>Lutz Dominique</v>
      </c>
      <c r="J51" s="399" t="str">
        <f>IFERROR(VLOOKUP(I51,Liste_J!$C$7:$G$234,5,0),"???")</f>
        <v>H</v>
      </c>
      <c r="K51" s="399" t="str">
        <f>IFERROR(VLOOKUP(I51,Liste_J!$C$7:$F$234,4,0),"???")</f>
        <v>Réveillon</v>
      </c>
      <c r="L51" s="399">
        <f t="shared" si="67"/>
        <v>10.1</v>
      </c>
      <c r="M51" s="435">
        <f t="shared" si="68"/>
        <v>40</v>
      </c>
      <c r="N51" s="399"/>
      <c r="X51" s="188"/>
      <c r="AB51" s="361">
        <f t="shared" si="69"/>
        <v>0</v>
      </c>
      <c r="AC51" s="385">
        <f t="shared" si="70"/>
        <v>0</v>
      </c>
      <c r="AD51" s="385">
        <f t="shared" si="71"/>
        <v>0</v>
      </c>
      <c r="AE51" s="385">
        <f t="shared" si="72"/>
        <v>0</v>
      </c>
      <c r="AF51" s="437">
        <f t="shared" si="72"/>
        <v>1</v>
      </c>
      <c r="AG51" s="425"/>
      <c r="AH51" s="425"/>
    </row>
    <row r="52" spans="1:34" ht="14.65" thickBot="1" x14ac:dyDescent="0.5">
      <c r="A52" s="432">
        <f t="shared" si="61"/>
        <v>6</v>
      </c>
      <c r="B52" s="433" t="str">
        <f t="shared" si="62"/>
        <v>Heid Bruno</v>
      </c>
      <c r="C52" s="399" t="str">
        <f>IFERROR(VLOOKUP(B52,Liste_J!$C$7:$G$234,5,0),"???")</f>
        <v>H</v>
      </c>
      <c r="D52" s="434" t="str">
        <f>IFERROR(VLOOKUP(B52,Liste_J!$C$7:$F$234,4,0),"???")</f>
        <v>Chevannes</v>
      </c>
      <c r="E52" s="399">
        <f t="shared" si="63"/>
        <v>15.5</v>
      </c>
      <c r="F52" s="435">
        <f t="shared" si="64"/>
        <v>32</v>
      </c>
      <c r="H52" s="432">
        <f t="shared" si="65"/>
        <v>6</v>
      </c>
      <c r="I52" s="399" t="str">
        <f t="shared" si="66"/>
        <v>Combrisson Jean-Luc</v>
      </c>
      <c r="J52" s="399" t="str">
        <f>IFERROR(VLOOKUP(I52,Liste_J!$C$7:$G$234,5,0),"???")</f>
        <v>H</v>
      </c>
      <c r="K52" s="399" t="str">
        <f>IFERROR(VLOOKUP(I52,Liste_J!$C$7:$F$234,4,0),"???")</f>
        <v>Chevry</v>
      </c>
      <c r="L52" s="399">
        <f t="shared" si="67"/>
        <v>34</v>
      </c>
      <c r="M52" s="435">
        <f t="shared" si="68"/>
        <v>40</v>
      </c>
      <c r="N52" s="399"/>
      <c r="V52" s="399"/>
      <c r="X52" s="188"/>
      <c r="AB52" s="361">
        <f t="shared" si="69"/>
        <v>0</v>
      </c>
      <c r="AC52" s="385">
        <f t="shared" si="70"/>
        <v>0</v>
      </c>
      <c r="AD52" s="385">
        <f t="shared" si="71"/>
        <v>1</v>
      </c>
      <c r="AE52" s="385">
        <f t="shared" si="72"/>
        <v>0</v>
      </c>
      <c r="AF52" s="437">
        <f t="shared" si="72"/>
        <v>0</v>
      </c>
      <c r="AG52" s="425"/>
      <c r="AH52" s="425"/>
    </row>
    <row r="53" spans="1:34" ht="14.65" thickBot="1" x14ac:dyDescent="0.5">
      <c r="A53" s="432">
        <f t="shared" si="61"/>
        <v>0</v>
      </c>
      <c r="B53" s="433" t="str">
        <f t="shared" si="62"/>
        <v>Nicolle Olivier</v>
      </c>
      <c r="C53" s="399" t="str">
        <f>IFERROR(VLOOKUP(B53,Liste_J!$C$7:$G$234,5,0),"???")</f>
        <v>H</v>
      </c>
      <c r="D53" s="434" t="str">
        <f>IFERROR(VLOOKUP(B53,Liste_J!$C$7:$F$234,4,0),"???")</f>
        <v>Chevannes</v>
      </c>
      <c r="E53" s="399">
        <f t="shared" si="63"/>
        <v>17.2</v>
      </c>
      <c r="F53" s="435">
        <f t="shared" si="64"/>
        <v>32</v>
      </c>
      <c r="H53" s="432">
        <f t="shared" si="65"/>
        <v>0</v>
      </c>
      <c r="I53" s="399" t="str">
        <f t="shared" si="66"/>
        <v>Rossetti Francois</v>
      </c>
      <c r="J53" s="399" t="str">
        <f>IFERROR(VLOOKUP(I53,Liste_J!$C$7:$G$234,5,0),"???")</f>
        <v>H</v>
      </c>
      <c r="K53" s="399" t="str">
        <f>IFERROR(VLOOKUP(I53,Liste_J!$C$7:$F$234,4,0),"???")</f>
        <v>Chevry</v>
      </c>
      <c r="L53" s="399">
        <f t="shared" si="67"/>
        <v>54</v>
      </c>
      <c r="M53" s="435">
        <f t="shared" si="68"/>
        <v>40</v>
      </c>
      <c r="N53" s="399"/>
      <c r="X53" s="188"/>
      <c r="AB53" s="361">
        <f t="shared" si="69"/>
        <v>0</v>
      </c>
      <c r="AC53" s="385">
        <f t="shared" si="70"/>
        <v>0</v>
      </c>
      <c r="AD53" s="385">
        <f t="shared" si="71"/>
        <v>1</v>
      </c>
      <c r="AE53" s="385">
        <f t="shared" si="72"/>
        <v>0</v>
      </c>
      <c r="AF53" s="437">
        <f t="shared" si="72"/>
        <v>0</v>
      </c>
      <c r="AG53" s="425"/>
      <c r="AH53" s="425"/>
    </row>
    <row r="54" spans="1:34" ht="14.65" thickBot="1" x14ac:dyDescent="0.5">
      <c r="A54" s="432">
        <f t="shared" si="61"/>
        <v>7</v>
      </c>
      <c r="B54" s="433" t="str">
        <f t="shared" si="62"/>
        <v>Balley Jean Marc</v>
      </c>
      <c r="C54" s="399" t="str">
        <f>IFERROR(VLOOKUP(B54,Liste_J!$C$7:$G$234,5,0),"???")</f>
        <v>H</v>
      </c>
      <c r="D54" s="434" t="str">
        <f>IFERROR(VLOOKUP(B54,Liste_J!$C$7:$F$234,4,0),"???")</f>
        <v>ASGAF</v>
      </c>
      <c r="E54" s="399">
        <f t="shared" si="63"/>
        <v>13</v>
      </c>
      <c r="F54" s="435">
        <f t="shared" si="64"/>
        <v>32</v>
      </c>
      <c r="H54" s="432">
        <f t="shared" si="65"/>
        <v>7</v>
      </c>
      <c r="I54" s="399" t="str">
        <f t="shared" si="66"/>
        <v>Henry Michel</v>
      </c>
      <c r="J54" s="399" t="str">
        <f>IFERROR(VLOOKUP(I54,Liste_J!$C$7:$G$234,5,0),"???")</f>
        <v>H</v>
      </c>
      <c r="K54" s="399" t="str">
        <f>IFERROR(VLOOKUP(I54,Liste_J!$C$7:$F$234,4,0),"???")</f>
        <v>Chevannes</v>
      </c>
      <c r="L54" s="399">
        <f t="shared" si="67"/>
        <v>54</v>
      </c>
      <c r="M54" s="435">
        <f t="shared" si="68"/>
        <v>40</v>
      </c>
      <c r="N54" s="399"/>
      <c r="V54" s="399"/>
      <c r="Y54" s="425"/>
      <c r="AB54" s="361">
        <f t="shared" si="69"/>
        <v>0</v>
      </c>
      <c r="AC54" s="385">
        <f t="shared" si="70"/>
        <v>1</v>
      </c>
      <c r="AD54" s="385">
        <f t="shared" si="71"/>
        <v>0</v>
      </c>
      <c r="AE54" s="385">
        <f t="shared" si="72"/>
        <v>0</v>
      </c>
      <c r="AF54" s="437">
        <f t="shared" si="72"/>
        <v>0</v>
      </c>
      <c r="AG54" s="425"/>
      <c r="AH54" s="425"/>
    </row>
    <row r="55" spans="1:34" ht="14.65" thickBot="1" x14ac:dyDescent="0.5">
      <c r="A55" s="432">
        <f t="shared" si="61"/>
        <v>0</v>
      </c>
      <c r="B55" s="433" t="str">
        <f t="shared" si="62"/>
        <v>Marcais Xavier</v>
      </c>
      <c r="C55" s="399" t="str">
        <f>IFERROR(VLOOKUP(B55,Liste_J!$C$7:$G$234,5,0),"???")</f>
        <v>H</v>
      </c>
      <c r="D55" s="434" t="str">
        <f>IFERROR(VLOOKUP(B55,Liste_J!$C$7:$F$234,4,0),"???")</f>
        <v>ASGAF</v>
      </c>
      <c r="E55" s="399">
        <f t="shared" si="63"/>
        <v>14</v>
      </c>
      <c r="F55" s="435">
        <f t="shared" si="64"/>
        <v>32</v>
      </c>
      <c r="H55" s="432">
        <f t="shared" si="65"/>
        <v>0</v>
      </c>
      <c r="I55" s="399" t="str">
        <f t="shared" si="66"/>
        <v>Andre Patrick</v>
      </c>
      <c r="J55" s="399" t="str">
        <f>IFERROR(VLOOKUP(I55,Liste_J!$C$7:$G$234,5,0),"???")</f>
        <v>H</v>
      </c>
      <c r="K55" s="399" t="str">
        <f>IFERROR(VLOOKUP(I55,Liste_J!$C$7:$F$234,4,0),"???")</f>
        <v>Chevannes</v>
      </c>
      <c r="L55" s="399">
        <f t="shared" si="67"/>
        <v>28.6</v>
      </c>
      <c r="M55" s="435">
        <f t="shared" si="68"/>
        <v>40</v>
      </c>
      <c r="N55" s="399"/>
      <c r="O55" s="399"/>
      <c r="P55" s="399"/>
      <c r="Q55" s="399"/>
      <c r="R55" s="399"/>
      <c r="S55" s="399"/>
      <c r="T55" s="399"/>
      <c r="AB55" s="361">
        <f t="shared" si="69"/>
        <v>0</v>
      </c>
      <c r="AC55" s="385">
        <f t="shared" si="70"/>
        <v>1</v>
      </c>
      <c r="AD55" s="385">
        <f t="shared" si="71"/>
        <v>0</v>
      </c>
      <c r="AE55" s="385">
        <f t="shared" si="72"/>
        <v>0</v>
      </c>
      <c r="AF55" s="437">
        <f t="shared" si="72"/>
        <v>0</v>
      </c>
      <c r="AG55" s="425"/>
      <c r="AH55" s="425"/>
    </row>
    <row r="56" spans="1:34" ht="14.65" thickBot="1" x14ac:dyDescent="0.5">
      <c r="A56" s="432">
        <f t="shared" si="61"/>
        <v>8</v>
      </c>
      <c r="B56" s="433" t="str">
        <f t="shared" si="62"/>
        <v>Savoye Pierre</v>
      </c>
      <c r="C56" s="399" t="str">
        <f>IFERROR(VLOOKUP(B56,Liste_J!$C$7:$G$234,5,0),"???")</f>
        <v>H</v>
      </c>
      <c r="D56" s="434" t="str">
        <f>IFERROR(VLOOKUP(B56,Liste_J!$C$7:$F$234,4,0),"???")</f>
        <v>ASGAF</v>
      </c>
      <c r="E56" s="399">
        <f t="shared" si="63"/>
        <v>22.9</v>
      </c>
      <c r="F56" s="435">
        <f t="shared" si="64"/>
        <v>30</v>
      </c>
      <c r="H56" s="432">
        <f t="shared" si="65"/>
        <v>8</v>
      </c>
      <c r="I56" s="399" t="str">
        <f t="shared" si="66"/>
        <v>Benalioua Karim</v>
      </c>
      <c r="J56" s="399" t="str">
        <f>IFERROR(VLOOKUP(I56,Liste_J!$C$7:$G$234,5,0),"???")</f>
        <v>H</v>
      </c>
      <c r="K56" s="399" t="str">
        <f>IFERROR(VLOOKUP(I56,Liste_J!$C$7:$F$234,4,0),"???")</f>
        <v>Réveillon</v>
      </c>
      <c r="L56" s="399">
        <f t="shared" si="67"/>
        <v>23.6</v>
      </c>
      <c r="M56" s="435">
        <f t="shared" si="68"/>
        <v>40</v>
      </c>
      <c r="N56" s="399"/>
      <c r="O56" s="399"/>
      <c r="P56" s="399"/>
      <c r="Q56" s="399"/>
      <c r="R56" s="399"/>
      <c r="S56" s="399"/>
      <c r="T56" s="399"/>
      <c r="AB56" s="361">
        <f t="shared" si="69"/>
        <v>0</v>
      </c>
      <c r="AC56" s="385">
        <f t="shared" si="70"/>
        <v>0</v>
      </c>
      <c r="AD56" s="385">
        <f t="shared" si="71"/>
        <v>0</v>
      </c>
      <c r="AE56" s="385">
        <f t="shared" si="72"/>
        <v>0</v>
      </c>
      <c r="AF56" s="437">
        <f t="shared" si="72"/>
        <v>1</v>
      </c>
      <c r="AG56" s="425"/>
      <c r="AH56" s="425"/>
    </row>
    <row r="57" spans="1:34" ht="14.65" thickBot="1" x14ac:dyDescent="0.5">
      <c r="A57" s="432">
        <f t="shared" si="61"/>
        <v>0</v>
      </c>
      <c r="B57" s="433" t="str">
        <f t="shared" si="62"/>
        <v>Sompare Wotème</v>
      </c>
      <c r="C57" s="399" t="str">
        <f>IFERROR(VLOOKUP(B57,Liste_J!$C$7:$G$234,5,0),"???")</f>
        <v>H</v>
      </c>
      <c r="D57" s="434" t="str">
        <f>IFERROR(VLOOKUP(B57,Liste_J!$C$7:$F$234,4,0),"???")</f>
        <v>ASGAF</v>
      </c>
      <c r="E57" s="399">
        <f t="shared" si="63"/>
        <v>13.3</v>
      </c>
      <c r="F57" s="435">
        <f t="shared" si="64"/>
        <v>30</v>
      </c>
      <c r="H57" s="432">
        <f t="shared" si="65"/>
        <v>0</v>
      </c>
      <c r="I57" s="399" t="str">
        <f t="shared" si="66"/>
        <v>Retif Didier</v>
      </c>
      <c r="J57" s="399" t="str">
        <f>IFERROR(VLOOKUP(I57,Liste_J!$C$7:$G$234,5,0),"???")</f>
        <v>H</v>
      </c>
      <c r="K57" s="399" t="str">
        <f>IFERROR(VLOOKUP(I57,Liste_J!$C$7:$F$234,4,0),"???")</f>
        <v>Réveillon</v>
      </c>
      <c r="L57" s="399">
        <f t="shared" si="67"/>
        <v>12.7</v>
      </c>
      <c r="M57" s="435">
        <f t="shared" si="68"/>
        <v>40</v>
      </c>
      <c r="N57" s="399"/>
      <c r="T57" s="399"/>
      <c r="AB57" s="361">
        <f t="shared" si="69"/>
        <v>0</v>
      </c>
      <c r="AC57" s="385">
        <f t="shared" si="70"/>
        <v>0</v>
      </c>
      <c r="AD57" s="385">
        <f t="shared" si="71"/>
        <v>0</v>
      </c>
      <c r="AE57" s="385">
        <f t="shared" si="72"/>
        <v>0</v>
      </c>
      <c r="AF57" s="437">
        <f t="shared" si="72"/>
        <v>1</v>
      </c>
      <c r="AG57" s="425"/>
      <c r="AH57" s="425"/>
    </row>
    <row r="58" spans="1:34" ht="14.65" thickBot="1" x14ac:dyDescent="0.5">
      <c r="A58" s="432">
        <f t="shared" si="61"/>
        <v>9</v>
      </c>
      <c r="B58" s="433" t="str">
        <f t="shared" si="62"/>
        <v>Tamet Assia</v>
      </c>
      <c r="C58" s="399" t="str">
        <f>IFERROR(VLOOKUP(B58,Liste_J!$C$7:$G$234,5,0),"???")</f>
        <v>F</v>
      </c>
      <c r="D58" s="434" t="str">
        <f>IFERROR(VLOOKUP(B58,Liste_J!$C$7:$F$234,4,0),"???")</f>
        <v>Réveillon</v>
      </c>
      <c r="E58" s="399">
        <f t="shared" si="63"/>
        <v>11</v>
      </c>
      <c r="F58" s="435">
        <f t="shared" si="64"/>
        <v>30</v>
      </c>
      <c r="H58" s="432">
        <f t="shared" si="65"/>
        <v>9</v>
      </c>
      <c r="I58" s="399" t="str">
        <f t="shared" si="66"/>
        <v>Nicolle Olivier</v>
      </c>
      <c r="J58" s="399" t="str">
        <f>IFERROR(VLOOKUP(I58,Liste_J!$C$7:$G$234,5,0),"???")</f>
        <v>H</v>
      </c>
      <c r="K58" s="399" t="str">
        <f>IFERROR(VLOOKUP(I58,Liste_J!$C$7:$F$234,4,0),"???")</f>
        <v>Chevannes</v>
      </c>
      <c r="L58" s="399">
        <f t="shared" si="67"/>
        <v>17.2</v>
      </c>
      <c r="M58" s="435">
        <f t="shared" si="68"/>
        <v>39</v>
      </c>
      <c r="N58" s="399"/>
      <c r="T58" s="399"/>
      <c r="AB58" s="361">
        <f t="shared" si="69"/>
        <v>0</v>
      </c>
      <c r="AC58" s="385">
        <f t="shared" si="70"/>
        <v>1</v>
      </c>
      <c r="AD58" s="385">
        <f t="shared" si="71"/>
        <v>0</v>
      </c>
      <c r="AE58" s="385">
        <f t="shared" si="72"/>
        <v>0</v>
      </c>
      <c r="AF58" s="437">
        <f t="shared" si="72"/>
        <v>0</v>
      </c>
      <c r="AG58" s="425"/>
      <c r="AH58" s="425"/>
    </row>
    <row r="59" spans="1:34" ht="14.65" thickBot="1" x14ac:dyDescent="0.5">
      <c r="A59" s="432">
        <f t="shared" si="61"/>
        <v>0</v>
      </c>
      <c r="B59" s="433" t="str">
        <f t="shared" si="62"/>
        <v>Tamet Yves</v>
      </c>
      <c r="C59" s="399" t="str">
        <f>IFERROR(VLOOKUP(B59,Liste_J!$C$7:$G$234,5,0),"???")</f>
        <v>H</v>
      </c>
      <c r="D59" s="434" t="str">
        <f>IFERROR(VLOOKUP(B59,Liste_J!$C$7:$F$234,4,0),"???")</f>
        <v>Réveillon</v>
      </c>
      <c r="E59" s="399">
        <f t="shared" si="63"/>
        <v>20</v>
      </c>
      <c r="F59" s="435">
        <f t="shared" si="64"/>
        <v>30</v>
      </c>
      <c r="H59" s="432">
        <f t="shared" si="65"/>
        <v>0</v>
      </c>
      <c r="I59" s="399" t="str">
        <f t="shared" si="66"/>
        <v>Heid Bruno</v>
      </c>
      <c r="J59" s="399" t="str">
        <f>IFERROR(VLOOKUP(I59,Liste_J!$C$7:$G$234,5,0),"???")</f>
        <v>H</v>
      </c>
      <c r="K59" s="399" t="str">
        <f>IFERROR(VLOOKUP(I59,Liste_J!$C$7:$F$234,4,0),"???")</f>
        <v>Chevannes</v>
      </c>
      <c r="L59" s="399">
        <f t="shared" si="67"/>
        <v>15.5</v>
      </c>
      <c r="M59" s="435">
        <f t="shared" si="68"/>
        <v>39</v>
      </c>
      <c r="N59" s="399"/>
      <c r="T59" s="399"/>
      <c r="AB59" s="361">
        <f t="shared" si="69"/>
        <v>0</v>
      </c>
      <c r="AC59" s="385">
        <f t="shared" si="70"/>
        <v>1</v>
      </c>
      <c r="AD59" s="385">
        <f t="shared" si="71"/>
        <v>0</v>
      </c>
      <c r="AE59" s="385">
        <f t="shared" si="72"/>
        <v>0</v>
      </c>
      <c r="AF59" s="437">
        <f t="shared" si="72"/>
        <v>0</v>
      </c>
      <c r="AG59" s="425"/>
      <c r="AH59" s="425"/>
    </row>
    <row r="60" spans="1:34" ht="14.65" thickBot="1" x14ac:dyDescent="0.5">
      <c r="A60" s="432">
        <f t="shared" si="61"/>
        <v>10</v>
      </c>
      <c r="B60" s="433" t="str">
        <f t="shared" si="62"/>
        <v>Bouvree Guy</v>
      </c>
      <c r="C60" s="399" t="str">
        <f>IFERROR(VLOOKUP(B60,Liste_J!$C$7:$G$234,5,0),"???")</f>
        <v>H</v>
      </c>
      <c r="D60" s="434" t="str">
        <f>IFERROR(VLOOKUP(B60,Liste_J!$C$7:$F$234,4,0),"???")</f>
        <v>Réveillon</v>
      </c>
      <c r="E60" s="399">
        <f t="shared" si="63"/>
        <v>18.399999999999999</v>
      </c>
      <c r="F60" s="435">
        <f t="shared" si="64"/>
        <v>28</v>
      </c>
      <c r="H60" s="432">
        <f t="shared" si="65"/>
        <v>10</v>
      </c>
      <c r="I60" s="399" t="str">
        <f t="shared" si="66"/>
        <v>Lafaye Jean-Francois</v>
      </c>
      <c r="J60" s="399" t="str">
        <f>IFERROR(VLOOKUP(I60,Liste_J!$C$7:$G$234,5,0),"???")</f>
        <v>H</v>
      </c>
      <c r="K60" s="399" t="str">
        <f>IFERROR(VLOOKUP(I60,Liste_J!$C$7:$F$234,4,0),"???")</f>
        <v>Réveillon</v>
      </c>
      <c r="L60" s="399">
        <f t="shared" si="67"/>
        <v>29.9</v>
      </c>
      <c r="M60" s="435">
        <f t="shared" si="68"/>
        <v>38</v>
      </c>
      <c r="N60" s="399"/>
      <c r="T60" s="399"/>
      <c r="AB60" s="361">
        <f t="shared" si="69"/>
        <v>0</v>
      </c>
      <c r="AC60" s="385">
        <f t="shared" si="70"/>
        <v>0</v>
      </c>
      <c r="AD60" s="385">
        <f t="shared" si="71"/>
        <v>0</v>
      </c>
      <c r="AE60" s="385">
        <f t="shared" si="72"/>
        <v>0</v>
      </c>
      <c r="AF60" s="437">
        <f t="shared" si="72"/>
        <v>1</v>
      </c>
      <c r="AG60" s="425"/>
      <c r="AH60" s="425"/>
    </row>
    <row r="61" spans="1:34" ht="14.65" thickBot="1" x14ac:dyDescent="0.5">
      <c r="A61" s="432">
        <f t="shared" si="61"/>
        <v>0</v>
      </c>
      <c r="B61" s="433" t="str">
        <f t="shared" si="62"/>
        <v>Lafaye Jean-Francois</v>
      </c>
      <c r="C61" s="399" t="str">
        <f>IFERROR(VLOOKUP(B61,Liste_J!$C$7:$G$234,5,0),"???")</f>
        <v>H</v>
      </c>
      <c r="D61" s="434" t="str">
        <f>IFERROR(VLOOKUP(B61,Liste_J!$C$7:$F$234,4,0),"???")</f>
        <v>Réveillon</v>
      </c>
      <c r="E61" s="399">
        <f t="shared" si="63"/>
        <v>29.9</v>
      </c>
      <c r="F61" s="435">
        <f t="shared" si="64"/>
        <v>28</v>
      </c>
      <c r="H61" s="432">
        <f t="shared" si="65"/>
        <v>0</v>
      </c>
      <c r="I61" s="399" t="str">
        <f t="shared" si="66"/>
        <v>Bouvree Guy</v>
      </c>
      <c r="J61" s="399" t="str">
        <f>IFERROR(VLOOKUP(I61,Liste_J!$C$7:$G$234,5,0),"???")</f>
        <v>H</v>
      </c>
      <c r="K61" s="399" t="str">
        <f>IFERROR(VLOOKUP(I61,Liste_J!$C$7:$F$234,4,0),"???")</f>
        <v>Réveillon</v>
      </c>
      <c r="L61" s="399">
        <f t="shared" si="67"/>
        <v>18.399999999999999</v>
      </c>
      <c r="M61" s="435">
        <f t="shared" si="68"/>
        <v>38</v>
      </c>
      <c r="N61" s="399"/>
      <c r="T61" s="399"/>
      <c r="AB61" s="361">
        <f t="shared" si="69"/>
        <v>0</v>
      </c>
      <c r="AC61" s="385">
        <f t="shared" si="70"/>
        <v>0</v>
      </c>
      <c r="AD61" s="385">
        <f t="shared" si="71"/>
        <v>0</v>
      </c>
      <c r="AE61" s="385">
        <f t="shared" si="72"/>
        <v>0</v>
      </c>
      <c r="AF61" s="437">
        <f t="shared" si="72"/>
        <v>1</v>
      </c>
      <c r="AG61" s="425"/>
      <c r="AH61" s="425"/>
    </row>
    <row r="62" spans="1:34" ht="14.65" thickBot="1" x14ac:dyDescent="0.5">
      <c r="A62" s="432">
        <f t="shared" si="61"/>
        <v>11</v>
      </c>
      <c r="B62" s="433" t="str">
        <f t="shared" si="62"/>
        <v>Crignon Vongsavanh Manichanh</v>
      </c>
      <c r="C62" s="399" t="str">
        <f>IFERROR(VLOOKUP(B62,Liste_J!$C$7:$G$234,5,0),"???")</f>
        <v>H</v>
      </c>
      <c r="D62" s="434" t="str">
        <f>IFERROR(VLOOKUP(B62,Liste_J!$C$7:$F$234,4,0),"???")</f>
        <v>ASGAF</v>
      </c>
      <c r="E62" s="399">
        <f t="shared" si="63"/>
        <v>25.8</v>
      </c>
      <c r="F62" s="435">
        <f t="shared" si="64"/>
        <v>27</v>
      </c>
      <c r="H62" s="432">
        <f t="shared" si="65"/>
        <v>11</v>
      </c>
      <c r="I62" s="399" t="str">
        <f t="shared" si="66"/>
        <v>Marcais Xavier</v>
      </c>
      <c r="J62" s="399" t="str">
        <f>IFERROR(VLOOKUP(I62,Liste_J!$C$7:$G$234,5,0),"???")</f>
        <v>H</v>
      </c>
      <c r="K62" s="399" t="str">
        <f>IFERROR(VLOOKUP(I62,Liste_J!$C$7:$F$234,4,0),"???")</f>
        <v>ASGAF</v>
      </c>
      <c r="L62" s="399">
        <f t="shared" si="67"/>
        <v>14</v>
      </c>
      <c r="M62" s="435">
        <f t="shared" si="68"/>
        <v>38</v>
      </c>
      <c r="N62" s="399"/>
      <c r="T62" s="399"/>
      <c r="AB62" s="361">
        <f t="shared" si="69"/>
        <v>1</v>
      </c>
      <c r="AC62" s="385">
        <f t="shared" si="70"/>
        <v>0</v>
      </c>
      <c r="AD62" s="385">
        <f t="shared" si="71"/>
        <v>0</v>
      </c>
      <c r="AE62" s="385">
        <f t="shared" si="72"/>
        <v>0</v>
      </c>
      <c r="AF62" s="437">
        <f t="shared" si="72"/>
        <v>0</v>
      </c>
      <c r="AG62" s="425"/>
      <c r="AH62" s="425"/>
    </row>
    <row r="63" spans="1:34" ht="14.65" thickBot="1" x14ac:dyDescent="0.5">
      <c r="A63" s="432">
        <f t="shared" si="61"/>
        <v>0</v>
      </c>
      <c r="B63" s="433" t="str">
        <f t="shared" si="62"/>
        <v>Visouthiphongs Kittiphone</v>
      </c>
      <c r="C63" s="399" t="str">
        <f>IFERROR(VLOOKUP(B63,Liste_J!$C$7:$G$234,5,0),"???")</f>
        <v>H</v>
      </c>
      <c r="D63" s="434" t="str">
        <f>IFERROR(VLOOKUP(B63,Liste_J!$C$7:$F$234,4,0),"???")</f>
        <v>ASGAF</v>
      </c>
      <c r="E63" s="399">
        <f t="shared" si="63"/>
        <v>12.1</v>
      </c>
      <c r="F63" s="435">
        <f t="shared" si="64"/>
        <v>27</v>
      </c>
      <c r="H63" s="432">
        <f t="shared" si="65"/>
        <v>0</v>
      </c>
      <c r="I63" s="399" t="str">
        <f t="shared" si="66"/>
        <v>Balley Jean Marc</v>
      </c>
      <c r="J63" s="399" t="str">
        <f>IFERROR(VLOOKUP(I63,Liste_J!$C$7:$G$234,5,0),"???")</f>
        <v>H</v>
      </c>
      <c r="K63" s="399" t="str">
        <f>IFERROR(VLOOKUP(I63,Liste_J!$C$7:$F$234,4,0),"???")</f>
        <v>ASGAF</v>
      </c>
      <c r="L63" s="399">
        <f t="shared" si="67"/>
        <v>13</v>
      </c>
      <c r="M63" s="435">
        <f t="shared" si="68"/>
        <v>38</v>
      </c>
      <c r="N63" s="399"/>
      <c r="T63" s="399"/>
      <c r="AB63" s="361">
        <f t="shared" si="69"/>
        <v>1</v>
      </c>
      <c r="AC63" s="385">
        <f t="shared" si="70"/>
        <v>0</v>
      </c>
      <c r="AD63" s="385">
        <f t="shared" si="71"/>
        <v>0</v>
      </c>
      <c r="AE63" s="385">
        <f t="shared" si="72"/>
        <v>0</v>
      </c>
      <c r="AF63" s="437">
        <f t="shared" si="72"/>
        <v>0</v>
      </c>
      <c r="AG63" s="425"/>
      <c r="AH63" s="425"/>
    </row>
    <row r="64" spans="1:34" ht="14.65" thickBot="1" x14ac:dyDescent="0.5">
      <c r="A64" s="432">
        <f t="shared" si="61"/>
        <v>12</v>
      </c>
      <c r="B64" s="433" t="str">
        <f t="shared" si="62"/>
        <v>De La Gorce Catherine</v>
      </c>
      <c r="C64" s="399" t="str">
        <f>IFERROR(VLOOKUP(B64,Liste_J!$C$7:$G$234,5,0),"???")</f>
        <v>F</v>
      </c>
      <c r="D64" s="434" t="str">
        <f>IFERROR(VLOOKUP(B64,Liste_J!$C$7:$F$234,4,0),"???")</f>
        <v>Réveillon</v>
      </c>
      <c r="E64" s="399">
        <f t="shared" si="63"/>
        <v>27.1</v>
      </c>
      <c r="F64" s="435">
        <f t="shared" si="64"/>
        <v>27</v>
      </c>
      <c r="H64" s="432">
        <f t="shared" si="65"/>
        <v>12</v>
      </c>
      <c r="I64" s="399" t="str">
        <f t="shared" si="66"/>
        <v>Esmenard Remy</v>
      </c>
      <c r="J64" s="399" t="str">
        <f>IFERROR(VLOOKUP(I64,Liste_J!$C$7:$G$234,5,0),"???")</f>
        <v>H</v>
      </c>
      <c r="K64" s="399" t="str">
        <f>IFERROR(VLOOKUP(I64,Liste_J!$C$7:$F$234,4,0),"???")</f>
        <v>Réveillon</v>
      </c>
      <c r="L64" s="399">
        <f t="shared" si="67"/>
        <v>22</v>
      </c>
      <c r="M64" s="435">
        <f t="shared" si="68"/>
        <v>38</v>
      </c>
      <c r="N64" s="399"/>
      <c r="T64" s="399"/>
      <c r="AB64" s="361">
        <f t="shared" si="69"/>
        <v>0</v>
      </c>
      <c r="AC64" s="385">
        <f t="shared" si="70"/>
        <v>0</v>
      </c>
      <c r="AD64" s="385">
        <f t="shared" si="71"/>
        <v>0</v>
      </c>
      <c r="AE64" s="385">
        <f t="shared" si="72"/>
        <v>0</v>
      </c>
      <c r="AF64" s="437">
        <f t="shared" si="72"/>
        <v>1</v>
      </c>
      <c r="AG64" s="425"/>
      <c r="AH64" s="425"/>
    </row>
    <row r="65" spans="1:34" ht="14.65" thickBot="1" x14ac:dyDescent="0.5">
      <c r="A65" s="432">
        <f t="shared" si="61"/>
        <v>0</v>
      </c>
      <c r="B65" s="433" t="str">
        <f t="shared" si="62"/>
        <v>Rousselot Lionel</v>
      </c>
      <c r="C65" s="399" t="str">
        <f>IFERROR(VLOOKUP(B65,Liste_J!$C$7:$G$234,5,0),"???")</f>
        <v>H</v>
      </c>
      <c r="D65" s="434" t="str">
        <f>IFERROR(VLOOKUP(B65,Liste_J!$C$7:$F$234,4,0),"???")</f>
        <v>Réveillon</v>
      </c>
      <c r="E65" s="399">
        <f t="shared" si="63"/>
        <v>13.6</v>
      </c>
      <c r="F65" s="435">
        <f t="shared" si="64"/>
        <v>27</v>
      </c>
      <c r="H65" s="432">
        <f t="shared" si="65"/>
        <v>0</v>
      </c>
      <c r="I65" s="399" t="str">
        <f t="shared" si="66"/>
        <v>Pensuet Christine</v>
      </c>
      <c r="J65" s="399" t="str">
        <f>IFERROR(VLOOKUP(I65,Liste_J!$C$7:$G$234,5,0),"???")</f>
        <v>H</v>
      </c>
      <c r="K65" s="399" t="str">
        <f>IFERROR(VLOOKUP(I65,Liste_J!$C$7:$F$234,4,0),"???")</f>
        <v>Réveillon</v>
      </c>
      <c r="L65" s="399">
        <f t="shared" si="67"/>
        <v>30.7</v>
      </c>
      <c r="M65" s="435">
        <f t="shared" si="68"/>
        <v>38</v>
      </c>
      <c r="N65" s="399"/>
      <c r="T65" s="399"/>
      <c r="AB65" s="361">
        <f t="shared" si="69"/>
        <v>0</v>
      </c>
      <c r="AC65" s="385">
        <f t="shared" si="70"/>
        <v>0</v>
      </c>
      <c r="AD65" s="385">
        <f t="shared" si="71"/>
        <v>0</v>
      </c>
      <c r="AE65" s="385">
        <f t="shared" si="72"/>
        <v>0</v>
      </c>
      <c r="AF65" s="437">
        <f t="shared" si="72"/>
        <v>1</v>
      </c>
      <c r="AG65" s="425"/>
      <c r="AH65" s="425"/>
    </row>
    <row r="66" spans="1:34" ht="14.65" thickBot="1" x14ac:dyDescent="0.5">
      <c r="A66" s="432">
        <f t="shared" si="61"/>
        <v>13</v>
      </c>
      <c r="B66" s="433" t="str">
        <f t="shared" si="62"/>
        <v>Lapeyre Jean-Louis</v>
      </c>
      <c r="C66" s="399" t="str">
        <f>IFERROR(VLOOKUP(B66,Liste_J!$C$7:$G$234,5,0),"???")</f>
        <v>H</v>
      </c>
      <c r="D66" s="434" t="str">
        <f>IFERROR(VLOOKUP(B66,Liste_J!$C$7:$F$234,4,0),"???")</f>
        <v>ASGAF</v>
      </c>
      <c r="E66" s="399">
        <f t="shared" si="63"/>
        <v>37.6</v>
      </c>
      <c r="F66" s="435">
        <f t="shared" si="64"/>
        <v>26</v>
      </c>
      <c r="H66" s="432">
        <f t="shared" si="65"/>
        <v>13</v>
      </c>
      <c r="I66" s="399" t="str">
        <f t="shared" si="66"/>
        <v>Savoye Pierre</v>
      </c>
      <c r="J66" s="399" t="str">
        <f>IFERROR(VLOOKUP(I66,Liste_J!$C$7:$G$234,5,0),"???")</f>
        <v>H</v>
      </c>
      <c r="K66" s="399" t="str">
        <f>IFERROR(VLOOKUP(I66,Liste_J!$C$7:$F$234,4,0),"???")</f>
        <v>ASGAF</v>
      </c>
      <c r="L66" s="399">
        <f t="shared" si="67"/>
        <v>22.9</v>
      </c>
      <c r="M66" s="435">
        <f t="shared" si="68"/>
        <v>37</v>
      </c>
      <c r="N66" s="399"/>
      <c r="T66" s="399"/>
      <c r="AB66" s="361">
        <f t="shared" si="69"/>
        <v>1</v>
      </c>
      <c r="AC66" s="385">
        <f t="shared" si="70"/>
        <v>0</v>
      </c>
      <c r="AD66" s="385">
        <f t="shared" si="71"/>
        <v>0</v>
      </c>
      <c r="AE66" s="385">
        <f t="shared" si="72"/>
        <v>0</v>
      </c>
      <c r="AF66" s="437">
        <f t="shared" si="72"/>
        <v>0</v>
      </c>
      <c r="AG66" s="425"/>
      <c r="AH66" s="425"/>
    </row>
    <row r="67" spans="1:34" ht="14.65" thickBot="1" x14ac:dyDescent="0.5">
      <c r="A67" s="432">
        <f t="shared" si="61"/>
        <v>0</v>
      </c>
      <c r="B67" s="433" t="str">
        <f t="shared" si="62"/>
        <v>Sejour Christian</v>
      </c>
      <c r="C67" s="399" t="str">
        <f>IFERROR(VLOOKUP(B67,Liste_J!$C$7:$G$234,5,0),"???")</f>
        <v>H</v>
      </c>
      <c r="D67" s="434" t="str">
        <f>IFERROR(VLOOKUP(B67,Liste_J!$C$7:$F$234,4,0),"???")</f>
        <v>Réveillon</v>
      </c>
      <c r="E67" s="399">
        <f t="shared" si="63"/>
        <v>37.5</v>
      </c>
      <c r="F67" s="435">
        <f t="shared" si="64"/>
        <v>26</v>
      </c>
      <c r="H67" s="432">
        <f t="shared" si="65"/>
        <v>0</v>
      </c>
      <c r="I67" s="399" t="str">
        <f t="shared" si="66"/>
        <v>Sompare Wotème</v>
      </c>
      <c r="J67" s="399" t="str">
        <f>IFERROR(VLOOKUP(I67,Liste_J!$C$7:$G$234,5,0),"???")</f>
        <v>H</v>
      </c>
      <c r="K67" s="399" t="str">
        <f>IFERROR(VLOOKUP(I67,Liste_J!$C$7:$F$234,4,0),"???")</f>
        <v>ASGAF</v>
      </c>
      <c r="L67" s="399">
        <f t="shared" si="67"/>
        <v>13.3</v>
      </c>
      <c r="M67" s="435">
        <f t="shared" si="68"/>
        <v>37</v>
      </c>
      <c r="N67" s="399"/>
      <c r="T67" s="399"/>
      <c r="AB67" s="361">
        <f t="shared" si="69"/>
        <v>1</v>
      </c>
      <c r="AC67" s="385">
        <f t="shared" si="70"/>
        <v>0</v>
      </c>
      <c r="AD67" s="385">
        <f t="shared" si="71"/>
        <v>0</v>
      </c>
      <c r="AE67" s="385">
        <f t="shared" si="72"/>
        <v>0</v>
      </c>
      <c r="AF67" s="437">
        <f t="shared" si="72"/>
        <v>0</v>
      </c>
      <c r="AG67" s="425"/>
      <c r="AH67" s="425"/>
    </row>
    <row r="68" spans="1:34" ht="14.65" thickBot="1" x14ac:dyDescent="0.5">
      <c r="A68" s="432">
        <f t="shared" si="61"/>
        <v>14</v>
      </c>
      <c r="B68" s="433" t="str">
        <f t="shared" si="62"/>
        <v>Esmenard Remy</v>
      </c>
      <c r="C68" s="399" t="str">
        <f>IFERROR(VLOOKUP(B68,Liste_J!$C$7:$G$234,5,0),"???")</f>
        <v>H</v>
      </c>
      <c r="D68" s="434" t="str">
        <f>IFERROR(VLOOKUP(B68,Liste_J!$C$7:$F$234,4,0),"???")</f>
        <v>Réveillon</v>
      </c>
      <c r="E68" s="399">
        <f t="shared" si="63"/>
        <v>22</v>
      </c>
      <c r="F68" s="435">
        <f t="shared" si="64"/>
        <v>26</v>
      </c>
      <c r="H68" s="432">
        <f t="shared" si="65"/>
        <v>14</v>
      </c>
      <c r="I68" s="399" t="str">
        <f t="shared" si="66"/>
        <v>Zuffelato Stéphane</v>
      </c>
      <c r="J68" s="399" t="str">
        <f>IFERROR(VLOOKUP(I68,Liste_J!$C$7:$G$234,5,0),"???")</f>
        <v>H</v>
      </c>
      <c r="K68" s="399" t="str">
        <f>IFERROR(VLOOKUP(I68,Liste_J!$C$7:$F$234,4,0),"???")</f>
        <v>ASGAF</v>
      </c>
      <c r="L68" s="399">
        <f t="shared" si="67"/>
        <v>18.100000000000001</v>
      </c>
      <c r="M68" s="435">
        <f t="shared" si="68"/>
        <v>37</v>
      </c>
      <c r="N68" s="399"/>
      <c r="T68" s="399"/>
      <c r="AB68" s="361">
        <f t="shared" si="69"/>
        <v>1</v>
      </c>
      <c r="AC68" s="385">
        <f t="shared" si="70"/>
        <v>0</v>
      </c>
      <c r="AD68" s="385">
        <f t="shared" si="71"/>
        <v>0</v>
      </c>
      <c r="AE68" s="385">
        <f t="shared" si="72"/>
        <v>0</v>
      </c>
      <c r="AF68" s="437">
        <f t="shared" si="72"/>
        <v>0</v>
      </c>
      <c r="AG68" s="425"/>
      <c r="AH68" s="425"/>
    </row>
    <row r="69" spans="1:34" ht="14.65" thickBot="1" x14ac:dyDescent="0.5">
      <c r="A69" s="432">
        <f t="shared" si="61"/>
        <v>0</v>
      </c>
      <c r="B69" s="433" t="str">
        <f t="shared" si="62"/>
        <v>Pensuet Christine</v>
      </c>
      <c r="C69" s="399" t="str">
        <f>IFERROR(VLOOKUP(B69,Liste_J!$C$7:$G$234,5,0),"???")</f>
        <v>H</v>
      </c>
      <c r="D69" s="434" t="str">
        <f>IFERROR(VLOOKUP(B69,Liste_J!$C$7:$F$234,4,0),"???")</f>
        <v>Réveillon</v>
      </c>
      <c r="E69" s="399">
        <f t="shared" si="63"/>
        <v>30.7</v>
      </c>
      <c r="F69" s="435">
        <f t="shared" si="64"/>
        <v>26</v>
      </c>
      <c r="H69" s="432">
        <f t="shared" si="65"/>
        <v>0</v>
      </c>
      <c r="I69" s="399" t="str">
        <f t="shared" si="66"/>
        <v>Heiles Frédéric</v>
      </c>
      <c r="J69" s="399" t="str">
        <f>IFERROR(VLOOKUP(I69,Liste_J!$C$7:$G$234,5,0),"???")</f>
        <v>H</v>
      </c>
      <c r="K69" s="399" t="str">
        <f>IFERROR(VLOOKUP(I69,Liste_J!$C$7:$F$234,4,0),"???")</f>
        <v>ASGAF</v>
      </c>
      <c r="L69" s="399">
        <f t="shared" si="67"/>
        <v>52.3</v>
      </c>
      <c r="M69" s="435">
        <f t="shared" si="68"/>
        <v>37</v>
      </c>
      <c r="N69" s="399"/>
      <c r="T69" s="399"/>
      <c r="AB69" s="361">
        <f t="shared" si="69"/>
        <v>1</v>
      </c>
      <c r="AC69" s="385">
        <f t="shared" si="70"/>
        <v>0</v>
      </c>
      <c r="AD69" s="385">
        <f t="shared" si="71"/>
        <v>0</v>
      </c>
      <c r="AE69" s="385">
        <f t="shared" si="72"/>
        <v>0</v>
      </c>
      <c r="AF69" s="437">
        <f t="shared" si="72"/>
        <v>0</v>
      </c>
      <c r="AG69" s="425"/>
      <c r="AH69" s="425"/>
    </row>
    <row r="70" spans="1:34" ht="14.65" thickBot="1" x14ac:dyDescent="0.5">
      <c r="A70" s="432">
        <f t="shared" si="61"/>
        <v>15</v>
      </c>
      <c r="B70" s="433" t="str">
        <f t="shared" si="62"/>
        <v>Heiles Frédéric</v>
      </c>
      <c r="C70" s="399" t="str">
        <f>IFERROR(VLOOKUP(B70,Liste_J!$C$7:$G$234,5,0),"???")</f>
        <v>H</v>
      </c>
      <c r="D70" s="434" t="str">
        <f>IFERROR(VLOOKUP(B70,Liste_J!$C$7:$F$234,4,0),"???")</f>
        <v>ASGAF</v>
      </c>
      <c r="E70" s="399">
        <f t="shared" si="63"/>
        <v>52.3</v>
      </c>
      <c r="F70" s="435">
        <f t="shared" si="64"/>
        <v>26</v>
      </c>
      <c r="H70" s="432">
        <f t="shared" si="65"/>
        <v>15</v>
      </c>
      <c r="I70" s="399" t="str">
        <f t="shared" si="66"/>
        <v>Delage Jean-Pierre</v>
      </c>
      <c r="J70" s="399" t="str">
        <f>IFERROR(VLOOKUP(I70,Liste_J!$C$7:$G$234,5,0),"???")</f>
        <v>H</v>
      </c>
      <c r="K70" s="399" t="str">
        <f>IFERROR(VLOOKUP(I70,Liste_J!$C$7:$F$234,4,0),"???")</f>
        <v>Réveillon</v>
      </c>
      <c r="L70" s="399">
        <f t="shared" si="67"/>
        <v>28.3</v>
      </c>
      <c r="M70" s="435">
        <f t="shared" si="68"/>
        <v>37</v>
      </c>
      <c r="N70" s="399"/>
      <c r="T70" s="399"/>
      <c r="AB70" s="361">
        <f t="shared" si="69"/>
        <v>0</v>
      </c>
      <c r="AC70" s="385">
        <f t="shared" si="70"/>
        <v>0</v>
      </c>
      <c r="AD70" s="385">
        <f t="shared" si="71"/>
        <v>0</v>
      </c>
      <c r="AE70" s="385">
        <f t="shared" si="72"/>
        <v>0</v>
      </c>
      <c r="AF70" s="437">
        <f t="shared" si="72"/>
        <v>1</v>
      </c>
      <c r="AG70" s="425"/>
      <c r="AH70" s="425"/>
    </row>
    <row r="71" spans="1:34" ht="14.65" thickBot="1" x14ac:dyDescent="0.5">
      <c r="A71" s="432">
        <f t="shared" si="61"/>
        <v>0</v>
      </c>
      <c r="B71" s="433" t="str">
        <f t="shared" si="62"/>
        <v>Zuffelato Stéphane</v>
      </c>
      <c r="C71" s="399" t="str">
        <f>IFERROR(VLOOKUP(B71,Liste_J!$C$7:$G$234,5,0),"???")</f>
        <v>H</v>
      </c>
      <c r="D71" s="434" t="str">
        <f>IFERROR(VLOOKUP(B71,Liste_J!$C$7:$F$234,4,0),"???")</f>
        <v>ASGAF</v>
      </c>
      <c r="E71" s="399">
        <f t="shared" si="63"/>
        <v>18.100000000000001</v>
      </c>
      <c r="F71" s="435">
        <f t="shared" si="64"/>
        <v>26</v>
      </c>
      <c r="H71" s="432">
        <f t="shared" si="65"/>
        <v>0</v>
      </c>
      <c r="I71" s="399" t="str">
        <f t="shared" si="66"/>
        <v>Gonzalez Alain</v>
      </c>
      <c r="J71" s="399" t="str">
        <f>IFERROR(VLOOKUP(I71,Liste_J!$C$7:$G$234,5,0),"???")</f>
        <v>H</v>
      </c>
      <c r="K71" s="399" t="str">
        <f>IFERROR(VLOOKUP(I71,Liste_J!$C$7:$F$234,4,0),"???")</f>
        <v>Réveillon</v>
      </c>
      <c r="L71" s="399">
        <f t="shared" si="67"/>
        <v>22.7</v>
      </c>
      <c r="M71" s="435">
        <f t="shared" si="68"/>
        <v>37</v>
      </c>
      <c r="N71" s="399"/>
      <c r="T71" s="399"/>
      <c r="AB71" s="361">
        <f t="shared" si="69"/>
        <v>0</v>
      </c>
      <c r="AC71" s="385">
        <f t="shared" si="70"/>
        <v>0</v>
      </c>
      <c r="AD71" s="385">
        <f t="shared" si="71"/>
        <v>0</v>
      </c>
      <c r="AE71" s="385">
        <f t="shared" si="72"/>
        <v>0</v>
      </c>
      <c r="AF71" s="437">
        <f t="shared" si="72"/>
        <v>1</v>
      </c>
      <c r="AG71" s="425"/>
      <c r="AH71" s="425"/>
    </row>
    <row r="72" spans="1:34" ht="14.65" thickBot="1" x14ac:dyDescent="0.5">
      <c r="A72" s="432">
        <f t="shared" si="61"/>
        <v>16</v>
      </c>
      <c r="B72" s="433" t="str">
        <f t="shared" si="62"/>
        <v>Andre Patrick</v>
      </c>
      <c r="C72" s="399" t="str">
        <f>IFERROR(VLOOKUP(B72,Liste_J!$C$7:$G$234,5,0),"???")</f>
        <v>H</v>
      </c>
      <c r="D72" s="434" t="str">
        <f>IFERROR(VLOOKUP(B72,Liste_J!$C$7:$F$234,4,0),"???")</f>
        <v>Chevannes</v>
      </c>
      <c r="E72" s="399">
        <f t="shared" si="63"/>
        <v>28.6</v>
      </c>
      <c r="F72" s="435">
        <f t="shared" si="64"/>
        <v>25</v>
      </c>
      <c r="H72" s="432">
        <f t="shared" si="65"/>
        <v>16</v>
      </c>
      <c r="I72" s="399" t="str">
        <f t="shared" si="66"/>
        <v>Tamet Assia</v>
      </c>
      <c r="J72" s="399" t="str">
        <f>IFERROR(VLOOKUP(I72,Liste_J!$C$7:$G$234,5,0),"???")</f>
        <v>F</v>
      </c>
      <c r="K72" s="399" t="str">
        <f>IFERROR(VLOOKUP(I72,Liste_J!$C$7:$F$234,4,0),"???")</f>
        <v>Réveillon</v>
      </c>
      <c r="L72" s="399">
        <f t="shared" si="67"/>
        <v>11</v>
      </c>
      <c r="M72" s="435">
        <f t="shared" si="68"/>
        <v>36</v>
      </c>
      <c r="N72" s="399"/>
      <c r="O72" s="399"/>
      <c r="P72" s="399"/>
      <c r="Q72" s="399"/>
      <c r="R72" s="399"/>
      <c r="S72" s="399"/>
      <c r="T72" s="399"/>
      <c r="AB72" s="361">
        <f t="shared" si="69"/>
        <v>0</v>
      </c>
      <c r="AC72" s="385">
        <f t="shared" si="70"/>
        <v>0</v>
      </c>
      <c r="AD72" s="385">
        <f t="shared" si="71"/>
        <v>0</v>
      </c>
      <c r="AE72" s="385">
        <f t="shared" si="72"/>
        <v>0</v>
      </c>
      <c r="AF72" s="437">
        <f t="shared" si="72"/>
        <v>1</v>
      </c>
      <c r="AG72" s="425"/>
      <c r="AH72" s="425"/>
    </row>
    <row r="73" spans="1:34" ht="14.65" thickBot="1" x14ac:dyDescent="0.5">
      <c r="A73" s="432">
        <f t="shared" si="61"/>
        <v>0</v>
      </c>
      <c r="B73" s="433" t="str">
        <f t="shared" si="62"/>
        <v>Henry Michel</v>
      </c>
      <c r="C73" s="399" t="str">
        <f>IFERROR(VLOOKUP(B73,Liste_J!$C$7:$G$234,5,0),"???")</f>
        <v>H</v>
      </c>
      <c r="D73" s="434" t="str">
        <f>IFERROR(VLOOKUP(B73,Liste_J!$C$7:$F$234,4,0),"???")</f>
        <v>Chevannes</v>
      </c>
      <c r="E73" s="399">
        <f t="shared" si="63"/>
        <v>54</v>
      </c>
      <c r="F73" s="435">
        <f t="shared" si="64"/>
        <v>25</v>
      </c>
      <c r="H73" s="432">
        <f t="shared" si="65"/>
        <v>0</v>
      </c>
      <c r="I73" s="399" t="str">
        <f t="shared" si="66"/>
        <v>Tamet Yves</v>
      </c>
      <c r="J73" s="399" t="str">
        <f>IFERROR(VLOOKUP(I73,Liste_J!$C$7:$G$234,5,0),"???")</f>
        <v>H</v>
      </c>
      <c r="K73" s="399" t="str">
        <f>IFERROR(VLOOKUP(I73,Liste_J!$C$7:$F$234,4,0),"???")</f>
        <v>Réveillon</v>
      </c>
      <c r="L73" s="399">
        <f t="shared" si="67"/>
        <v>20</v>
      </c>
      <c r="M73" s="435">
        <f t="shared" si="68"/>
        <v>36</v>
      </c>
      <c r="N73" s="399"/>
      <c r="O73" s="399"/>
      <c r="P73" s="399"/>
      <c r="Q73" s="399"/>
      <c r="R73" s="399"/>
      <c r="S73" s="399"/>
      <c r="T73" s="399"/>
      <c r="AB73" s="361">
        <f t="shared" si="69"/>
        <v>0</v>
      </c>
      <c r="AC73" s="385">
        <f t="shared" si="70"/>
        <v>0</v>
      </c>
      <c r="AD73" s="385">
        <f t="shared" si="71"/>
        <v>0</v>
      </c>
      <c r="AE73" s="385">
        <f t="shared" si="72"/>
        <v>0</v>
      </c>
      <c r="AF73" s="437">
        <f t="shared" si="72"/>
        <v>1</v>
      </c>
      <c r="AG73" s="425"/>
      <c r="AH73" s="425"/>
    </row>
    <row r="74" spans="1:34" ht="14.65" thickBot="1" x14ac:dyDescent="0.5">
      <c r="A74" s="432">
        <f t="shared" si="61"/>
        <v>17</v>
      </c>
      <c r="B74" s="433" t="str">
        <f t="shared" si="62"/>
        <v>Delage Jean-Pierre</v>
      </c>
      <c r="C74" s="399" t="str">
        <f>IFERROR(VLOOKUP(B74,Liste_J!$C$7:$G$234,5,0),"???")</f>
        <v>H</v>
      </c>
      <c r="D74" s="434" t="str">
        <f>IFERROR(VLOOKUP(B74,Liste_J!$C$7:$F$234,4,0),"???")</f>
        <v>Réveillon</v>
      </c>
      <c r="E74" s="399">
        <f t="shared" si="63"/>
        <v>28.3</v>
      </c>
      <c r="F74" s="435">
        <f t="shared" si="64"/>
        <v>25</v>
      </c>
      <c r="H74" s="432">
        <f t="shared" si="65"/>
        <v>17</v>
      </c>
      <c r="I74" s="399" t="str">
        <f t="shared" si="66"/>
        <v>Chapuy Bruno</v>
      </c>
      <c r="J74" s="399" t="str">
        <f>IFERROR(VLOOKUP(I74,Liste_J!$C$7:$G$234,5,0),"???")</f>
        <v>H</v>
      </c>
      <c r="K74" s="399" t="str">
        <f>IFERROR(VLOOKUP(I74,Liste_J!$C$7:$F$234,4,0),"???")</f>
        <v>Réveillon</v>
      </c>
      <c r="L74" s="399">
        <f t="shared" si="67"/>
        <v>23.1</v>
      </c>
      <c r="M74" s="435">
        <f t="shared" si="68"/>
        <v>36</v>
      </c>
      <c r="N74" s="399"/>
      <c r="O74" s="399"/>
      <c r="P74" s="399"/>
      <c r="Q74" s="399"/>
      <c r="R74" s="399"/>
      <c r="S74" s="399"/>
      <c r="T74" s="399"/>
      <c r="AB74" s="361">
        <f t="shared" si="69"/>
        <v>0</v>
      </c>
      <c r="AC74" s="385">
        <f t="shared" si="70"/>
        <v>0</v>
      </c>
      <c r="AD74" s="385">
        <f t="shared" si="71"/>
        <v>0</v>
      </c>
      <c r="AE74" s="385">
        <f t="shared" si="72"/>
        <v>0</v>
      </c>
      <c r="AF74" s="437">
        <f t="shared" si="72"/>
        <v>1</v>
      </c>
      <c r="AG74" s="425"/>
      <c r="AH74" s="425"/>
    </row>
    <row r="75" spans="1:34" ht="14.65" thickBot="1" x14ac:dyDescent="0.5">
      <c r="A75" s="432">
        <f t="shared" si="61"/>
        <v>0</v>
      </c>
      <c r="B75" s="433" t="str">
        <f t="shared" si="62"/>
        <v>Gonzalez Alain</v>
      </c>
      <c r="C75" s="399" t="str">
        <f>IFERROR(VLOOKUP(B75,Liste_J!$C$7:$G$234,5,0),"???")</f>
        <v>H</v>
      </c>
      <c r="D75" s="434" t="str">
        <f>IFERROR(VLOOKUP(B75,Liste_J!$C$7:$F$234,4,0),"???")</f>
        <v>Réveillon</v>
      </c>
      <c r="E75" s="399">
        <f t="shared" si="63"/>
        <v>22.7</v>
      </c>
      <c r="F75" s="435">
        <f t="shared" si="64"/>
        <v>25</v>
      </c>
      <c r="H75" s="432">
        <f t="shared" si="65"/>
        <v>0</v>
      </c>
      <c r="I75" s="399" t="str">
        <f t="shared" si="66"/>
        <v>Fanchon Marc</v>
      </c>
      <c r="J75" s="399" t="str">
        <f>IFERROR(VLOOKUP(I75,Liste_J!$C$7:$G$234,5,0),"???")</f>
        <v>H</v>
      </c>
      <c r="K75" s="399" t="str">
        <f>IFERROR(VLOOKUP(I75,Liste_J!$C$7:$F$234,4,0),"???")</f>
        <v>Réveillon</v>
      </c>
      <c r="L75" s="399">
        <f t="shared" si="67"/>
        <v>28.8</v>
      </c>
      <c r="M75" s="435">
        <f t="shared" si="68"/>
        <v>36</v>
      </c>
      <c r="N75" s="399"/>
      <c r="O75" s="399"/>
      <c r="P75" s="399"/>
      <c r="Q75" s="399"/>
      <c r="R75" s="399"/>
      <c r="S75" s="399"/>
      <c r="T75" s="399"/>
      <c r="AB75" s="361">
        <f t="shared" si="69"/>
        <v>0</v>
      </c>
      <c r="AC75" s="385">
        <f t="shared" si="70"/>
        <v>0</v>
      </c>
      <c r="AD75" s="385">
        <f t="shared" si="71"/>
        <v>0</v>
      </c>
      <c r="AE75" s="385">
        <f t="shared" ref="AE75:AF119" si="73">IF(LEFT($K75,9)=AE$41,1,0)</f>
        <v>0</v>
      </c>
      <c r="AF75" s="437">
        <f t="shared" si="73"/>
        <v>1</v>
      </c>
      <c r="AG75" s="425"/>
      <c r="AH75" s="425"/>
    </row>
    <row r="76" spans="1:34" ht="14.65" thickBot="1" x14ac:dyDescent="0.5">
      <c r="A76" s="432">
        <f t="shared" si="61"/>
        <v>18</v>
      </c>
      <c r="B76" s="433" t="str">
        <f t="shared" si="62"/>
        <v>Parent Suzanne</v>
      </c>
      <c r="C76" s="399" t="str">
        <f>IFERROR(VLOOKUP(B76,Liste_J!$C$7:$G$234,5,0),"???")</f>
        <v>H</v>
      </c>
      <c r="D76" s="434" t="str">
        <f>IFERROR(VLOOKUP(B76,Liste_J!$C$7:$F$234,4,0),"???")</f>
        <v>Réveillon</v>
      </c>
      <c r="E76" s="399">
        <f t="shared" si="63"/>
        <v>19.7</v>
      </c>
      <c r="F76" s="435">
        <f t="shared" si="64"/>
        <v>24</v>
      </c>
      <c r="H76" s="432">
        <f t="shared" si="65"/>
        <v>18</v>
      </c>
      <c r="I76" s="399" t="str">
        <f t="shared" si="66"/>
        <v>De La Gorce Catherine</v>
      </c>
      <c r="J76" s="399" t="str">
        <f>IFERROR(VLOOKUP(I76,Liste_J!$C$7:$G$234,5,0),"???")</f>
        <v>F</v>
      </c>
      <c r="K76" s="399" t="str">
        <f>IFERROR(VLOOKUP(I76,Liste_J!$C$7:$F$234,4,0),"???")</f>
        <v>Réveillon</v>
      </c>
      <c r="L76" s="399">
        <f t="shared" si="67"/>
        <v>27.1</v>
      </c>
      <c r="M76" s="435">
        <f t="shared" si="68"/>
        <v>35</v>
      </c>
      <c r="N76" s="399"/>
      <c r="O76" s="399"/>
      <c r="P76" s="399"/>
      <c r="Q76" s="399"/>
      <c r="R76" s="399"/>
      <c r="S76" s="399"/>
      <c r="T76" s="399"/>
      <c r="AB76" s="361">
        <f t="shared" si="69"/>
        <v>0</v>
      </c>
      <c r="AC76" s="385">
        <f t="shared" si="70"/>
        <v>0</v>
      </c>
      <c r="AD76" s="385">
        <f t="shared" si="71"/>
        <v>0</v>
      </c>
      <c r="AE76" s="385">
        <f t="shared" si="73"/>
        <v>0</v>
      </c>
      <c r="AF76" s="437">
        <f t="shared" si="73"/>
        <v>1</v>
      </c>
      <c r="AG76" s="425"/>
      <c r="AH76" s="425"/>
    </row>
    <row r="77" spans="1:34" ht="14.65" thickBot="1" x14ac:dyDescent="0.5">
      <c r="A77" s="432">
        <f t="shared" si="61"/>
        <v>0</v>
      </c>
      <c r="B77" s="433" t="str">
        <f t="shared" si="62"/>
        <v>Robic Jean Pierre</v>
      </c>
      <c r="C77" s="399" t="str">
        <f>IFERROR(VLOOKUP(B77,Liste_J!$C$7:$G$234,5,0),"???")</f>
        <v>H</v>
      </c>
      <c r="D77" s="434" t="str">
        <f>IFERROR(VLOOKUP(B77,Liste_J!$C$7:$F$234,4,0),"???")</f>
        <v>Réveillon</v>
      </c>
      <c r="E77" s="399">
        <f t="shared" si="63"/>
        <v>16.2</v>
      </c>
      <c r="F77" s="435">
        <f t="shared" si="64"/>
        <v>24</v>
      </c>
      <c r="H77" s="432">
        <f t="shared" si="65"/>
        <v>0</v>
      </c>
      <c r="I77" s="399" t="str">
        <f t="shared" si="66"/>
        <v>Rousselot Lionel</v>
      </c>
      <c r="J77" s="399" t="str">
        <f>IFERROR(VLOOKUP(I77,Liste_J!$C$7:$G$234,5,0),"???")</f>
        <v>H</v>
      </c>
      <c r="K77" s="399" t="str">
        <f>IFERROR(VLOOKUP(I77,Liste_J!$C$7:$F$234,4,0),"???")</f>
        <v>Réveillon</v>
      </c>
      <c r="L77" s="399">
        <f t="shared" si="67"/>
        <v>13.6</v>
      </c>
      <c r="M77" s="435">
        <f t="shared" si="68"/>
        <v>35</v>
      </c>
      <c r="N77" s="399"/>
      <c r="O77" s="399"/>
      <c r="P77" s="399"/>
      <c r="Q77" s="399"/>
      <c r="R77" s="399"/>
      <c r="S77" s="399"/>
      <c r="T77" s="399"/>
      <c r="AB77" s="361">
        <f t="shared" si="69"/>
        <v>0</v>
      </c>
      <c r="AC77" s="385">
        <f t="shared" si="70"/>
        <v>0</v>
      </c>
      <c r="AD77" s="385">
        <f t="shared" si="71"/>
        <v>0</v>
      </c>
      <c r="AE77" s="385">
        <f t="shared" si="73"/>
        <v>0</v>
      </c>
      <c r="AF77" s="437">
        <f t="shared" si="73"/>
        <v>1</v>
      </c>
      <c r="AG77" s="425"/>
      <c r="AH77" s="425"/>
    </row>
    <row r="78" spans="1:34" ht="14.65" thickBot="1" x14ac:dyDescent="0.5">
      <c r="A78" s="432">
        <f t="shared" si="61"/>
        <v>19</v>
      </c>
      <c r="B78" s="433" t="str">
        <f t="shared" si="62"/>
        <v>Alexandre Didier</v>
      </c>
      <c r="C78" s="399" t="str">
        <f>IFERROR(VLOOKUP(B78,Liste_J!$C$7:$G$234,5,0),"???")</f>
        <v>H</v>
      </c>
      <c r="D78" s="434" t="str">
        <f>IFERROR(VLOOKUP(B78,Liste_J!$C$7:$F$234,4,0),"???")</f>
        <v>Chevry</v>
      </c>
      <c r="E78" s="399">
        <f t="shared" si="63"/>
        <v>12.5</v>
      </c>
      <c r="F78" s="435">
        <f t="shared" si="64"/>
        <v>24</v>
      </c>
      <c r="H78" s="432">
        <f t="shared" si="65"/>
        <v>19</v>
      </c>
      <c r="I78" s="399" t="str">
        <f t="shared" si="66"/>
        <v>Dubart Christian</v>
      </c>
      <c r="J78" s="399" t="str">
        <f>IFERROR(VLOOKUP(I78,Liste_J!$C$7:$G$234,5,0),"???")</f>
        <v>H</v>
      </c>
      <c r="K78" s="399" t="str">
        <f>IFERROR(VLOOKUP(I78,Liste_J!$C$7:$F$234,4,0),"???")</f>
        <v>Réveillon</v>
      </c>
      <c r="L78" s="399">
        <f t="shared" si="67"/>
        <v>23.4</v>
      </c>
      <c r="M78" s="435">
        <f t="shared" si="68"/>
        <v>34</v>
      </c>
      <c r="N78" s="399"/>
      <c r="O78" s="399"/>
      <c r="P78" s="399"/>
      <c r="Q78" s="399"/>
      <c r="R78" s="399"/>
      <c r="S78" s="399"/>
      <c r="T78" s="399"/>
      <c r="AB78" s="361">
        <f t="shared" si="69"/>
        <v>0</v>
      </c>
      <c r="AC78" s="385">
        <f t="shared" si="70"/>
        <v>0</v>
      </c>
      <c r="AD78" s="385">
        <f t="shared" si="71"/>
        <v>0</v>
      </c>
      <c r="AE78" s="385">
        <f t="shared" si="73"/>
        <v>0</v>
      </c>
      <c r="AF78" s="437">
        <f t="shared" si="73"/>
        <v>1</v>
      </c>
      <c r="AG78" s="425"/>
      <c r="AH78" s="425"/>
    </row>
    <row r="79" spans="1:34" ht="14.65" thickBot="1" x14ac:dyDescent="0.5">
      <c r="A79" s="432">
        <f t="shared" si="61"/>
        <v>0</v>
      </c>
      <c r="B79" s="433" t="str">
        <f t="shared" si="62"/>
        <v>Alexandre Pascale</v>
      </c>
      <c r="C79" s="399" t="str">
        <f>IFERROR(VLOOKUP(B79,Liste_J!$C$7:$G$234,5,0),"???")</f>
        <v>F</v>
      </c>
      <c r="D79" s="434" t="str">
        <f>IFERROR(VLOOKUP(B79,Liste_J!$C$7:$F$234,4,0),"???")</f>
        <v>Chevry</v>
      </c>
      <c r="E79" s="399">
        <f t="shared" si="63"/>
        <v>24.6</v>
      </c>
      <c r="F79" s="435">
        <f t="shared" si="64"/>
        <v>24</v>
      </c>
      <c r="H79" s="432">
        <f t="shared" si="65"/>
        <v>0</v>
      </c>
      <c r="I79" s="399" t="str">
        <f t="shared" si="66"/>
        <v>Dubart Martine</v>
      </c>
      <c r="J79" s="399" t="str">
        <f>IFERROR(VLOOKUP(I79,Liste_J!$C$7:$G$234,5,0),"???")</f>
        <v>F</v>
      </c>
      <c r="K79" s="399" t="str">
        <f>IFERROR(VLOOKUP(I79,Liste_J!$C$7:$F$234,4,0),"???")</f>
        <v>Réveillon</v>
      </c>
      <c r="L79" s="399">
        <f t="shared" si="67"/>
        <v>20.8</v>
      </c>
      <c r="M79" s="435">
        <f t="shared" si="68"/>
        <v>34</v>
      </c>
      <c r="N79" s="399"/>
      <c r="O79" s="399"/>
      <c r="P79" s="399"/>
      <c r="Q79" s="399"/>
      <c r="R79" s="399"/>
      <c r="S79" s="399"/>
      <c r="T79" s="399"/>
      <c r="AB79" s="361">
        <f t="shared" si="69"/>
        <v>0</v>
      </c>
      <c r="AC79" s="385">
        <f t="shared" si="70"/>
        <v>0</v>
      </c>
      <c r="AD79" s="385">
        <f t="shared" si="71"/>
        <v>0</v>
      </c>
      <c r="AE79" s="385">
        <f t="shared" si="73"/>
        <v>0</v>
      </c>
      <c r="AF79" s="437">
        <f t="shared" si="73"/>
        <v>1</v>
      </c>
      <c r="AG79" s="425"/>
      <c r="AH79" s="425"/>
    </row>
    <row r="80" spans="1:34" ht="14.65" thickBot="1" x14ac:dyDescent="0.5">
      <c r="A80" s="432">
        <f t="shared" si="61"/>
        <v>20</v>
      </c>
      <c r="B80" s="433" t="str">
        <f t="shared" si="62"/>
        <v>Dubart Christian</v>
      </c>
      <c r="C80" s="399" t="str">
        <f>IFERROR(VLOOKUP(B80,Liste_J!$C$7:$G$234,5,0),"???")</f>
        <v>H</v>
      </c>
      <c r="D80" s="434" t="str">
        <f>IFERROR(VLOOKUP(B80,Liste_J!$C$7:$F$234,4,0),"???")</f>
        <v>Réveillon</v>
      </c>
      <c r="E80" s="399">
        <f t="shared" si="63"/>
        <v>23.4</v>
      </c>
      <c r="F80" s="435">
        <f t="shared" si="64"/>
        <v>24</v>
      </c>
      <c r="H80" s="432">
        <f t="shared" si="65"/>
        <v>20</v>
      </c>
      <c r="I80" s="399" t="str">
        <f t="shared" si="66"/>
        <v>Crignon Vongsavanh Manichanh</v>
      </c>
      <c r="J80" s="399" t="str">
        <f>IFERROR(VLOOKUP(I80,Liste_J!$C$7:$G$234,5,0),"???")</f>
        <v>H</v>
      </c>
      <c r="K80" s="399" t="str">
        <f>IFERROR(VLOOKUP(I80,Liste_J!$C$7:$F$234,4,0),"???")</f>
        <v>ASGAF</v>
      </c>
      <c r="L80" s="399">
        <f t="shared" si="67"/>
        <v>25.8</v>
      </c>
      <c r="M80" s="435">
        <f t="shared" si="68"/>
        <v>34</v>
      </c>
      <c r="N80" s="399"/>
      <c r="O80" s="399"/>
      <c r="P80" s="399"/>
      <c r="Q80" s="399"/>
      <c r="R80" s="399"/>
      <c r="S80" s="399"/>
      <c r="T80" s="399"/>
      <c r="AB80" s="361">
        <f t="shared" si="69"/>
        <v>1</v>
      </c>
      <c r="AC80" s="385">
        <f t="shared" si="70"/>
        <v>0</v>
      </c>
      <c r="AD80" s="385">
        <f t="shared" si="71"/>
        <v>0</v>
      </c>
      <c r="AE80" s="385">
        <f t="shared" si="73"/>
        <v>0</v>
      </c>
      <c r="AF80" s="437">
        <f t="shared" si="73"/>
        <v>0</v>
      </c>
      <c r="AG80" s="425"/>
      <c r="AH80" s="425"/>
    </row>
    <row r="81" spans="1:34" ht="14.65" thickBot="1" x14ac:dyDescent="0.5">
      <c r="A81" s="432">
        <f t="shared" si="61"/>
        <v>0</v>
      </c>
      <c r="B81" s="433" t="str">
        <f t="shared" si="62"/>
        <v>Dubart Martine</v>
      </c>
      <c r="C81" s="399" t="str">
        <f>IFERROR(VLOOKUP(B81,Liste_J!$C$7:$G$234,5,0),"???")</f>
        <v>F</v>
      </c>
      <c r="D81" s="434" t="str">
        <f>IFERROR(VLOOKUP(B81,Liste_J!$C$7:$F$234,4,0),"???")</f>
        <v>Réveillon</v>
      </c>
      <c r="E81" s="399">
        <f t="shared" si="63"/>
        <v>20.8</v>
      </c>
      <c r="F81" s="435">
        <f t="shared" si="64"/>
        <v>24</v>
      </c>
      <c r="H81" s="432">
        <f t="shared" si="65"/>
        <v>0</v>
      </c>
      <c r="I81" s="399" t="str">
        <f t="shared" si="66"/>
        <v>Visouthiphongs Kittiphone</v>
      </c>
      <c r="J81" s="399" t="str">
        <f>IFERROR(VLOOKUP(I81,Liste_J!$C$7:$G$234,5,0),"???")</f>
        <v>H</v>
      </c>
      <c r="K81" s="399" t="str">
        <f>IFERROR(VLOOKUP(I81,Liste_J!$C$7:$F$234,4,0),"???")</f>
        <v>ASGAF</v>
      </c>
      <c r="L81" s="399">
        <f t="shared" si="67"/>
        <v>12.1</v>
      </c>
      <c r="M81" s="435">
        <f t="shared" si="68"/>
        <v>34</v>
      </c>
      <c r="N81" s="399"/>
      <c r="O81" s="399"/>
      <c r="P81" s="399"/>
      <c r="Q81" s="399"/>
      <c r="R81" s="399"/>
      <c r="S81" s="399"/>
      <c r="T81" s="399"/>
      <c r="AB81" s="361">
        <f t="shared" si="69"/>
        <v>1</v>
      </c>
      <c r="AC81" s="385">
        <f t="shared" si="70"/>
        <v>0</v>
      </c>
      <c r="AD81" s="385">
        <f t="shared" si="71"/>
        <v>0</v>
      </c>
      <c r="AE81" s="385">
        <f t="shared" si="73"/>
        <v>0</v>
      </c>
      <c r="AF81" s="437">
        <f t="shared" si="73"/>
        <v>0</v>
      </c>
      <c r="AG81" s="425"/>
      <c r="AH81" s="425"/>
    </row>
    <row r="82" spans="1:34" ht="14.65" thickBot="1" x14ac:dyDescent="0.5">
      <c r="A82" s="432">
        <f t="shared" si="61"/>
        <v>21</v>
      </c>
      <c r="B82" s="433" t="str">
        <f t="shared" si="62"/>
        <v>Denaro Noel</v>
      </c>
      <c r="C82" s="399" t="str">
        <f>IFERROR(VLOOKUP(B82,Liste_J!$C$7:$G$234,5,0),"???")</f>
        <v>H</v>
      </c>
      <c r="D82" s="434" t="str">
        <f>IFERROR(VLOOKUP(B82,Liste_J!$C$7:$F$234,4,0),"???")</f>
        <v>Chevannes</v>
      </c>
      <c r="E82" s="399">
        <f t="shared" si="63"/>
        <v>17.8</v>
      </c>
      <c r="F82" s="435">
        <f t="shared" si="64"/>
        <v>24</v>
      </c>
      <c r="H82" s="432">
        <f t="shared" si="65"/>
        <v>21</v>
      </c>
      <c r="I82" s="399" t="str">
        <f t="shared" si="66"/>
        <v>Colas Patrick</v>
      </c>
      <c r="J82" s="399" t="str">
        <f>IFERROR(VLOOKUP(I82,Liste_J!$C$7:$G$234,5,0),"???")</f>
        <v>H</v>
      </c>
      <c r="K82" s="399" t="str">
        <f>IFERROR(VLOOKUP(I82,Liste_J!$C$7:$F$234,4,0),"???")</f>
        <v>ASGAF</v>
      </c>
      <c r="L82" s="399">
        <f t="shared" si="67"/>
        <v>31.2</v>
      </c>
      <c r="M82" s="435">
        <f t="shared" si="68"/>
        <v>33</v>
      </c>
      <c r="N82" s="399"/>
      <c r="O82" s="399"/>
      <c r="P82" s="399"/>
      <c r="Q82" s="399"/>
      <c r="R82" s="399"/>
      <c r="S82" s="399"/>
      <c r="T82" s="399"/>
      <c r="AB82" s="361">
        <f t="shared" si="69"/>
        <v>1</v>
      </c>
      <c r="AC82" s="385">
        <f t="shared" si="70"/>
        <v>0</v>
      </c>
      <c r="AD82" s="385">
        <f t="shared" si="71"/>
        <v>0</v>
      </c>
      <c r="AE82" s="385">
        <f t="shared" si="73"/>
        <v>0</v>
      </c>
      <c r="AF82" s="437">
        <f t="shared" si="73"/>
        <v>0</v>
      </c>
      <c r="AG82" s="425"/>
      <c r="AH82" s="425"/>
    </row>
    <row r="83" spans="1:34" ht="14.65" thickBot="1" x14ac:dyDescent="0.5">
      <c r="A83" s="432">
        <f t="shared" si="61"/>
        <v>0</v>
      </c>
      <c r="B83" s="433" t="str">
        <f t="shared" si="62"/>
        <v>Foucault Lionel</v>
      </c>
      <c r="C83" s="399" t="str">
        <f>IFERROR(VLOOKUP(B83,Liste_J!$C$7:$G$234,5,0),"???")</f>
        <v>H</v>
      </c>
      <c r="D83" s="434" t="str">
        <f>IFERROR(VLOOKUP(B83,Liste_J!$C$7:$F$234,4,0),"???")</f>
        <v>Chevannes</v>
      </c>
      <c r="E83" s="399">
        <f t="shared" si="63"/>
        <v>14.6</v>
      </c>
      <c r="F83" s="435">
        <f t="shared" si="64"/>
        <v>24</v>
      </c>
      <c r="H83" s="432">
        <f t="shared" si="65"/>
        <v>0</v>
      </c>
      <c r="I83" s="399" t="str">
        <f t="shared" si="66"/>
        <v>Debut Daniel</v>
      </c>
      <c r="J83" s="399" t="str">
        <f>IFERROR(VLOOKUP(I83,Liste_J!$C$7:$G$234,5,0),"???")</f>
        <v>H</v>
      </c>
      <c r="K83" s="399" t="str">
        <f>IFERROR(VLOOKUP(I83,Liste_J!$C$7:$F$234,4,0),"???")</f>
        <v>ASGAF</v>
      </c>
      <c r="L83" s="399">
        <f t="shared" si="67"/>
        <v>20.2</v>
      </c>
      <c r="M83" s="435">
        <f t="shared" si="68"/>
        <v>33</v>
      </c>
      <c r="N83" s="399"/>
      <c r="O83" s="399"/>
      <c r="P83" s="399"/>
      <c r="Q83" s="399"/>
      <c r="R83" s="399"/>
      <c r="S83" s="399"/>
      <c r="T83" s="399"/>
      <c r="AB83" s="361">
        <f t="shared" si="69"/>
        <v>1</v>
      </c>
      <c r="AC83" s="385">
        <f t="shared" si="70"/>
        <v>0</v>
      </c>
      <c r="AD83" s="385">
        <f t="shared" si="71"/>
        <v>0</v>
      </c>
      <c r="AE83" s="385">
        <f t="shared" si="73"/>
        <v>0</v>
      </c>
      <c r="AF83" s="437">
        <f t="shared" si="73"/>
        <v>0</v>
      </c>
      <c r="AG83" s="425"/>
      <c r="AH83" s="425"/>
    </row>
    <row r="84" spans="1:34" ht="14.65" thickBot="1" x14ac:dyDescent="0.5">
      <c r="A84" s="432">
        <f t="shared" si="61"/>
        <v>22</v>
      </c>
      <c r="B84" s="433" t="str">
        <f t="shared" si="62"/>
        <v>Chapuy Bruno</v>
      </c>
      <c r="C84" s="399" t="str">
        <f>IFERROR(VLOOKUP(B84,Liste_J!$C$7:$G$234,5,0),"???")</f>
        <v>H</v>
      </c>
      <c r="D84" s="434" t="str">
        <f>IFERROR(VLOOKUP(B84,Liste_J!$C$7:$F$234,4,0),"???")</f>
        <v>Réveillon</v>
      </c>
      <c r="E84" s="399">
        <f t="shared" si="63"/>
        <v>23.1</v>
      </c>
      <c r="F84" s="435">
        <f t="shared" si="64"/>
        <v>24</v>
      </c>
      <c r="H84" s="432">
        <f t="shared" si="65"/>
        <v>22</v>
      </c>
      <c r="I84" s="399" t="str">
        <f t="shared" si="66"/>
        <v>Lopez Jean Marie</v>
      </c>
      <c r="J84" s="399" t="str">
        <f>IFERROR(VLOOKUP(I84,Liste_J!$C$7:$G$234,5,0),"???")</f>
        <v>H</v>
      </c>
      <c r="K84" s="399" t="str">
        <f>IFERROR(VLOOKUP(I84,Liste_J!$C$7:$F$234,4,0),"???")</f>
        <v>ASGAF</v>
      </c>
      <c r="L84" s="399">
        <f t="shared" si="67"/>
        <v>25.7</v>
      </c>
      <c r="M84" s="435">
        <f t="shared" si="68"/>
        <v>33</v>
      </c>
      <c r="N84" s="399"/>
      <c r="O84" s="399"/>
      <c r="P84" s="399"/>
      <c r="Q84" s="399"/>
      <c r="R84" s="399"/>
      <c r="S84" s="399"/>
      <c r="T84" s="399"/>
      <c r="AB84" s="361">
        <f t="shared" si="69"/>
        <v>1</v>
      </c>
      <c r="AC84" s="385">
        <f t="shared" si="70"/>
        <v>0</v>
      </c>
      <c r="AD84" s="385">
        <f t="shared" si="71"/>
        <v>0</v>
      </c>
      <c r="AE84" s="385">
        <f t="shared" si="73"/>
        <v>0</v>
      </c>
      <c r="AF84" s="437">
        <f t="shared" si="73"/>
        <v>0</v>
      </c>
      <c r="AG84" s="425"/>
      <c r="AH84" s="425"/>
    </row>
    <row r="85" spans="1:34" ht="14.65" thickBot="1" x14ac:dyDescent="0.5">
      <c r="A85" s="432">
        <f t="shared" si="61"/>
        <v>0</v>
      </c>
      <c r="B85" s="433" t="str">
        <f t="shared" si="62"/>
        <v>Fanchon Marc</v>
      </c>
      <c r="C85" s="399" t="str">
        <f>IFERROR(VLOOKUP(B85,Liste_J!$C$7:$G$234,5,0),"???")</f>
        <v>H</v>
      </c>
      <c r="D85" s="434" t="str">
        <f>IFERROR(VLOOKUP(B85,Liste_J!$C$7:$F$234,4,0),"???")</f>
        <v>Réveillon</v>
      </c>
      <c r="E85" s="399">
        <f t="shared" si="63"/>
        <v>28.8</v>
      </c>
      <c r="F85" s="435">
        <f t="shared" si="64"/>
        <v>24</v>
      </c>
      <c r="H85" s="432">
        <f t="shared" si="65"/>
        <v>0</v>
      </c>
      <c r="I85" s="399" t="str">
        <f t="shared" si="66"/>
        <v>Kerfourn Dominique</v>
      </c>
      <c r="J85" s="399" t="str">
        <f>IFERROR(VLOOKUP(I85,Liste_J!$C$7:$G$234,5,0),"???")</f>
        <v>H</v>
      </c>
      <c r="K85" s="399" t="str">
        <f>IFERROR(VLOOKUP(I85,Liste_J!$C$7:$F$234,4,0),"???")</f>
        <v>ASGAF</v>
      </c>
      <c r="L85" s="399">
        <f t="shared" si="67"/>
        <v>28</v>
      </c>
      <c r="M85" s="435">
        <f t="shared" si="68"/>
        <v>33</v>
      </c>
      <c r="N85" s="399"/>
      <c r="O85" s="399"/>
      <c r="P85" s="399"/>
      <c r="Q85" s="399"/>
      <c r="R85" s="399"/>
      <c r="S85" s="399"/>
      <c r="T85" s="399"/>
      <c r="AB85" s="361">
        <f t="shared" si="69"/>
        <v>1</v>
      </c>
      <c r="AC85" s="385">
        <f t="shared" si="70"/>
        <v>0</v>
      </c>
      <c r="AD85" s="385">
        <f t="shared" si="71"/>
        <v>0</v>
      </c>
      <c r="AE85" s="385">
        <f t="shared" si="73"/>
        <v>0</v>
      </c>
      <c r="AF85" s="437">
        <f t="shared" si="73"/>
        <v>0</v>
      </c>
      <c r="AG85" s="425"/>
      <c r="AH85" s="425"/>
    </row>
    <row r="86" spans="1:34" ht="14.65" thickBot="1" x14ac:dyDescent="0.5">
      <c r="A86" s="432">
        <f t="shared" si="61"/>
        <v>23</v>
      </c>
      <c r="B86" s="433" t="str">
        <f t="shared" si="62"/>
        <v>Seret Jean Francois</v>
      </c>
      <c r="C86" s="399" t="str">
        <f>IFERROR(VLOOKUP(B86,Liste_J!$C$7:$G$234,5,0),"???")</f>
        <v>H</v>
      </c>
      <c r="D86" s="434" t="str">
        <f>IFERROR(VLOOKUP(B86,Liste_J!$C$7:$F$234,4,0),"???")</f>
        <v>Corbuches</v>
      </c>
      <c r="E86" s="399">
        <f t="shared" si="63"/>
        <v>18.399999999999999</v>
      </c>
      <c r="F86" s="435">
        <f t="shared" si="64"/>
        <v>24</v>
      </c>
      <c r="H86" s="432">
        <f t="shared" si="65"/>
        <v>23</v>
      </c>
      <c r="I86" s="399" t="str">
        <f t="shared" si="66"/>
        <v>Roulland Jean-François</v>
      </c>
      <c r="J86" s="399" t="str">
        <f>IFERROR(VLOOKUP(I86,Liste_J!$C$7:$G$234,5,0),"???")</f>
        <v>H</v>
      </c>
      <c r="K86" s="399" t="str">
        <f>IFERROR(VLOOKUP(I86,Liste_J!$C$7:$F$234,4,0),"???")</f>
        <v>Chevannes</v>
      </c>
      <c r="L86" s="399">
        <f t="shared" si="67"/>
        <v>33.6</v>
      </c>
      <c r="M86" s="435">
        <f t="shared" si="68"/>
        <v>33</v>
      </c>
      <c r="N86" s="399"/>
      <c r="O86" s="399"/>
      <c r="P86" s="399"/>
      <c r="Q86" s="399"/>
      <c r="R86" s="399"/>
      <c r="S86" s="399"/>
      <c r="T86" s="399"/>
      <c r="AB86" s="361">
        <f t="shared" si="69"/>
        <v>0</v>
      </c>
      <c r="AC86" s="385">
        <f t="shared" si="70"/>
        <v>1</v>
      </c>
      <c r="AD86" s="385">
        <f t="shared" si="71"/>
        <v>0</v>
      </c>
      <c r="AE86" s="385">
        <f t="shared" si="73"/>
        <v>0</v>
      </c>
      <c r="AF86" s="437">
        <f t="shared" si="73"/>
        <v>0</v>
      </c>
      <c r="AG86" s="425"/>
      <c r="AH86" s="425"/>
    </row>
    <row r="87" spans="1:34" ht="14.65" thickBot="1" x14ac:dyDescent="0.5">
      <c r="A87" s="432">
        <f t="shared" si="61"/>
        <v>0</v>
      </c>
      <c r="B87" s="433" t="str">
        <f t="shared" si="62"/>
        <v>Valetoux Laurent</v>
      </c>
      <c r="C87" s="399" t="str">
        <f>IFERROR(VLOOKUP(B87,Liste_J!$C$7:$G$234,5,0),"???")</f>
        <v>H</v>
      </c>
      <c r="D87" s="434" t="str">
        <f>IFERROR(VLOOKUP(B87,Liste_J!$C$7:$F$234,4,0),"???")</f>
        <v>Corbuches</v>
      </c>
      <c r="E87" s="399">
        <f t="shared" si="63"/>
        <v>18.600000000000001</v>
      </c>
      <c r="F87" s="435">
        <f t="shared" si="64"/>
        <v>24</v>
      </c>
      <c r="H87" s="432">
        <f t="shared" si="65"/>
        <v>0</v>
      </c>
      <c r="I87" s="399" t="str">
        <f t="shared" si="66"/>
        <v>Baffrey Yves</v>
      </c>
      <c r="J87" s="399" t="str">
        <f>IFERROR(VLOOKUP(I87,Liste_J!$C$7:$G$234,5,0),"???")</f>
        <v>H</v>
      </c>
      <c r="K87" s="399" t="str">
        <f>IFERROR(VLOOKUP(I87,Liste_J!$C$7:$F$234,4,0),"???")</f>
        <v>Chevannes</v>
      </c>
      <c r="L87" s="399">
        <f t="shared" si="67"/>
        <v>17.8</v>
      </c>
      <c r="M87" s="435">
        <f t="shared" si="68"/>
        <v>33</v>
      </c>
      <c r="N87" s="399"/>
      <c r="O87" s="399"/>
      <c r="P87" s="399"/>
      <c r="Q87" s="399"/>
      <c r="R87" s="399"/>
      <c r="S87" s="399"/>
      <c r="T87" s="399"/>
      <c r="AB87" s="361">
        <f t="shared" si="69"/>
        <v>0</v>
      </c>
      <c r="AC87" s="385">
        <f t="shared" si="70"/>
        <v>1</v>
      </c>
      <c r="AD87" s="385">
        <f t="shared" si="71"/>
        <v>0</v>
      </c>
      <c r="AE87" s="385">
        <f t="shared" si="73"/>
        <v>0</v>
      </c>
      <c r="AF87" s="437">
        <f t="shared" si="73"/>
        <v>0</v>
      </c>
      <c r="AG87" s="425"/>
      <c r="AH87" s="425"/>
    </row>
    <row r="88" spans="1:34" ht="14.65" thickBot="1" x14ac:dyDescent="0.5">
      <c r="A88" s="432">
        <f t="shared" si="61"/>
        <v>24</v>
      </c>
      <c r="B88" s="433" t="str">
        <f t="shared" si="62"/>
        <v>Combrisson Jean-Luc</v>
      </c>
      <c r="C88" s="399" t="str">
        <f>IFERROR(VLOOKUP(B88,Liste_J!$C$7:$G$234,5,0),"???")</f>
        <v>H</v>
      </c>
      <c r="D88" s="434" t="str">
        <f>IFERROR(VLOOKUP(B88,Liste_J!$C$7:$F$234,4,0),"???")</f>
        <v>Chevry</v>
      </c>
      <c r="E88" s="399">
        <f t="shared" si="63"/>
        <v>34</v>
      </c>
      <c r="F88" s="435">
        <f t="shared" si="64"/>
        <v>23</v>
      </c>
      <c r="H88" s="432">
        <f t="shared" si="65"/>
        <v>24</v>
      </c>
      <c r="I88" s="399" t="str">
        <f t="shared" si="66"/>
        <v>Seret Jean Francois</v>
      </c>
      <c r="J88" s="399" t="str">
        <f>IFERROR(VLOOKUP(I88,Liste_J!$C$7:$G$234,5,0),"???")</f>
        <v>H</v>
      </c>
      <c r="K88" s="399" t="str">
        <f>IFERROR(VLOOKUP(I88,Liste_J!$C$7:$F$234,4,0),"???")</f>
        <v>Corbuches</v>
      </c>
      <c r="L88" s="399">
        <f t="shared" si="67"/>
        <v>18.399999999999999</v>
      </c>
      <c r="M88" s="435">
        <f t="shared" si="68"/>
        <v>33</v>
      </c>
      <c r="N88" s="399"/>
      <c r="O88" s="399"/>
      <c r="P88" s="399"/>
      <c r="Q88" s="399"/>
      <c r="R88" s="399"/>
      <c r="S88" s="399"/>
      <c r="T88" s="399"/>
      <c r="AB88" s="361">
        <f t="shared" si="69"/>
        <v>0</v>
      </c>
      <c r="AC88" s="385">
        <f t="shared" si="70"/>
        <v>0</v>
      </c>
      <c r="AD88" s="385">
        <f t="shared" si="71"/>
        <v>0</v>
      </c>
      <c r="AE88" s="385">
        <f t="shared" si="73"/>
        <v>1</v>
      </c>
      <c r="AF88" s="437">
        <f t="shared" si="73"/>
        <v>0</v>
      </c>
      <c r="AG88" s="425"/>
      <c r="AH88" s="425"/>
    </row>
    <row r="89" spans="1:34" ht="14.65" thickBot="1" x14ac:dyDescent="0.5">
      <c r="A89" s="432">
        <f t="shared" si="61"/>
        <v>0</v>
      </c>
      <c r="B89" s="433" t="str">
        <f t="shared" si="62"/>
        <v>Rossetti Francois</v>
      </c>
      <c r="C89" s="399" t="str">
        <f>IFERROR(VLOOKUP(B89,Liste_J!$C$7:$G$234,5,0),"???")</f>
        <v>H</v>
      </c>
      <c r="D89" s="434" t="str">
        <f>IFERROR(VLOOKUP(B89,Liste_J!$C$7:$F$234,4,0),"???")</f>
        <v>Chevry</v>
      </c>
      <c r="E89" s="399">
        <f t="shared" si="63"/>
        <v>54</v>
      </c>
      <c r="F89" s="435">
        <f t="shared" si="64"/>
        <v>23</v>
      </c>
      <c r="H89" s="432">
        <f t="shared" si="65"/>
        <v>0</v>
      </c>
      <c r="I89" s="399" t="str">
        <f t="shared" si="66"/>
        <v>Valetoux Laurent</v>
      </c>
      <c r="J89" s="399" t="str">
        <f>IFERROR(VLOOKUP(I89,Liste_J!$C$7:$G$234,5,0),"???")</f>
        <v>H</v>
      </c>
      <c r="K89" s="399" t="str">
        <f>IFERROR(VLOOKUP(I89,Liste_J!$C$7:$F$234,4,0),"???")</f>
        <v>Corbuches</v>
      </c>
      <c r="L89" s="399">
        <f t="shared" si="67"/>
        <v>18.600000000000001</v>
      </c>
      <c r="M89" s="435">
        <f t="shared" si="68"/>
        <v>33</v>
      </c>
      <c r="N89" s="399"/>
      <c r="O89" s="399"/>
      <c r="P89" s="399"/>
      <c r="Q89" s="399"/>
      <c r="R89" s="399"/>
      <c r="S89" s="399"/>
      <c r="T89" s="399"/>
      <c r="AB89" s="361">
        <f t="shared" si="69"/>
        <v>0</v>
      </c>
      <c r="AC89" s="385">
        <f t="shared" si="70"/>
        <v>0</v>
      </c>
      <c r="AD89" s="385">
        <f t="shared" si="71"/>
        <v>0</v>
      </c>
      <c r="AE89" s="385">
        <f t="shared" si="73"/>
        <v>1</v>
      </c>
      <c r="AF89" s="437">
        <f t="shared" si="73"/>
        <v>0</v>
      </c>
      <c r="AG89" s="425"/>
      <c r="AH89" s="425"/>
    </row>
    <row r="90" spans="1:34" ht="14.65" thickBot="1" x14ac:dyDescent="0.5">
      <c r="A90" s="432">
        <f t="shared" si="61"/>
        <v>25</v>
      </c>
      <c r="B90" s="433" t="str">
        <f t="shared" si="62"/>
        <v>Sauvadet Dominique</v>
      </c>
      <c r="C90" s="399" t="str">
        <f>IFERROR(VLOOKUP(B90,Liste_J!$C$7:$G$234,5,0),"???")</f>
        <v>H</v>
      </c>
      <c r="D90" s="434" t="str">
        <f>IFERROR(VLOOKUP(B90,Liste_J!$C$7:$F$234,4,0),"???")</f>
        <v>ASGAF</v>
      </c>
      <c r="E90" s="399">
        <f t="shared" si="63"/>
        <v>17.3</v>
      </c>
      <c r="F90" s="435">
        <f t="shared" si="64"/>
        <v>23</v>
      </c>
      <c r="H90" s="432">
        <f t="shared" si="65"/>
        <v>25</v>
      </c>
      <c r="I90" s="399" t="str">
        <f t="shared" si="66"/>
        <v>Mercier Olivier</v>
      </c>
      <c r="J90" s="399" t="str">
        <f>IFERROR(VLOOKUP(I90,Liste_J!$C$7:$G$234,5,0),"???")</f>
        <v>H</v>
      </c>
      <c r="K90" s="399" t="str">
        <f>IFERROR(VLOOKUP(I90,Liste_J!$C$7:$F$234,4,0),"???")</f>
        <v>Chevry</v>
      </c>
      <c r="L90" s="399">
        <f t="shared" si="67"/>
        <v>22</v>
      </c>
      <c r="M90" s="435">
        <f t="shared" si="68"/>
        <v>32</v>
      </c>
      <c r="N90" s="399"/>
      <c r="O90" s="399"/>
      <c r="P90" s="399"/>
      <c r="Q90" s="399"/>
      <c r="R90" s="399"/>
      <c r="S90" s="399"/>
      <c r="T90" s="399"/>
      <c r="AB90" s="361">
        <f t="shared" si="69"/>
        <v>0</v>
      </c>
      <c r="AC90" s="385">
        <f t="shared" si="70"/>
        <v>0</v>
      </c>
      <c r="AD90" s="385">
        <f t="shared" si="71"/>
        <v>1</v>
      </c>
      <c r="AE90" s="385">
        <f t="shared" si="73"/>
        <v>0</v>
      </c>
      <c r="AF90" s="437">
        <f t="shared" si="73"/>
        <v>0</v>
      </c>
      <c r="AG90" s="425"/>
      <c r="AH90" s="425"/>
    </row>
    <row r="91" spans="1:34" ht="14.65" thickBot="1" x14ac:dyDescent="0.5">
      <c r="A91" s="432">
        <f t="shared" si="61"/>
        <v>0</v>
      </c>
      <c r="B91" s="433" t="str">
        <f t="shared" si="62"/>
        <v>Sauvadet Yannick</v>
      </c>
      <c r="C91" s="399" t="str">
        <f>IFERROR(VLOOKUP(B91,Liste_J!$C$7:$G$234,5,0),"???")</f>
        <v>F</v>
      </c>
      <c r="D91" s="434" t="str">
        <f>IFERROR(VLOOKUP(B91,Liste_J!$C$7:$F$234,4,0),"???")</f>
        <v>ASGAF</v>
      </c>
      <c r="E91" s="399">
        <f t="shared" si="63"/>
        <v>24.2</v>
      </c>
      <c r="F91" s="435">
        <f t="shared" si="64"/>
        <v>23</v>
      </c>
      <c r="H91" s="432">
        <f t="shared" si="65"/>
        <v>0</v>
      </c>
      <c r="I91" s="399" t="str">
        <f t="shared" si="66"/>
        <v>Napoleone Remi</v>
      </c>
      <c r="J91" s="399" t="str">
        <f>IFERROR(VLOOKUP(I91,Liste_J!$C$7:$G$234,5,0),"???")</f>
        <v>H</v>
      </c>
      <c r="K91" s="399" t="str">
        <f>IFERROR(VLOOKUP(I91,Liste_J!$C$7:$F$234,4,0),"???")</f>
        <v>Chevry</v>
      </c>
      <c r="L91" s="399">
        <f t="shared" si="67"/>
        <v>20.3</v>
      </c>
      <c r="M91" s="435">
        <f t="shared" si="68"/>
        <v>32</v>
      </c>
      <c r="N91" s="399"/>
      <c r="O91" s="399"/>
      <c r="P91" s="399"/>
      <c r="Q91" s="399"/>
      <c r="R91" s="399"/>
      <c r="S91" s="399"/>
      <c r="T91" s="399"/>
      <c r="AB91" s="361">
        <f t="shared" si="69"/>
        <v>0</v>
      </c>
      <c r="AC91" s="385">
        <f t="shared" si="70"/>
        <v>0</v>
      </c>
      <c r="AD91" s="385">
        <f t="shared" si="71"/>
        <v>1</v>
      </c>
      <c r="AE91" s="385">
        <f t="shared" si="73"/>
        <v>0</v>
      </c>
      <c r="AF91" s="437">
        <f t="shared" si="73"/>
        <v>0</v>
      </c>
      <c r="AG91" s="425"/>
      <c r="AH91" s="425"/>
    </row>
    <row r="92" spans="1:34" ht="14.65" thickBot="1" x14ac:dyDescent="0.5">
      <c r="A92" s="432">
        <f t="shared" si="61"/>
        <v>26</v>
      </c>
      <c r="B92" s="433" t="str">
        <f t="shared" si="62"/>
        <v>Colas Patrick</v>
      </c>
      <c r="C92" s="399" t="str">
        <f>IFERROR(VLOOKUP(B92,Liste_J!$C$7:$G$234,5,0),"???")</f>
        <v>H</v>
      </c>
      <c r="D92" s="434" t="str">
        <f>IFERROR(VLOOKUP(B92,Liste_J!$C$7:$F$234,4,0),"???")</f>
        <v>ASGAF</v>
      </c>
      <c r="E92" s="399">
        <f t="shared" si="63"/>
        <v>31.2</v>
      </c>
      <c r="F92" s="435">
        <f t="shared" si="64"/>
        <v>22</v>
      </c>
      <c r="H92" s="432">
        <f t="shared" si="65"/>
        <v>26</v>
      </c>
      <c r="I92" s="399" t="str">
        <f t="shared" si="66"/>
        <v>Sauvadet Dominique</v>
      </c>
      <c r="J92" s="399" t="str">
        <f>IFERROR(VLOOKUP(I92,Liste_J!$C$7:$G$234,5,0),"???")</f>
        <v>H</v>
      </c>
      <c r="K92" s="399" t="str">
        <f>IFERROR(VLOOKUP(I92,Liste_J!$C$7:$F$234,4,0),"???")</f>
        <v>ASGAF</v>
      </c>
      <c r="L92" s="399">
        <f t="shared" si="67"/>
        <v>17.3</v>
      </c>
      <c r="M92" s="435">
        <f t="shared" si="68"/>
        <v>32</v>
      </c>
      <c r="N92" s="399"/>
      <c r="O92" s="399"/>
      <c r="P92" s="399"/>
      <c r="Q92" s="399"/>
      <c r="R92" s="399"/>
      <c r="S92" s="399"/>
      <c r="T92" s="399"/>
      <c r="AB92" s="361">
        <f t="shared" si="69"/>
        <v>1</v>
      </c>
      <c r="AC92" s="385">
        <f t="shared" si="70"/>
        <v>0</v>
      </c>
      <c r="AD92" s="385">
        <f t="shared" si="71"/>
        <v>0</v>
      </c>
      <c r="AE92" s="385">
        <f t="shared" si="73"/>
        <v>0</v>
      </c>
      <c r="AF92" s="437">
        <f t="shared" si="73"/>
        <v>0</v>
      </c>
      <c r="AG92" s="425"/>
      <c r="AH92" s="425"/>
    </row>
    <row r="93" spans="1:34" ht="14.65" thickBot="1" x14ac:dyDescent="0.5">
      <c r="A93" s="432">
        <f t="shared" si="61"/>
        <v>0</v>
      </c>
      <c r="B93" s="433" t="str">
        <f t="shared" si="62"/>
        <v>Debut Daniel</v>
      </c>
      <c r="C93" s="399" t="str">
        <f>IFERROR(VLOOKUP(B93,Liste_J!$C$7:$G$234,5,0),"???")</f>
        <v>H</v>
      </c>
      <c r="D93" s="434" t="str">
        <f>IFERROR(VLOOKUP(B93,Liste_J!$C$7:$F$234,4,0),"???")</f>
        <v>ASGAF</v>
      </c>
      <c r="E93" s="399">
        <f t="shared" si="63"/>
        <v>20.2</v>
      </c>
      <c r="F93" s="435">
        <f t="shared" si="64"/>
        <v>22</v>
      </c>
      <c r="H93" s="432">
        <f t="shared" si="65"/>
        <v>0</v>
      </c>
      <c r="I93" s="399" t="str">
        <f t="shared" si="66"/>
        <v>Sauvadet Yannick</v>
      </c>
      <c r="J93" s="399" t="str">
        <f>IFERROR(VLOOKUP(I93,Liste_J!$C$7:$G$234,5,0),"???")</f>
        <v>F</v>
      </c>
      <c r="K93" s="399" t="str">
        <f>IFERROR(VLOOKUP(I93,Liste_J!$C$7:$F$234,4,0),"???")</f>
        <v>ASGAF</v>
      </c>
      <c r="L93" s="399">
        <f t="shared" si="67"/>
        <v>24.2</v>
      </c>
      <c r="M93" s="435">
        <f t="shared" si="68"/>
        <v>32</v>
      </c>
      <c r="N93" s="399"/>
      <c r="O93" s="399"/>
      <c r="P93" s="399"/>
      <c r="Q93" s="399"/>
      <c r="R93" s="399"/>
      <c r="S93" s="399"/>
      <c r="T93" s="399"/>
      <c r="AB93" s="361">
        <f t="shared" si="69"/>
        <v>1</v>
      </c>
      <c r="AC93" s="385">
        <f t="shared" si="70"/>
        <v>0</v>
      </c>
      <c r="AD93" s="385">
        <f t="shared" si="71"/>
        <v>0</v>
      </c>
      <c r="AE93" s="385">
        <f t="shared" si="73"/>
        <v>0</v>
      </c>
      <c r="AF93" s="437">
        <f t="shared" si="73"/>
        <v>0</v>
      </c>
      <c r="AG93" s="425"/>
      <c r="AH93" s="425"/>
    </row>
    <row r="94" spans="1:34" ht="14.65" thickBot="1" x14ac:dyDescent="0.5">
      <c r="A94" s="432">
        <f t="shared" si="61"/>
        <v>27</v>
      </c>
      <c r="B94" s="433" t="str">
        <f t="shared" si="62"/>
        <v>Mercier Olivier</v>
      </c>
      <c r="C94" s="399" t="str">
        <f>IFERROR(VLOOKUP(B94,Liste_J!$C$7:$G$234,5,0),"???")</f>
        <v>H</v>
      </c>
      <c r="D94" s="434" t="str">
        <f>IFERROR(VLOOKUP(B94,Liste_J!$C$7:$F$234,4,0),"???")</f>
        <v>Chevry</v>
      </c>
      <c r="E94" s="399">
        <f t="shared" si="63"/>
        <v>22</v>
      </c>
      <c r="F94" s="435">
        <f t="shared" si="64"/>
        <v>22</v>
      </c>
      <c r="H94" s="432">
        <f t="shared" si="65"/>
        <v>27</v>
      </c>
      <c r="I94" s="399" t="str">
        <f t="shared" si="66"/>
        <v>Alexandre Pascale</v>
      </c>
      <c r="J94" s="399" t="str">
        <f>IFERROR(VLOOKUP(I94,Liste_J!$C$7:$G$234,5,0),"???")</f>
        <v>F</v>
      </c>
      <c r="K94" s="399" t="str">
        <f>IFERROR(VLOOKUP(I94,Liste_J!$C$7:$F$234,4,0),"???")</f>
        <v>Chevry</v>
      </c>
      <c r="L94" s="399">
        <f t="shared" si="67"/>
        <v>24.6</v>
      </c>
      <c r="M94" s="435">
        <f t="shared" si="68"/>
        <v>31</v>
      </c>
      <c r="N94" s="399"/>
      <c r="O94" s="399"/>
      <c r="P94" s="399"/>
      <c r="Q94" s="399"/>
      <c r="R94" s="399"/>
      <c r="S94" s="399"/>
      <c r="T94" s="399"/>
      <c r="AB94" s="361">
        <f t="shared" si="69"/>
        <v>0</v>
      </c>
      <c r="AC94" s="385">
        <f t="shared" si="70"/>
        <v>0</v>
      </c>
      <c r="AD94" s="385">
        <f t="shared" si="71"/>
        <v>1</v>
      </c>
      <c r="AE94" s="385">
        <f t="shared" si="73"/>
        <v>0</v>
      </c>
      <c r="AF94" s="437">
        <f t="shared" si="73"/>
        <v>0</v>
      </c>
      <c r="AG94" s="425"/>
      <c r="AH94" s="425"/>
    </row>
    <row r="95" spans="1:34" ht="14.65" thickBot="1" x14ac:dyDescent="0.5">
      <c r="A95" s="432">
        <f t="shared" si="61"/>
        <v>0</v>
      </c>
      <c r="B95" s="433" t="str">
        <f t="shared" si="62"/>
        <v>Napoleone Remi</v>
      </c>
      <c r="C95" s="399" t="str">
        <f>IFERROR(VLOOKUP(B95,Liste_J!$C$7:$G$234,5,0),"???")</f>
        <v>H</v>
      </c>
      <c r="D95" s="434" t="str">
        <f>IFERROR(VLOOKUP(B95,Liste_J!$C$7:$F$234,4,0),"???")</f>
        <v>Chevry</v>
      </c>
      <c r="E95" s="399">
        <f t="shared" si="63"/>
        <v>20.3</v>
      </c>
      <c r="F95" s="435">
        <f t="shared" si="64"/>
        <v>22</v>
      </c>
      <c r="H95" s="432">
        <f t="shared" si="65"/>
        <v>0</v>
      </c>
      <c r="I95" s="399" t="str">
        <f t="shared" si="66"/>
        <v>Alexandre Didier</v>
      </c>
      <c r="J95" s="399" t="str">
        <f>IFERROR(VLOOKUP(I95,Liste_J!$C$7:$G$234,5,0),"???")</f>
        <v>H</v>
      </c>
      <c r="K95" s="399" t="str">
        <f>IFERROR(VLOOKUP(I95,Liste_J!$C$7:$F$234,4,0),"???")</f>
        <v>Chevry</v>
      </c>
      <c r="L95" s="399">
        <f t="shared" si="67"/>
        <v>12.5</v>
      </c>
      <c r="M95" s="435">
        <f t="shared" si="68"/>
        <v>31</v>
      </c>
      <c r="N95" s="399"/>
      <c r="O95" s="399"/>
      <c r="P95" s="399"/>
      <c r="Q95" s="399"/>
      <c r="R95" s="399"/>
      <c r="S95" s="399"/>
      <c r="T95" s="399"/>
      <c r="AB95" s="361">
        <f t="shared" si="69"/>
        <v>0</v>
      </c>
      <c r="AC95" s="385">
        <f t="shared" si="70"/>
        <v>0</v>
      </c>
      <c r="AD95" s="385">
        <f t="shared" si="71"/>
        <v>1</v>
      </c>
      <c r="AE95" s="385">
        <f t="shared" si="73"/>
        <v>0</v>
      </c>
      <c r="AF95" s="437">
        <f t="shared" si="73"/>
        <v>0</v>
      </c>
      <c r="AG95" s="425"/>
      <c r="AH95" s="425"/>
    </row>
    <row r="96" spans="1:34" ht="14.65" thickBot="1" x14ac:dyDescent="0.5">
      <c r="A96" s="432">
        <f t="shared" si="61"/>
        <v>28</v>
      </c>
      <c r="B96" s="433" t="str">
        <f t="shared" si="62"/>
        <v>Baffrey Yves</v>
      </c>
      <c r="C96" s="399" t="str">
        <f>IFERROR(VLOOKUP(B96,Liste_J!$C$7:$G$234,5,0),"???")</f>
        <v>H</v>
      </c>
      <c r="D96" s="434" t="str">
        <f>IFERROR(VLOOKUP(B96,Liste_J!$C$7:$F$234,4,0),"???")</f>
        <v>Chevannes</v>
      </c>
      <c r="E96" s="399">
        <f t="shared" si="63"/>
        <v>17.8</v>
      </c>
      <c r="F96" s="435">
        <f t="shared" si="64"/>
        <v>22</v>
      </c>
      <c r="H96" s="432">
        <f t="shared" si="65"/>
        <v>28</v>
      </c>
      <c r="I96" s="399" t="str">
        <f t="shared" si="66"/>
        <v>Foucault Lionel</v>
      </c>
      <c r="J96" s="399" t="str">
        <f>IFERROR(VLOOKUP(I96,Liste_J!$C$7:$G$234,5,0),"???")</f>
        <v>H</v>
      </c>
      <c r="K96" s="399" t="str">
        <f>IFERROR(VLOOKUP(I96,Liste_J!$C$7:$F$234,4,0),"???")</f>
        <v>Chevannes</v>
      </c>
      <c r="L96" s="399">
        <f t="shared" si="67"/>
        <v>14.6</v>
      </c>
      <c r="M96" s="435">
        <f t="shared" si="68"/>
        <v>31</v>
      </c>
      <c r="N96" s="399"/>
      <c r="O96" s="399"/>
      <c r="P96" s="399"/>
      <c r="Q96" s="399"/>
      <c r="R96" s="399"/>
      <c r="S96" s="399"/>
      <c r="T96" s="399"/>
      <c r="AB96" s="361">
        <f t="shared" si="69"/>
        <v>0</v>
      </c>
      <c r="AC96" s="385">
        <f t="shared" si="70"/>
        <v>1</v>
      </c>
      <c r="AD96" s="385">
        <f t="shared" si="71"/>
        <v>0</v>
      </c>
      <c r="AE96" s="385">
        <f t="shared" si="73"/>
        <v>0</v>
      </c>
      <c r="AF96" s="437">
        <f t="shared" si="73"/>
        <v>0</v>
      </c>
      <c r="AG96" s="425"/>
      <c r="AH96" s="425"/>
    </row>
    <row r="97" spans="1:34" ht="14.65" thickBot="1" x14ac:dyDescent="0.5">
      <c r="A97" s="432">
        <f t="shared" si="61"/>
        <v>0</v>
      </c>
      <c r="B97" s="433" t="str">
        <f t="shared" si="62"/>
        <v>Roulland Jean-François</v>
      </c>
      <c r="C97" s="399" t="str">
        <f>IFERROR(VLOOKUP(B97,Liste_J!$C$7:$G$234,5,0),"???")</f>
        <v>H</v>
      </c>
      <c r="D97" s="434" t="str">
        <f>IFERROR(VLOOKUP(B97,Liste_J!$C$7:$F$234,4,0),"???")</f>
        <v>Chevannes</v>
      </c>
      <c r="E97" s="399">
        <f t="shared" si="63"/>
        <v>33.6</v>
      </c>
      <c r="F97" s="435">
        <f t="shared" si="64"/>
        <v>22</v>
      </c>
      <c r="H97" s="432">
        <f t="shared" si="65"/>
        <v>0</v>
      </c>
      <c r="I97" s="399" t="str">
        <f t="shared" si="66"/>
        <v>Denaro Noel</v>
      </c>
      <c r="J97" s="399" t="str">
        <f>IFERROR(VLOOKUP(I97,Liste_J!$C$7:$G$234,5,0),"???")</f>
        <v>H</v>
      </c>
      <c r="K97" s="399" t="str">
        <f>IFERROR(VLOOKUP(I97,Liste_J!$C$7:$F$234,4,0),"???")</f>
        <v>Chevannes</v>
      </c>
      <c r="L97" s="399">
        <f t="shared" si="67"/>
        <v>17.8</v>
      </c>
      <c r="M97" s="435">
        <f t="shared" si="68"/>
        <v>31</v>
      </c>
      <c r="N97" s="399"/>
      <c r="O97" s="399"/>
      <c r="P97" s="399"/>
      <c r="Q97" s="399"/>
      <c r="R97" s="399"/>
      <c r="S97" s="399"/>
      <c r="T97" s="399"/>
      <c r="AB97" s="361">
        <f t="shared" si="69"/>
        <v>0</v>
      </c>
      <c r="AC97" s="385">
        <f t="shared" si="70"/>
        <v>1</v>
      </c>
      <c r="AD97" s="385">
        <f t="shared" si="71"/>
        <v>0</v>
      </c>
      <c r="AE97" s="385">
        <f t="shared" si="73"/>
        <v>0</v>
      </c>
      <c r="AF97" s="437">
        <f t="shared" si="73"/>
        <v>0</v>
      </c>
      <c r="AG97" s="425"/>
      <c r="AH97" s="425"/>
    </row>
    <row r="98" spans="1:34" ht="14.65" thickBot="1" x14ac:dyDescent="0.5">
      <c r="A98" s="432">
        <f t="shared" si="61"/>
        <v>29</v>
      </c>
      <c r="B98" s="433" t="str">
        <f t="shared" si="62"/>
        <v>Kerfourn Dominique</v>
      </c>
      <c r="C98" s="399" t="str">
        <f>IFERROR(VLOOKUP(B98,Liste_J!$C$7:$G$234,5,0),"???")</f>
        <v>H</v>
      </c>
      <c r="D98" s="434" t="str">
        <f>IFERROR(VLOOKUP(B98,Liste_J!$C$7:$F$234,4,0),"???")</f>
        <v>ASGAF</v>
      </c>
      <c r="E98" s="399">
        <f t="shared" si="63"/>
        <v>28</v>
      </c>
      <c r="F98" s="435">
        <f t="shared" si="64"/>
        <v>20</v>
      </c>
      <c r="H98" s="432">
        <f t="shared" si="65"/>
        <v>29</v>
      </c>
      <c r="I98" s="399" t="str">
        <f t="shared" si="66"/>
        <v>Robic Jean Pierre</v>
      </c>
      <c r="J98" s="399" t="str">
        <f>IFERROR(VLOOKUP(I98,Liste_J!$C$7:$G$234,5,0),"???")</f>
        <v>H</v>
      </c>
      <c r="K98" s="399" t="str">
        <f>IFERROR(VLOOKUP(I98,Liste_J!$C$7:$F$234,4,0),"???")</f>
        <v>Réveillon</v>
      </c>
      <c r="L98" s="399">
        <f t="shared" si="67"/>
        <v>16.2</v>
      </c>
      <c r="M98" s="435">
        <f t="shared" si="68"/>
        <v>30</v>
      </c>
      <c r="N98" s="399"/>
      <c r="O98" s="399"/>
      <c r="P98" s="399"/>
      <c r="Q98" s="399"/>
      <c r="R98" s="399"/>
      <c r="S98" s="399"/>
      <c r="T98" s="399"/>
      <c r="AB98" s="361">
        <f t="shared" si="69"/>
        <v>0</v>
      </c>
      <c r="AC98" s="385">
        <f t="shared" si="70"/>
        <v>0</v>
      </c>
      <c r="AD98" s="385">
        <f t="shared" si="71"/>
        <v>0</v>
      </c>
      <c r="AE98" s="385">
        <f t="shared" si="73"/>
        <v>0</v>
      </c>
      <c r="AF98" s="437">
        <f t="shared" si="73"/>
        <v>1</v>
      </c>
      <c r="AG98" s="425"/>
      <c r="AH98" s="425"/>
    </row>
    <row r="99" spans="1:34" ht="14.65" thickBot="1" x14ac:dyDescent="0.5">
      <c r="A99" s="432">
        <f t="shared" si="61"/>
        <v>0</v>
      </c>
      <c r="B99" s="433" t="str">
        <f t="shared" si="62"/>
        <v>Lopez Jean Marie</v>
      </c>
      <c r="C99" s="399" t="str">
        <f>IFERROR(VLOOKUP(B99,Liste_J!$C$7:$G$234,5,0),"???")</f>
        <v>H</v>
      </c>
      <c r="D99" s="434" t="str">
        <f>IFERROR(VLOOKUP(B99,Liste_J!$C$7:$F$234,4,0),"???")</f>
        <v>ASGAF</v>
      </c>
      <c r="E99" s="399">
        <f t="shared" si="63"/>
        <v>25.7</v>
      </c>
      <c r="F99" s="435">
        <f t="shared" si="64"/>
        <v>20</v>
      </c>
      <c r="H99" s="432">
        <f t="shared" si="65"/>
        <v>0</v>
      </c>
      <c r="I99" s="399" t="str">
        <f t="shared" si="66"/>
        <v>Parent Suzanne</v>
      </c>
      <c r="J99" s="399" t="str">
        <f>IFERROR(VLOOKUP(I99,Liste_J!$C$7:$G$234,5,0),"???")</f>
        <v>H</v>
      </c>
      <c r="K99" s="399" t="str">
        <f>IFERROR(VLOOKUP(I99,Liste_J!$C$7:$F$234,4,0),"???")</f>
        <v>Réveillon</v>
      </c>
      <c r="L99" s="399">
        <f t="shared" si="67"/>
        <v>19.7</v>
      </c>
      <c r="M99" s="435">
        <f t="shared" si="68"/>
        <v>30</v>
      </c>
      <c r="N99" s="399"/>
      <c r="O99" s="399"/>
      <c r="P99" s="399"/>
      <c r="Q99" s="399"/>
      <c r="R99" s="399"/>
      <c r="S99" s="399"/>
      <c r="T99" s="399"/>
      <c r="AB99" s="361">
        <f t="shared" si="69"/>
        <v>0</v>
      </c>
      <c r="AC99" s="385">
        <f t="shared" si="70"/>
        <v>0</v>
      </c>
      <c r="AD99" s="385">
        <f t="shared" si="71"/>
        <v>0</v>
      </c>
      <c r="AE99" s="385">
        <f t="shared" si="73"/>
        <v>0</v>
      </c>
      <c r="AF99" s="437">
        <f t="shared" si="73"/>
        <v>1</v>
      </c>
      <c r="AG99" s="425"/>
      <c r="AH99" s="425"/>
    </row>
    <row r="100" spans="1:34" ht="14.65" thickBot="1" x14ac:dyDescent="0.5">
      <c r="A100" s="432">
        <f t="shared" si="61"/>
        <v>30</v>
      </c>
      <c r="B100" s="433" t="str">
        <f t="shared" si="62"/>
        <v>Insolubile Joseph</v>
      </c>
      <c r="C100" s="399" t="str">
        <f>IFERROR(VLOOKUP(B100,Liste_J!$C$7:$G$234,5,0),"???")</f>
        <v>H</v>
      </c>
      <c r="D100" s="434" t="str">
        <f>IFERROR(VLOOKUP(B100,Liste_J!$C$7:$F$234,4,0),"???")</f>
        <v>ASGAF</v>
      </c>
      <c r="E100" s="399">
        <f t="shared" si="63"/>
        <v>16.899999999999999</v>
      </c>
      <c r="F100" s="435">
        <f t="shared" si="64"/>
        <v>16</v>
      </c>
      <c r="H100" s="432">
        <f t="shared" si="65"/>
        <v>30</v>
      </c>
      <c r="I100" s="399" t="str">
        <f t="shared" si="66"/>
        <v>Tran Charoon</v>
      </c>
      <c r="J100" s="399" t="str">
        <f>IFERROR(VLOOKUP(I100,Liste_J!$C$7:$G$234,5,0),"???")</f>
        <v>H</v>
      </c>
      <c r="K100" s="399" t="str">
        <f>IFERROR(VLOOKUP(I100,Liste_J!$C$7:$F$234,4,0),"???")</f>
        <v>Chevry</v>
      </c>
      <c r="L100" s="399">
        <f t="shared" si="67"/>
        <v>36.5</v>
      </c>
      <c r="M100" s="435">
        <f t="shared" si="68"/>
        <v>28</v>
      </c>
      <c r="N100" s="399"/>
      <c r="O100" s="399"/>
      <c r="P100" s="399"/>
      <c r="Q100" s="399"/>
      <c r="R100" s="399"/>
      <c r="S100" s="399"/>
      <c r="T100" s="399"/>
      <c r="AB100" s="361">
        <f t="shared" si="69"/>
        <v>0</v>
      </c>
      <c r="AC100" s="385">
        <f t="shared" si="70"/>
        <v>0</v>
      </c>
      <c r="AD100" s="385">
        <f t="shared" si="71"/>
        <v>1</v>
      </c>
      <c r="AE100" s="385">
        <f t="shared" si="73"/>
        <v>0</v>
      </c>
      <c r="AF100" s="437">
        <f t="shared" si="73"/>
        <v>0</v>
      </c>
      <c r="AG100" s="425"/>
      <c r="AH100" s="425"/>
    </row>
    <row r="101" spans="1:34" ht="14.65" thickBot="1" x14ac:dyDescent="0.5">
      <c r="A101" s="432">
        <f t="shared" si="61"/>
        <v>0</v>
      </c>
      <c r="B101" s="433" t="str">
        <f t="shared" si="62"/>
        <v>Lamy Jean-Michel</v>
      </c>
      <c r="C101" s="399" t="str">
        <f>IFERROR(VLOOKUP(B101,Liste_J!$C$7:$G$234,5,0),"???")</f>
        <v>H</v>
      </c>
      <c r="D101" s="434" t="str">
        <f>IFERROR(VLOOKUP(B101,Liste_J!$C$7:$F$234,4,0),"???")</f>
        <v>ASGAF</v>
      </c>
      <c r="E101" s="399">
        <f t="shared" si="63"/>
        <v>19.5</v>
      </c>
      <c r="F101" s="435">
        <f t="shared" si="64"/>
        <v>16</v>
      </c>
      <c r="H101" s="432">
        <f t="shared" si="65"/>
        <v>0</v>
      </c>
      <c r="I101" s="399" t="str">
        <f t="shared" si="66"/>
        <v>Tran Jean-Claude</v>
      </c>
      <c r="J101" s="399" t="str">
        <f>IFERROR(VLOOKUP(I101,Liste_J!$C$7:$G$234,5,0),"???")</f>
        <v>H</v>
      </c>
      <c r="K101" s="399" t="str">
        <f>IFERROR(VLOOKUP(I101,Liste_J!$C$7:$F$234,4,0),"???")</f>
        <v>Chevry</v>
      </c>
      <c r="L101" s="399">
        <f t="shared" si="67"/>
        <v>35.200000000000003</v>
      </c>
      <c r="M101" s="435">
        <f t="shared" si="68"/>
        <v>28</v>
      </c>
      <c r="N101" s="399"/>
      <c r="O101" s="399"/>
      <c r="P101" s="399"/>
      <c r="Q101" s="399"/>
      <c r="R101" s="399"/>
      <c r="S101" s="399"/>
      <c r="T101" s="399"/>
      <c r="AB101" s="361">
        <f t="shared" si="69"/>
        <v>0</v>
      </c>
      <c r="AC101" s="385">
        <f t="shared" si="70"/>
        <v>0</v>
      </c>
      <c r="AD101" s="385">
        <f t="shared" si="71"/>
        <v>1</v>
      </c>
      <c r="AE101" s="385">
        <f t="shared" si="73"/>
        <v>0</v>
      </c>
      <c r="AF101" s="437">
        <f t="shared" si="73"/>
        <v>0</v>
      </c>
      <c r="AG101" s="425"/>
      <c r="AH101" s="425"/>
    </row>
    <row r="102" spans="1:34" ht="14.65" thickBot="1" x14ac:dyDescent="0.5">
      <c r="A102" s="432">
        <f t="shared" si="61"/>
        <v>31</v>
      </c>
      <c r="B102" s="433" t="str">
        <f t="shared" si="62"/>
        <v>Alle Jean</v>
      </c>
      <c r="C102" s="399" t="str">
        <f>IFERROR(VLOOKUP(B102,Liste_J!$C$7:$G$234,5,0),"???")</f>
        <v>H</v>
      </c>
      <c r="D102" s="434" t="str">
        <f>IFERROR(VLOOKUP(B102,Liste_J!$C$7:$F$234,4,0),"???")</f>
        <v>ASGAF</v>
      </c>
      <c r="E102" s="399">
        <f t="shared" si="63"/>
        <v>26.9</v>
      </c>
      <c r="F102" s="435">
        <f t="shared" si="64"/>
        <v>15</v>
      </c>
      <c r="H102" s="432">
        <f t="shared" si="65"/>
        <v>31</v>
      </c>
      <c r="I102" s="399" t="str">
        <f t="shared" si="66"/>
        <v>Alle Jean</v>
      </c>
      <c r="J102" s="399" t="str">
        <f>IFERROR(VLOOKUP(I102,Liste_J!$C$7:$G$234,5,0),"???")</f>
        <v>H</v>
      </c>
      <c r="K102" s="399" t="str">
        <f>IFERROR(VLOOKUP(I102,Liste_J!$C$7:$F$234,4,0),"???")</f>
        <v>ASGAF</v>
      </c>
      <c r="L102" s="399">
        <f t="shared" si="67"/>
        <v>26.9</v>
      </c>
      <c r="M102" s="435">
        <f t="shared" si="68"/>
        <v>26</v>
      </c>
      <c r="N102" s="399"/>
      <c r="O102" s="399"/>
      <c r="P102" s="399"/>
      <c r="Q102" s="399"/>
      <c r="R102" s="399"/>
      <c r="S102" s="399"/>
      <c r="T102" s="399"/>
      <c r="AB102" s="361">
        <f t="shared" si="69"/>
        <v>1</v>
      </c>
      <c r="AC102" s="385">
        <f t="shared" si="70"/>
        <v>0</v>
      </c>
      <c r="AD102" s="385">
        <f t="shared" si="71"/>
        <v>0</v>
      </c>
      <c r="AE102" s="385">
        <f t="shared" si="73"/>
        <v>0</v>
      </c>
      <c r="AF102" s="437">
        <f t="shared" si="73"/>
        <v>0</v>
      </c>
      <c r="AG102" s="425"/>
      <c r="AH102" s="425"/>
    </row>
    <row r="103" spans="1:34" ht="14.65" thickBot="1" x14ac:dyDescent="0.5">
      <c r="A103" s="432">
        <f t="shared" si="61"/>
        <v>0</v>
      </c>
      <c r="B103" s="433" t="str">
        <f t="shared" si="62"/>
        <v>Salavin Jean-Pierre</v>
      </c>
      <c r="C103" s="399" t="str">
        <f>IFERROR(VLOOKUP(B103,Liste_J!$C$7:$G$234,5,0),"???")</f>
        <v>H</v>
      </c>
      <c r="D103" s="434" t="str">
        <f>IFERROR(VLOOKUP(B103,Liste_J!$C$7:$F$234,4,0),"???")</f>
        <v>ASGAF</v>
      </c>
      <c r="E103" s="399">
        <f t="shared" si="63"/>
        <v>32</v>
      </c>
      <c r="F103" s="435">
        <f t="shared" si="64"/>
        <v>15</v>
      </c>
      <c r="H103" s="432">
        <f t="shared" si="65"/>
        <v>0</v>
      </c>
      <c r="I103" s="399" t="str">
        <f t="shared" si="66"/>
        <v>Salavin Jean-Pierre</v>
      </c>
      <c r="J103" s="399" t="str">
        <f>IFERROR(VLOOKUP(I103,Liste_J!$C$7:$G$234,5,0),"???")</f>
        <v>H</v>
      </c>
      <c r="K103" s="399" t="str">
        <f>IFERROR(VLOOKUP(I103,Liste_J!$C$7:$F$234,4,0),"???")</f>
        <v>ASGAF</v>
      </c>
      <c r="L103" s="399">
        <f t="shared" si="67"/>
        <v>32</v>
      </c>
      <c r="M103" s="435">
        <f t="shared" si="68"/>
        <v>26</v>
      </c>
      <c r="N103" s="399"/>
      <c r="O103" s="399"/>
      <c r="P103" s="399"/>
      <c r="Q103" s="399"/>
      <c r="R103" s="399"/>
      <c r="S103" s="399"/>
      <c r="T103" s="399"/>
      <c r="AB103" s="361">
        <f t="shared" si="69"/>
        <v>1</v>
      </c>
      <c r="AC103" s="385">
        <f t="shared" si="70"/>
        <v>0</v>
      </c>
      <c r="AD103" s="385">
        <f t="shared" si="71"/>
        <v>0</v>
      </c>
      <c r="AE103" s="385">
        <f t="shared" si="73"/>
        <v>0</v>
      </c>
      <c r="AF103" s="437">
        <f t="shared" si="73"/>
        <v>0</v>
      </c>
      <c r="AG103" s="425"/>
      <c r="AH103" s="425"/>
    </row>
    <row r="104" spans="1:34" ht="14.65" thickBot="1" x14ac:dyDescent="0.5">
      <c r="A104" s="432">
        <f t="shared" si="61"/>
        <v>32</v>
      </c>
      <c r="B104" s="433" t="str">
        <f t="shared" si="62"/>
        <v>Tran Charoon</v>
      </c>
      <c r="C104" s="399" t="str">
        <f>IFERROR(VLOOKUP(B104,Liste_J!$C$7:$G$234,5,0),"???")</f>
        <v>H</v>
      </c>
      <c r="D104" s="434" t="str">
        <f>IFERROR(VLOOKUP(B104,Liste_J!$C$7:$F$234,4,0),"???")</f>
        <v>Chevry</v>
      </c>
      <c r="E104" s="399">
        <f t="shared" si="63"/>
        <v>36.5</v>
      </c>
      <c r="F104" s="435">
        <f t="shared" si="64"/>
        <v>14</v>
      </c>
      <c r="H104" s="432">
        <f t="shared" si="65"/>
        <v>32</v>
      </c>
      <c r="I104" s="399" t="str">
        <f t="shared" si="66"/>
        <v>Insolubile Joseph</v>
      </c>
      <c r="J104" s="399" t="str">
        <f>IFERROR(VLOOKUP(I104,Liste_J!$C$7:$G$234,5,0),"???")</f>
        <v>H</v>
      </c>
      <c r="K104" s="399" t="str">
        <f>IFERROR(VLOOKUP(I104,Liste_J!$C$7:$F$234,4,0),"???")</f>
        <v>ASGAF</v>
      </c>
      <c r="L104" s="399">
        <f t="shared" si="67"/>
        <v>16.899999999999999</v>
      </c>
      <c r="M104" s="435">
        <f t="shared" si="68"/>
        <v>24</v>
      </c>
      <c r="N104" s="399"/>
      <c r="O104" s="399"/>
      <c r="P104" s="399"/>
      <c r="Q104" s="399"/>
      <c r="R104" s="399"/>
      <c r="S104" s="399"/>
      <c r="T104" s="399"/>
      <c r="AB104" s="361">
        <f t="shared" si="69"/>
        <v>1</v>
      </c>
      <c r="AC104" s="385">
        <f t="shared" si="70"/>
        <v>0</v>
      </c>
      <c r="AD104" s="385">
        <f t="shared" si="71"/>
        <v>0</v>
      </c>
      <c r="AE104" s="385">
        <f t="shared" si="73"/>
        <v>0</v>
      </c>
      <c r="AF104" s="437">
        <f t="shared" si="73"/>
        <v>0</v>
      </c>
      <c r="AG104" s="425"/>
      <c r="AH104" s="425"/>
    </row>
    <row r="105" spans="1:34" ht="14.65" thickBot="1" x14ac:dyDescent="0.5">
      <c r="A105" s="432">
        <f t="shared" si="61"/>
        <v>0</v>
      </c>
      <c r="B105" s="433" t="str">
        <f t="shared" si="62"/>
        <v>Tran Jean-Claude</v>
      </c>
      <c r="C105" s="399" t="str">
        <f>IFERROR(VLOOKUP(B105,Liste_J!$C$7:$G$234,5,0),"???")</f>
        <v>H</v>
      </c>
      <c r="D105" s="434" t="str">
        <f>IFERROR(VLOOKUP(B105,Liste_J!$C$7:$F$234,4,0),"???")</f>
        <v>Chevry</v>
      </c>
      <c r="E105" s="399">
        <f t="shared" si="63"/>
        <v>35.200000000000003</v>
      </c>
      <c r="F105" s="435">
        <f t="shared" si="64"/>
        <v>14</v>
      </c>
      <c r="H105" s="432">
        <f t="shared" si="65"/>
        <v>0</v>
      </c>
      <c r="I105" s="399" t="str">
        <f t="shared" si="66"/>
        <v>Lamy Jean-Michel</v>
      </c>
      <c r="J105" s="399" t="str">
        <f>IFERROR(VLOOKUP(I105,Liste_J!$C$7:$G$234,5,0),"???")</f>
        <v>H</v>
      </c>
      <c r="K105" s="399" t="str">
        <f>IFERROR(VLOOKUP(I105,Liste_J!$C$7:$F$234,4,0),"???")</f>
        <v>ASGAF</v>
      </c>
      <c r="L105" s="399">
        <f t="shared" si="67"/>
        <v>19.5</v>
      </c>
      <c r="M105" s="435">
        <f t="shared" si="68"/>
        <v>24</v>
      </c>
      <c r="N105" s="399"/>
      <c r="O105" s="399"/>
      <c r="P105" s="399"/>
      <c r="Q105" s="399"/>
      <c r="R105" s="399"/>
      <c r="S105" s="399"/>
      <c r="T105" s="399"/>
      <c r="AB105" s="361">
        <f t="shared" si="69"/>
        <v>1</v>
      </c>
      <c r="AC105" s="385">
        <f t="shared" si="70"/>
        <v>0</v>
      </c>
      <c r="AD105" s="385">
        <f t="shared" si="71"/>
        <v>0</v>
      </c>
      <c r="AE105" s="385">
        <f t="shared" si="73"/>
        <v>0</v>
      </c>
      <c r="AF105" s="437">
        <f t="shared" si="73"/>
        <v>0</v>
      </c>
      <c r="AG105" s="425"/>
      <c r="AH105" s="425"/>
    </row>
    <row r="106" spans="1:34" ht="14.65" thickBot="1" x14ac:dyDescent="0.5">
      <c r="A106" s="432"/>
      <c r="B106" s="433"/>
      <c r="C106" s="399"/>
      <c r="D106" s="434"/>
      <c r="E106" s="399"/>
      <c r="F106" s="435"/>
      <c r="H106" s="432"/>
      <c r="I106" s="399"/>
      <c r="J106" s="399"/>
      <c r="K106" s="399"/>
      <c r="L106" s="399"/>
      <c r="M106" s="435"/>
      <c r="N106" s="399"/>
      <c r="O106" s="399"/>
      <c r="P106" s="399"/>
      <c r="Q106" s="399"/>
      <c r="R106" s="399"/>
      <c r="S106" s="399"/>
      <c r="T106" s="399"/>
      <c r="AB106" s="361">
        <f t="shared" si="69"/>
        <v>0</v>
      </c>
      <c r="AC106" s="385">
        <f t="shared" si="70"/>
        <v>0</v>
      </c>
      <c r="AD106" s="385">
        <f t="shared" si="71"/>
        <v>0</v>
      </c>
      <c r="AE106" s="385">
        <f t="shared" si="73"/>
        <v>0</v>
      </c>
      <c r="AF106" s="437">
        <f t="shared" si="73"/>
        <v>0</v>
      </c>
      <c r="AG106" s="425"/>
      <c r="AH106" s="425"/>
    </row>
    <row r="107" spans="1:34" ht="14.65" thickBot="1" x14ac:dyDescent="0.5">
      <c r="A107" s="432"/>
      <c r="B107" s="433"/>
      <c r="C107" s="399"/>
      <c r="D107" s="434"/>
      <c r="E107" s="399"/>
      <c r="F107" s="435"/>
      <c r="H107" s="432"/>
      <c r="I107" s="399"/>
      <c r="J107" s="399"/>
      <c r="K107" s="399"/>
      <c r="L107" s="399"/>
      <c r="M107" s="435"/>
      <c r="N107" s="399"/>
      <c r="O107" s="399"/>
      <c r="P107" s="399"/>
      <c r="Q107" s="399"/>
      <c r="R107" s="399"/>
      <c r="S107" s="399"/>
      <c r="T107" s="399"/>
      <c r="AB107" s="361">
        <f t="shared" ref="AB107:AB119" si="74">IF(LEFT($K107,5)=AB$41,1,0)</f>
        <v>0</v>
      </c>
      <c r="AC107" s="385">
        <f t="shared" ref="AC107:AC119" si="75">IF(LEFT($K107,9)=AC$41,1,0)</f>
        <v>0</v>
      </c>
      <c r="AD107" s="385">
        <f t="shared" ref="AD107:AD119" si="76">IF(LEFT($K107,6)=AD$41,1,0)</f>
        <v>0</v>
      </c>
      <c r="AE107" s="385">
        <f t="shared" si="73"/>
        <v>0</v>
      </c>
      <c r="AF107" s="437">
        <f t="shared" si="73"/>
        <v>0</v>
      </c>
      <c r="AG107" s="425"/>
      <c r="AH107" s="425"/>
    </row>
    <row r="108" spans="1:34" ht="14.65" thickBot="1" x14ac:dyDescent="0.5">
      <c r="A108" s="432"/>
      <c r="B108" s="433"/>
      <c r="C108" s="399"/>
      <c r="D108" s="434"/>
      <c r="E108" s="399"/>
      <c r="F108" s="435"/>
      <c r="H108" s="432"/>
      <c r="I108" s="399"/>
      <c r="J108" s="399"/>
      <c r="K108" s="399"/>
      <c r="L108" s="399"/>
      <c r="M108" s="435"/>
      <c r="N108" s="399"/>
      <c r="O108" s="399"/>
      <c r="P108" s="399"/>
      <c r="Q108" s="399"/>
      <c r="R108" s="399"/>
      <c r="S108" s="399"/>
      <c r="T108" s="399"/>
      <c r="AB108" s="361">
        <f t="shared" si="74"/>
        <v>0</v>
      </c>
      <c r="AC108" s="385">
        <f t="shared" si="75"/>
        <v>0</v>
      </c>
      <c r="AD108" s="385">
        <f t="shared" si="76"/>
        <v>0</v>
      </c>
      <c r="AE108" s="385">
        <f t="shared" si="73"/>
        <v>0</v>
      </c>
      <c r="AF108" s="437">
        <f t="shared" si="73"/>
        <v>0</v>
      </c>
      <c r="AG108" s="425"/>
      <c r="AH108" s="425"/>
    </row>
    <row r="109" spans="1:34" ht="14.65" thickBot="1" x14ac:dyDescent="0.5">
      <c r="A109" s="432"/>
      <c r="B109" s="433"/>
      <c r="C109" s="399"/>
      <c r="D109" s="434"/>
      <c r="E109" s="399"/>
      <c r="F109" s="435"/>
      <c r="H109" s="432"/>
      <c r="I109" s="399"/>
      <c r="J109" s="399"/>
      <c r="K109" s="399"/>
      <c r="L109" s="399"/>
      <c r="M109" s="435"/>
      <c r="N109" s="399"/>
      <c r="O109" s="399"/>
      <c r="P109" s="399"/>
      <c r="Q109" s="399"/>
      <c r="R109" s="399"/>
      <c r="S109" s="399"/>
      <c r="T109" s="399"/>
      <c r="AB109" s="361">
        <f t="shared" si="74"/>
        <v>0</v>
      </c>
      <c r="AC109" s="385">
        <f t="shared" si="75"/>
        <v>0</v>
      </c>
      <c r="AD109" s="385">
        <f t="shared" si="76"/>
        <v>0</v>
      </c>
      <c r="AE109" s="385">
        <f t="shared" si="73"/>
        <v>0</v>
      </c>
      <c r="AF109" s="437">
        <f t="shared" si="73"/>
        <v>0</v>
      </c>
      <c r="AG109" s="425"/>
      <c r="AH109" s="425"/>
    </row>
    <row r="110" spans="1:34" ht="14.65" thickBot="1" x14ac:dyDescent="0.5">
      <c r="A110" s="432"/>
      <c r="B110" s="433"/>
      <c r="C110" s="399"/>
      <c r="D110" s="434"/>
      <c r="E110" s="399"/>
      <c r="F110" s="435"/>
      <c r="H110" s="432"/>
      <c r="I110" s="399"/>
      <c r="J110" s="399"/>
      <c r="K110" s="399"/>
      <c r="L110" s="399"/>
      <c r="M110" s="435"/>
      <c r="N110" s="399"/>
      <c r="O110" s="399"/>
      <c r="P110" s="399"/>
      <c r="Q110" s="399"/>
      <c r="R110" s="399"/>
      <c r="S110" s="399"/>
      <c r="T110" s="399"/>
      <c r="AB110" s="361">
        <f t="shared" si="74"/>
        <v>0</v>
      </c>
      <c r="AC110" s="385">
        <f t="shared" si="75"/>
        <v>0</v>
      </c>
      <c r="AD110" s="385">
        <f t="shared" si="76"/>
        <v>0</v>
      </c>
      <c r="AE110" s="385">
        <f t="shared" si="73"/>
        <v>0</v>
      </c>
      <c r="AF110" s="437">
        <f t="shared" si="73"/>
        <v>0</v>
      </c>
      <c r="AG110" s="425"/>
      <c r="AH110" s="425"/>
    </row>
    <row r="111" spans="1:34" ht="14.65" thickBot="1" x14ac:dyDescent="0.5">
      <c r="A111" s="432"/>
      <c r="B111" s="433"/>
      <c r="C111" s="399"/>
      <c r="D111" s="434"/>
      <c r="E111" s="399"/>
      <c r="F111" s="435"/>
      <c r="H111" s="432"/>
      <c r="I111" s="399"/>
      <c r="J111" s="399"/>
      <c r="K111" s="399"/>
      <c r="L111" s="399"/>
      <c r="M111" s="435"/>
      <c r="N111" s="399"/>
      <c r="O111" s="399"/>
      <c r="P111" s="399"/>
      <c r="Q111" s="399"/>
      <c r="R111" s="399"/>
      <c r="S111" s="399"/>
      <c r="T111" s="399"/>
      <c r="AB111" s="361">
        <f t="shared" si="74"/>
        <v>0</v>
      </c>
      <c r="AC111" s="385">
        <f t="shared" si="75"/>
        <v>0</v>
      </c>
      <c r="AD111" s="385">
        <f t="shared" si="76"/>
        <v>0</v>
      </c>
      <c r="AE111" s="385">
        <f t="shared" si="73"/>
        <v>0</v>
      </c>
      <c r="AF111" s="437">
        <f t="shared" si="73"/>
        <v>0</v>
      </c>
      <c r="AG111" s="425"/>
      <c r="AH111" s="425"/>
    </row>
    <row r="112" spans="1:34" ht="14.65" thickBot="1" x14ac:dyDescent="0.5">
      <c r="A112" s="432"/>
      <c r="B112" s="433"/>
      <c r="C112" s="399"/>
      <c r="D112" s="434"/>
      <c r="E112" s="399"/>
      <c r="F112" s="435"/>
      <c r="H112" s="432"/>
      <c r="I112" s="399"/>
      <c r="J112" s="399"/>
      <c r="K112" s="399"/>
      <c r="L112" s="399"/>
      <c r="M112" s="435"/>
      <c r="N112" s="399"/>
      <c r="O112" s="399"/>
      <c r="P112" s="399"/>
      <c r="Q112" s="399"/>
      <c r="R112" s="399"/>
      <c r="S112" s="399"/>
      <c r="T112" s="399"/>
      <c r="AB112" s="361">
        <f t="shared" si="74"/>
        <v>0</v>
      </c>
      <c r="AC112" s="385">
        <f t="shared" si="75"/>
        <v>0</v>
      </c>
      <c r="AD112" s="385">
        <f t="shared" si="76"/>
        <v>0</v>
      </c>
      <c r="AE112" s="385">
        <f t="shared" si="73"/>
        <v>0</v>
      </c>
      <c r="AF112" s="437">
        <f t="shared" si="73"/>
        <v>0</v>
      </c>
      <c r="AG112" s="425"/>
      <c r="AH112" s="425"/>
    </row>
    <row r="113" spans="1:34" ht="14.65" thickBot="1" x14ac:dyDescent="0.5">
      <c r="A113" s="438"/>
      <c r="B113" s="433"/>
      <c r="C113" s="399"/>
      <c r="D113" s="434"/>
      <c r="E113" s="399"/>
      <c r="F113" s="435"/>
      <c r="H113" s="432"/>
      <c r="I113" s="399"/>
      <c r="J113" s="399"/>
      <c r="K113" s="399"/>
      <c r="L113" s="399"/>
      <c r="M113" s="435"/>
      <c r="N113" s="399"/>
      <c r="O113" s="399"/>
      <c r="P113" s="399"/>
      <c r="Q113" s="399"/>
      <c r="R113" s="399"/>
      <c r="S113" s="399"/>
      <c r="T113" s="399"/>
      <c r="AB113" s="361">
        <f t="shared" si="74"/>
        <v>0</v>
      </c>
      <c r="AC113" s="385">
        <f t="shared" si="75"/>
        <v>0</v>
      </c>
      <c r="AD113" s="385">
        <f t="shared" si="76"/>
        <v>0</v>
      </c>
      <c r="AE113" s="385">
        <f t="shared" si="73"/>
        <v>0</v>
      </c>
      <c r="AF113" s="437">
        <f t="shared" si="73"/>
        <v>0</v>
      </c>
      <c r="AG113" s="425"/>
      <c r="AH113" s="425"/>
    </row>
    <row r="114" spans="1:34" ht="14.65" thickBot="1" x14ac:dyDescent="0.5">
      <c r="A114" s="438"/>
      <c r="B114" s="433">
        <f t="shared" ref="B114:B115" si="77">+C197</f>
        <v>0</v>
      </c>
      <c r="F114" s="439"/>
      <c r="H114" s="432"/>
      <c r="I114" s="399"/>
      <c r="J114" s="399"/>
      <c r="K114" s="399"/>
      <c r="L114" s="399"/>
      <c r="M114" s="435"/>
      <c r="N114" s="399"/>
      <c r="O114" s="399"/>
      <c r="P114" s="399"/>
      <c r="Q114" s="399"/>
      <c r="R114" s="399"/>
      <c r="S114" s="399"/>
      <c r="T114" s="399"/>
      <c r="AB114" s="361">
        <f t="shared" si="74"/>
        <v>0</v>
      </c>
      <c r="AC114" s="385">
        <f t="shared" si="75"/>
        <v>0</v>
      </c>
      <c r="AD114" s="385">
        <f t="shared" si="76"/>
        <v>0</v>
      </c>
      <c r="AE114" s="385">
        <f t="shared" si="73"/>
        <v>0</v>
      </c>
      <c r="AF114" s="437">
        <f t="shared" si="73"/>
        <v>0</v>
      </c>
      <c r="AG114" s="425"/>
      <c r="AH114" s="425"/>
    </row>
    <row r="115" spans="1:34" ht="14.65" thickBot="1" x14ac:dyDescent="0.5">
      <c r="A115" s="438"/>
      <c r="B115" s="433">
        <f t="shared" si="77"/>
        <v>0</v>
      </c>
      <c r="F115" s="439"/>
      <c r="H115" s="432"/>
      <c r="I115" s="399"/>
      <c r="J115" s="399"/>
      <c r="K115" s="399"/>
      <c r="L115" s="399"/>
      <c r="M115" s="435"/>
      <c r="N115" s="399"/>
      <c r="O115" s="399"/>
      <c r="P115" s="399"/>
      <c r="Q115" s="399"/>
      <c r="R115" s="399"/>
      <c r="S115" s="399"/>
      <c r="T115" s="399"/>
      <c r="AB115" s="361">
        <f t="shared" si="74"/>
        <v>0</v>
      </c>
      <c r="AC115" s="385">
        <f t="shared" si="75"/>
        <v>0</v>
      </c>
      <c r="AD115" s="385">
        <f t="shared" si="76"/>
        <v>0</v>
      </c>
      <c r="AE115" s="385">
        <f t="shared" si="73"/>
        <v>0</v>
      </c>
      <c r="AF115" s="437">
        <f t="shared" si="73"/>
        <v>0</v>
      </c>
      <c r="AG115" s="425"/>
      <c r="AH115" s="425"/>
    </row>
    <row r="116" spans="1:34" ht="14.65" thickBot="1" x14ac:dyDescent="0.5">
      <c r="A116" s="438"/>
      <c r="B116" s="338"/>
      <c r="F116" s="439"/>
      <c r="H116" s="432"/>
      <c r="I116" s="399"/>
      <c r="J116" s="399"/>
      <c r="K116" s="399"/>
      <c r="L116" s="399"/>
      <c r="M116" s="435"/>
      <c r="N116" s="399"/>
      <c r="O116" s="399"/>
      <c r="P116" s="399"/>
      <c r="Q116" s="399"/>
      <c r="R116" s="399"/>
      <c r="S116" s="399"/>
      <c r="T116" s="399"/>
      <c r="AB116" s="361">
        <f t="shared" si="74"/>
        <v>0</v>
      </c>
      <c r="AC116" s="385">
        <f t="shared" si="75"/>
        <v>0</v>
      </c>
      <c r="AD116" s="385">
        <f t="shared" si="76"/>
        <v>0</v>
      </c>
      <c r="AE116" s="385">
        <f t="shared" si="73"/>
        <v>0</v>
      </c>
      <c r="AF116" s="437">
        <f t="shared" si="73"/>
        <v>0</v>
      </c>
      <c r="AG116" s="425"/>
      <c r="AH116" s="425"/>
    </row>
    <row r="117" spans="1:34" ht="14.65" thickBot="1" x14ac:dyDescent="0.5">
      <c r="A117" s="438"/>
      <c r="B117" s="338"/>
      <c r="F117" s="439"/>
      <c r="H117" s="432"/>
      <c r="I117" s="399"/>
      <c r="J117" s="399"/>
      <c r="K117" s="399"/>
      <c r="L117" s="399"/>
      <c r="M117" s="435"/>
      <c r="N117" s="399"/>
      <c r="O117" s="399"/>
      <c r="P117" s="399"/>
      <c r="Q117" s="399"/>
      <c r="R117" s="399"/>
      <c r="S117" s="399"/>
      <c r="T117" s="399"/>
      <c r="AB117" s="361">
        <f t="shared" si="74"/>
        <v>0</v>
      </c>
      <c r="AC117" s="385">
        <f t="shared" si="75"/>
        <v>0</v>
      </c>
      <c r="AD117" s="385">
        <f t="shared" si="76"/>
        <v>0</v>
      </c>
      <c r="AE117" s="385">
        <f t="shared" si="73"/>
        <v>0</v>
      </c>
      <c r="AF117" s="437">
        <f t="shared" si="73"/>
        <v>0</v>
      </c>
      <c r="AG117" s="425"/>
      <c r="AH117" s="425"/>
    </row>
    <row r="118" spans="1:34" ht="14.65" thickBot="1" x14ac:dyDescent="0.5">
      <c r="A118" s="438"/>
      <c r="B118" s="338"/>
      <c r="F118" s="439"/>
      <c r="H118" s="432"/>
      <c r="I118" s="399"/>
      <c r="J118" s="399"/>
      <c r="K118" s="399"/>
      <c r="L118" s="399"/>
      <c r="M118" s="435"/>
      <c r="N118" s="399"/>
      <c r="O118" s="399"/>
      <c r="P118" s="399"/>
      <c r="Q118" s="399"/>
      <c r="R118" s="399"/>
      <c r="S118" s="399"/>
      <c r="T118" s="399"/>
      <c r="AB118" s="361">
        <f t="shared" si="74"/>
        <v>0</v>
      </c>
      <c r="AC118" s="385">
        <f t="shared" si="75"/>
        <v>0</v>
      </c>
      <c r="AD118" s="385">
        <f t="shared" si="76"/>
        <v>0</v>
      </c>
      <c r="AE118" s="385">
        <f t="shared" si="73"/>
        <v>0</v>
      </c>
      <c r="AF118" s="437">
        <f t="shared" si="73"/>
        <v>0</v>
      </c>
      <c r="AG118" s="425"/>
      <c r="AH118" s="425"/>
    </row>
    <row r="119" spans="1:34" ht="14.65" thickBot="1" x14ac:dyDescent="0.5">
      <c r="A119" s="440"/>
      <c r="B119" s="441"/>
      <c r="C119" s="442"/>
      <c r="D119" s="443"/>
      <c r="E119" s="444"/>
      <c r="F119" s="445"/>
      <c r="H119" s="446"/>
      <c r="I119" s="447"/>
      <c r="J119" s="447"/>
      <c r="K119" s="447"/>
      <c r="L119" s="447"/>
      <c r="M119" s="448"/>
      <c r="N119" s="399"/>
      <c r="O119" s="399"/>
      <c r="P119" s="399"/>
      <c r="Q119" s="399"/>
      <c r="R119" s="399"/>
      <c r="S119" s="399"/>
      <c r="T119" s="399"/>
      <c r="AB119" s="361">
        <f t="shared" si="74"/>
        <v>0</v>
      </c>
      <c r="AC119" s="385">
        <f t="shared" si="75"/>
        <v>0</v>
      </c>
      <c r="AD119" s="385">
        <f t="shared" si="76"/>
        <v>0</v>
      </c>
      <c r="AE119" s="385">
        <f t="shared" si="73"/>
        <v>0</v>
      </c>
      <c r="AF119" s="437">
        <f t="shared" si="73"/>
        <v>0</v>
      </c>
      <c r="AG119" s="425"/>
      <c r="AH119" s="425"/>
    </row>
    <row r="120" spans="1:34" ht="14.65" thickBot="1" x14ac:dyDescent="0.5">
      <c r="B120" s="338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AB120" s="449">
        <f t="shared" ref="AB120" si="78">IF(LEFT($K120,5)=AB$41,1,0)</f>
        <v>0</v>
      </c>
      <c r="AC120" s="385">
        <f t="shared" ref="AC120" si="79">IF(LEFT($K120,9)=AC$41,1,0)</f>
        <v>0</v>
      </c>
      <c r="AD120" s="385">
        <f t="shared" ref="AD120" si="80">IF(LEFT($K120,6)=AD$41,1,0)</f>
        <v>0</v>
      </c>
      <c r="AE120" s="385">
        <f t="shared" ref="AE120:AF120" si="81">IF(LEFT($K120,9)=AE$41,1,0)</f>
        <v>0</v>
      </c>
      <c r="AF120" s="437">
        <f t="shared" si="81"/>
        <v>0</v>
      </c>
      <c r="AG120" s="425"/>
      <c r="AH120" s="425"/>
    </row>
    <row r="121" spans="1:34" ht="14.65" thickBot="1" x14ac:dyDescent="0.5">
      <c r="B121" s="338"/>
      <c r="H121" s="399"/>
      <c r="Z121" s="188">
        <f>SUM(AB121:AF121)</f>
        <v>64</v>
      </c>
      <c r="AB121" s="382">
        <f>IFERROR(SUM(AB42:AB120),"")</f>
        <v>21</v>
      </c>
      <c r="AC121" s="383">
        <f t="shared" ref="AC121:AF121" si="82">IFERROR(SUM(AC42:AC120),"")</f>
        <v>8</v>
      </c>
      <c r="AD121" s="383">
        <f t="shared" si="82"/>
        <v>8</v>
      </c>
      <c r="AE121" s="383">
        <f t="shared" si="82"/>
        <v>4</v>
      </c>
      <c r="AF121" s="431">
        <f t="shared" si="82"/>
        <v>23</v>
      </c>
    </row>
    <row r="122" spans="1:34" ht="13.15" thickBot="1" x14ac:dyDescent="0.4">
      <c r="B122" s="338"/>
      <c r="H122" s="450"/>
    </row>
    <row r="123" spans="1:34" s="453" customFormat="1" ht="21" thickBot="1" x14ac:dyDescent="0.65">
      <c r="A123" s="451" t="s">
        <v>115</v>
      </c>
      <c r="B123" s="452"/>
      <c r="D123" s="454"/>
      <c r="E123" s="455"/>
      <c r="H123" s="456"/>
      <c r="X123" s="457"/>
    </row>
    <row r="124" spans="1:34" s="424" customFormat="1" ht="13.15" x14ac:dyDescent="0.4">
      <c r="A124" s="424" t="s">
        <v>30</v>
      </c>
      <c r="B124" s="458" t="s">
        <v>423</v>
      </c>
      <c r="C124" s="424" t="s">
        <v>31</v>
      </c>
      <c r="D124" s="458" t="s">
        <v>26</v>
      </c>
      <c r="E124" s="424" t="s">
        <v>77</v>
      </c>
      <c r="F124" s="424" t="s">
        <v>78</v>
      </c>
      <c r="G124" s="424" t="s">
        <v>79</v>
      </c>
      <c r="X124" s="459"/>
    </row>
    <row r="125" spans="1:34" outlineLevel="1" x14ac:dyDescent="0.35">
      <c r="A125" s="188">
        <v>1</v>
      </c>
      <c r="B125" s="338"/>
      <c r="C125" s="188" t="s">
        <v>396</v>
      </c>
      <c r="D125" s="339">
        <v>11.6</v>
      </c>
      <c r="E125" s="340" t="s">
        <v>80</v>
      </c>
      <c r="F125" s="188">
        <v>38</v>
      </c>
      <c r="G125" s="188">
        <v>38</v>
      </c>
      <c r="H125" s="425"/>
      <c r="J125" s="460"/>
      <c r="K125" s="425"/>
    </row>
    <row r="126" spans="1:34" outlineLevel="1" x14ac:dyDescent="0.35">
      <c r="B126" s="338"/>
      <c r="C126" s="188" t="s">
        <v>202</v>
      </c>
      <c r="D126" s="339">
        <v>11.8</v>
      </c>
      <c r="E126" s="340" t="s">
        <v>80</v>
      </c>
      <c r="F126" s="188">
        <v>38</v>
      </c>
      <c r="G126" s="188">
        <v>38</v>
      </c>
      <c r="H126" s="425"/>
      <c r="J126" s="460"/>
      <c r="K126" s="425"/>
    </row>
    <row r="127" spans="1:34" outlineLevel="1" x14ac:dyDescent="0.35">
      <c r="A127" s="188">
        <v>2</v>
      </c>
      <c r="B127" s="338"/>
      <c r="C127" s="188" t="s">
        <v>148</v>
      </c>
      <c r="D127" s="339">
        <v>11.6</v>
      </c>
      <c r="E127" s="340" t="s">
        <v>70</v>
      </c>
      <c r="F127" s="188">
        <v>36</v>
      </c>
      <c r="G127" s="188">
        <v>36</v>
      </c>
      <c r="H127" s="425"/>
      <c r="J127" s="460"/>
      <c r="K127" s="425"/>
    </row>
    <row r="128" spans="1:34" outlineLevel="1" x14ac:dyDescent="0.35">
      <c r="B128" s="338"/>
      <c r="C128" s="188" t="s">
        <v>397</v>
      </c>
      <c r="D128" s="339">
        <v>10.1</v>
      </c>
      <c r="E128" s="340" t="s">
        <v>70</v>
      </c>
      <c r="F128" s="188">
        <v>36</v>
      </c>
      <c r="G128" s="188">
        <v>36</v>
      </c>
      <c r="H128" s="425"/>
      <c r="J128" s="460"/>
      <c r="K128" s="425"/>
    </row>
    <row r="129" spans="1:11" outlineLevel="1" x14ac:dyDescent="0.35">
      <c r="A129" s="188">
        <v>3</v>
      </c>
      <c r="B129" s="338"/>
      <c r="C129" s="188" t="s">
        <v>335</v>
      </c>
      <c r="D129" s="339">
        <v>24.5</v>
      </c>
      <c r="E129" s="340" t="s">
        <v>70</v>
      </c>
      <c r="F129" s="188">
        <v>35</v>
      </c>
      <c r="G129" s="188">
        <v>35</v>
      </c>
      <c r="H129" s="425"/>
      <c r="J129" s="460"/>
      <c r="K129" s="425"/>
    </row>
    <row r="130" spans="1:11" outlineLevel="1" x14ac:dyDescent="0.35">
      <c r="B130" s="338"/>
      <c r="C130" s="188" t="s">
        <v>168</v>
      </c>
      <c r="D130" s="339">
        <v>22.1</v>
      </c>
      <c r="E130" s="340" t="s">
        <v>70</v>
      </c>
      <c r="F130" s="188">
        <v>35</v>
      </c>
      <c r="G130" s="188">
        <v>35</v>
      </c>
      <c r="H130" s="425"/>
      <c r="J130" s="460"/>
      <c r="K130" s="425"/>
    </row>
    <row r="131" spans="1:11" ht="12" customHeight="1" outlineLevel="1" x14ac:dyDescent="0.35">
      <c r="A131" s="188">
        <v>4</v>
      </c>
      <c r="B131" s="338"/>
      <c r="C131" s="188" t="s">
        <v>203</v>
      </c>
      <c r="D131" s="339">
        <v>20</v>
      </c>
      <c r="E131" s="340" t="s">
        <v>351</v>
      </c>
      <c r="F131" s="188">
        <v>34</v>
      </c>
      <c r="G131" s="188">
        <v>34</v>
      </c>
      <c r="H131" s="425"/>
      <c r="J131" s="460"/>
      <c r="K131" s="425"/>
    </row>
    <row r="132" spans="1:11" outlineLevel="1" x14ac:dyDescent="0.35">
      <c r="B132" s="338"/>
      <c r="C132" s="188" t="s">
        <v>263</v>
      </c>
      <c r="D132" s="339">
        <v>24.7</v>
      </c>
      <c r="E132" s="340" t="s">
        <v>351</v>
      </c>
      <c r="F132" s="188">
        <v>34</v>
      </c>
      <c r="G132" s="188">
        <v>34</v>
      </c>
      <c r="H132" s="425"/>
      <c r="J132" s="460"/>
      <c r="K132" s="425"/>
    </row>
    <row r="133" spans="1:11" outlineLevel="1" x14ac:dyDescent="0.35">
      <c r="A133" s="188">
        <v>5</v>
      </c>
      <c r="B133" s="338"/>
      <c r="C133" s="188" t="s">
        <v>398</v>
      </c>
      <c r="D133" s="339">
        <v>23.6</v>
      </c>
      <c r="E133" s="340" t="s">
        <v>70</v>
      </c>
      <c r="F133" s="188">
        <v>33</v>
      </c>
      <c r="G133" s="188">
        <v>33</v>
      </c>
      <c r="H133" s="425"/>
      <c r="J133" s="460"/>
      <c r="K133" s="425"/>
    </row>
    <row r="134" spans="1:11" outlineLevel="1" x14ac:dyDescent="0.35">
      <c r="B134" s="338"/>
      <c r="C134" s="188" t="s">
        <v>399</v>
      </c>
      <c r="D134" s="339">
        <v>12.7</v>
      </c>
      <c r="E134" s="340" t="s">
        <v>70</v>
      </c>
      <c r="F134" s="188">
        <v>33</v>
      </c>
      <c r="G134" s="188">
        <v>33</v>
      </c>
      <c r="H134" s="425"/>
      <c r="J134" s="460"/>
      <c r="K134" s="425"/>
    </row>
    <row r="135" spans="1:11" outlineLevel="1" x14ac:dyDescent="0.35">
      <c r="A135" s="188">
        <v>6</v>
      </c>
      <c r="B135" s="338"/>
      <c r="C135" s="188" t="s">
        <v>178</v>
      </c>
      <c r="D135" s="339">
        <v>15.5</v>
      </c>
      <c r="E135" s="340" t="s">
        <v>175</v>
      </c>
      <c r="F135" s="188">
        <v>32</v>
      </c>
      <c r="G135" s="188">
        <v>32</v>
      </c>
      <c r="H135" s="425"/>
      <c r="J135" s="460"/>
      <c r="K135" s="425"/>
    </row>
    <row r="136" spans="1:11" outlineLevel="1" x14ac:dyDescent="0.35">
      <c r="B136" s="338"/>
      <c r="C136" s="188" t="s">
        <v>179</v>
      </c>
      <c r="D136" s="339">
        <v>17.2</v>
      </c>
      <c r="E136" s="340" t="s">
        <v>175</v>
      </c>
      <c r="F136" s="188">
        <v>32</v>
      </c>
      <c r="G136" s="188">
        <v>32</v>
      </c>
      <c r="H136" s="425"/>
      <c r="J136" s="460"/>
      <c r="K136" s="425"/>
    </row>
    <row r="137" spans="1:11" outlineLevel="1" x14ac:dyDescent="0.35">
      <c r="A137" s="188">
        <v>7</v>
      </c>
      <c r="B137" s="338"/>
      <c r="C137" s="188" t="s">
        <v>400</v>
      </c>
      <c r="D137" s="339">
        <v>13</v>
      </c>
      <c r="E137" s="340" t="s">
        <v>351</v>
      </c>
      <c r="F137" s="188">
        <v>32</v>
      </c>
      <c r="G137" s="188">
        <v>32</v>
      </c>
      <c r="H137" s="425"/>
      <c r="J137" s="460"/>
      <c r="K137" s="425"/>
    </row>
    <row r="138" spans="1:11" outlineLevel="1" x14ac:dyDescent="0.35">
      <c r="B138" s="338"/>
      <c r="C138" s="188" t="s">
        <v>332</v>
      </c>
      <c r="D138" s="339">
        <v>14</v>
      </c>
      <c r="E138" s="340" t="s">
        <v>351</v>
      </c>
      <c r="F138" s="188">
        <v>32</v>
      </c>
      <c r="G138" s="188">
        <v>32</v>
      </c>
      <c r="H138" s="425"/>
      <c r="J138" s="460"/>
      <c r="K138" s="425"/>
    </row>
    <row r="139" spans="1:11" outlineLevel="1" x14ac:dyDescent="0.35">
      <c r="A139" s="188">
        <v>8</v>
      </c>
      <c r="B139" s="338"/>
      <c r="C139" s="188" t="s">
        <v>401</v>
      </c>
      <c r="D139" s="339">
        <v>22.9</v>
      </c>
      <c r="E139" s="340" t="s">
        <v>351</v>
      </c>
      <c r="F139" s="188">
        <v>30</v>
      </c>
      <c r="G139" s="188">
        <v>30</v>
      </c>
      <c r="H139" s="425"/>
      <c r="J139" s="460"/>
      <c r="K139" s="425"/>
    </row>
    <row r="140" spans="1:11" outlineLevel="1" x14ac:dyDescent="0.35">
      <c r="B140" s="338"/>
      <c r="C140" s="188" t="s">
        <v>402</v>
      </c>
      <c r="D140" s="339">
        <v>13.3</v>
      </c>
      <c r="E140" s="340" t="s">
        <v>351</v>
      </c>
      <c r="F140" s="188">
        <v>30</v>
      </c>
      <c r="G140" s="188">
        <v>30</v>
      </c>
      <c r="H140" s="425"/>
      <c r="J140" s="460"/>
      <c r="K140" s="425"/>
    </row>
    <row r="141" spans="1:11" outlineLevel="1" x14ac:dyDescent="0.35">
      <c r="A141" s="188">
        <v>9</v>
      </c>
      <c r="B141" s="338"/>
      <c r="C141" s="188" t="s">
        <v>403</v>
      </c>
      <c r="D141" s="339">
        <v>11</v>
      </c>
      <c r="E141" s="340" t="s">
        <v>70</v>
      </c>
      <c r="F141" s="188">
        <v>30</v>
      </c>
      <c r="G141" s="188">
        <v>30</v>
      </c>
      <c r="H141" s="425"/>
      <c r="J141" s="460"/>
      <c r="K141" s="425"/>
    </row>
    <row r="142" spans="1:11" outlineLevel="1" x14ac:dyDescent="0.35">
      <c r="B142" s="338"/>
      <c r="C142" s="188" t="s">
        <v>240</v>
      </c>
      <c r="D142" s="339">
        <v>20</v>
      </c>
      <c r="E142" s="340" t="s">
        <v>70</v>
      </c>
      <c r="F142" s="188">
        <v>30</v>
      </c>
      <c r="G142" s="188">
        <v>30</v>
      </c>
      <c r="H142" s="425"/>
      <c r="J142" s="460"/>
      <c r="K142" s="425"/>
    </row>
    <row r="143" spans="1:11" outlineLevel="1" x14ac:dyDescent="0.35">
      <c r="A143" s="188">
        <v>10</v>
      </c>
      <c r="B143" s="338"/>
      <c r="C143" s="188" t="s">
        <v>141</v>
      </c>
      <c r="D143" s="339">
        <v>18.399999999999999</v>
      </c>
      <c r="E143" s="340" t="s">
        <v>70</v>
      </c>
      <c r="F143" s="188">
        <v>28</v>
      </c>
      <c r="G143" s="188">
        <v>28</v>
      </c>
      <c r="H143" s="425"/>
      <c r="J143" s="460"/>
      <c r="K143" s="425"/>
    </row>
    <row r="144" spans="1:11" outlineLevel="1" x14ac:dyDescent="0.35">
      <c r="B144" s="338"/>
      <c r="C144" s="188" t="s">
        <v>247</v>
      </c>
      <c r="D144" s="339">
        <v>29.9</v>
      </c>
      <c r="E144" s="340" t="s">
        <v>70</v>
      </c>
      <c r="F144" s="188">
        <v>28</v>
      </c>
      <c r="G144" s="188">
        <v>28</v>
      </c>
      <c r="H144" s="425"/>
      <c r="J144" s="460"/>
      <c r="K144" s="425"/>
    </row>
    <row r="145" spans="1:11" outlineLevel="1" x14ac:dyDescent="0.35">
      <c r="A145" s="188">
        <v>11</v>
      </c>
      <c r="B145" s="338"/>
      <c r="C145" s="188" t="s">
        <v>404</v>
      </c>
      <c r="D145" s="339">
        <v>25.8</v>
      </c>
      <c r="E145" s="340" t="s">
        <v>422</v>
      </c>
      <c r="F145" s="188">
        <v>27</v>
      </c>
      <c r="G145" s="188">
        <v>27</v>
      </c>
      <c r="H145" s="425"/>
      <c r="J145" s="460"/>
      <c r="K145" s="425"/>
    </row>
    <row r="146" spans="1:11" outlineLevel="1" x14ac:dyDescent="0.35">
      <c r="B146" s="338"/>
      <c r="C146" s="188" t="s">
        <v>307</v>
      </c>
      <c r="D146" s="339">
        <v>12.1</v>
      </c>
      <c r="E146" s="340" t="s">
        <v>351</v>
      </c>
      <c r="F146" s="188">
        <v>27</v>
      </c>
      <c r="G146" s="188">
        <v>27</v>
      </c>
      <c r="H146" s="425"/>
      <c r="J146" s="460"/>
      <c r="K146" s="425"/>
    </row>
    <row r="147" spans="1:11" outlineLevel="1" x14ac:dyDescent="0.35">
      <c r="A147" s="188">
        <v>12</v>
      </c>
      <c r="B147" s="338"/>
      <c r="C147" s="188" t="s">
        <v>405</v>
      </c>
      <c r="D147" s="339">
        <v>27.1</v>
      </c>
      <c r="E147" s="340" t="s">
        <v>70</v>
      </c>
      <c r="F147" s="188">
        <v>27</v>
      </c>
      <c r="G147" s="188">
        <v>27</v>
      </c>
      <c r="H147" s="425"/>
      <c r="J147" s="460"/>
      <c r="K147" s="425"/>
    </row>
    <row r="148" spans="1:11" outlineLevel="1" x14ac:dyDescent="0.35">
      <c r="B148" s="338"/>
      <c r="C148" s="188" t="s">
        <v>406</v>
      </c>
      <c r="D148" s="339">
        <v>13.6</v>
      </c>
      <c r="E148" s="340" t="s">
        <v>70</v>
      </c>
      <c r="F148" s="188">
        <v>27</v>
      </c>
      <c r="G148" s="188">
        <v>27</v>
      </c>
      <c r="H148" s="425"/>
      <c r="J148" s="460"/>
      <c r="K148" s="425"/>
    </row>
    <row r="149" spans="1:11" outlineLevel="1" x14ac:dyDescent="0.35">
      <c r="A149" s="188">
        <v>13</v>
      </c>
      <c r="B149" s="338"/>
      <c r="C149" s="188" t="s">
        <v>337</v>
      </c>
      <c r="D149" s="339">
        <v>37.6</v>
      </c>
      <c r="E149" s="340" t="s">
        <v>351</v>
      </c>
      <c r="F149" s="188">
        <v>26</v>
      </c>
      <c r="G149" s="188">
        <v>26</v>
      </c>
      <c r="H149" s="425"/>
      <c r="J149" s="460"/>
      <c r="K149" s="425"/>
    </row>
    <row r="150" spans="1:11" outlineLevel="1" x14ac:dyDescent="0.35">
      <c r="B150" s="338"/>
      <c r="C150" s="188" t="s">
        <v>407</v>
      </c>
      <c r="D150" s="339">
        <v>37.5</v>
      </c>
      <c r="E150" s="340" t="s">
        <v>70</v>
      </c>
      <c r="F150" s="188">
        <v>26</v>
      </c>
      <c r="G150" s="188">
        <v>26</v>
      </c>
      <c r="H150" s="425"/>
      <c r="J150" s="460"/>
      <c r="K150" s="425"/>
    </row>
    <row r="151" spans="1:11" outlineLevel="1" x14ac:dyDescent="0.35">
      <c r="A151" s="188">
        <v>14</v>
      </c>
      <c r="B151" s="338"/>
      <c r="C151" s="188" t="s">
        <v>408</v>
      </c>
      <c r="D151" s="339">
        <v>22</v>
      </c>
      <c r="E151" s="340" t="s">
        <v>70</v>
      </c>
      <c r="F151" s="188">
        <v>26</v>
      </c>
      <c r="G151" s="188">
        <v>26</v>
      </c>
      <c r="H151" s="425"/>
      <c r="J151" s="460"/>
      <c r="K151" s="425"/>
    </row>
    <row r="152" spans="1:11" outlineLevel="1" x14ac:dyDescent="0.35">
      <c r="B152" s="338"/>
      <c r="C152" s="188" t="s">
        <v>409</v>
      </c>
      <c r="D152" s="339">
        <v>30.7</v>
      </c>
      <c r="E152" s="340" t="s">
        <v>70</v>
      </c>
      <c r="F152" s="188">
        <v>26</v>
      </c>
      <c r="G152" s="188">
        <v>26</v>
      </c>
      <c r="H152" s="425"/>
      <c r="J152" s="460"/>
      <c r="K152" s="425"/>
    </row>
    <row r="153" spans="1:11" outlineLevel="1" x14ac:dyDescent="0.35">
      <c r="A153" s="188">
        <v>15</v>
      </c>
      <c r="B153" s="338"/>
      <c r="C153" s="188" t="s">
        <v>365</v>
      </c>
      <c r="D153" s="339">
        <v>52.3</v>
      </c>
      <c r="E153" s="340" t="s">
        <v>351</v>
      </c>
      <c r="F153" s="188">
        <v>26</v>
      </c>
      <c r="G153" s="188">
        <v>26</v>
      </c>
      <c r="H153" s="425"/>
      <c r="J153" s="460"/>
      <c r="K153" s="425"/>
    </row>
    <row r="154" spans="1:11" outlineLevel="1" x14ac:dyDescent="0.35">
      <c r="B154" s="338"/>
      <c r="C154" s="188" t="s">
        <v>295</v>
      </c>
      <c r="D154" s="339">
        <v>18.100000000000001</v>
      </c>
      <c r="E154" s="340" t="s">
        <v>351</v>
      </c>
      <c r="F154" s="188">
        <v>26</v>
      </c>
      <c r="G154" s="188">
        <v>26</v>
      </c>
      <c r="H154" s="425"/>
      <c r="J154" s="460"/>
      <c r="K154" s="425"/>
    </row>
    <row r="155" spans="1:11" outlineLevel="1" x14ac:dyDescent="0.35">
      <c r="A155" s="188">
        <v>16</v>
      </c>
      <c r="B155" s="338"/>
      <c r="C155" s="188" t="s">
        <v>410</v>
      </c>
      <c r="D155" s="339">
        <v>28.6</v>
      </c>
      <c r="E155" s="340" t="s">
        <v>175</v>
      </c>
      <c r="F155" s="188">
        <v>25</v>
      </c>
      <c r="G155" s="188">
        <v>25</v>
      </c>
      <c r="H155" s="425"/>
      <c r="J155" s="460"/>
      <c r="K155" s="425"/>
    </row>
    <row r="156" spans="1:11" outlineLevel="1" x14ac:dyDescent="0.35">
      <c r="B156" s="338"/>
      <c r="C156" s="188" t="s">
        <v>411</v>
      </c>
      <c r="D156" s="339">
        <v>54</v>
      </c>
      <c r="E156" s="340" t="s">
        <v>175</v>
      </c>
      <c r="F156" s="188">
        <v>25</v>
      </c>
      <c r="G156" s="188">
        <v>25</v>
      </c>
      <c r="H156" s="425"/>
      <c r="J156" s="460"/>
      <c r="K156" s="425"/>
    </row>
    <row r="157" spans="1:11" outlineLevel="1" x14ac:dyDescent="0.35">
      <c r="A157" s="188">
        <v>17</v>
      </c>
      <c r="B157" s="338"/>
      <c r="C157" s="188" t="s">
        <v>251</v>
      </c>
      <c r="D157" s="339">
        <v>28.3</v>
      </c>
      <c r="E157" s="340" t="s">
        <v>70</v>
      </c>
      <c r="F157" s="188">
        <v>25</v>
      </c>
      <c r="G157" s="188">
        <v>25</v>
      </c>
      <c r="H157" s="425"/>
      <c r="J157" s="460"/>
      <c r="K157" s="425"/>
    </row>
    <row r="158" spans="1:11" outlineLevel="1" x14ac:dyDescent="0.35">
      <c r="B158" s="338"/>
      <c r="C158" s="188" t="s">
        <v>336</v>
      </c>
      <c r="D158" s="339">
        <v>22.7</v>
      </c>
      <c r="E158" s="340" t="s">
        <v>70</v>
      </c>
      <c r="F158" s="188">
        <v>25</v>
      </c>
      <c r="G158" s="188">
        <v>25</v>
      </c>
      <c r="H158" s="425"/>
      <c r="J158" s="460"/>
      <c r="K158" s="425"/>
    </row>
    <row r="159" spans="1:11" outlineLevel="1" x14ac:dyDescent="0.35">
      <c r="A159" s="188">
        <v>18</v>
      </c>
      <c r="B159" s="338"/>
      <c r="C159" s="188" t="s">
        <v>412</v>
      </c>
      <c r="D159" s="339">
        <v>19.7</v>
      </c>
      <c r="E159" s="340" t="s">
        <v>70</v>
      </c>
      <c r="F159" s="188">
        <v>24</v>
      </c>
      <c r="G159" s="188">
        <v>24</v>
      </c>
      <c r="H159" s="425"/>
      <c r="J159" s="460"/>
      <c r="K159" s="425"/>
    </row>
    <row r="160" spans="1:11" outlineLevel="1" x14ac:dyDescent="0.35">
      <c r="B160" s="338"/>
      <c r="C160" s="188" t="s">
        <v>158</v>
      </c>
      <c r="D160" s="339">
        <v>16.2</v>
      </c>
      <c r="E160" s="340" t="s">
        <v>70</v>
      </c>
      <c r="F160" s="188">
        <v>24</v>
      </c>
      <c r="G160" s="188">
        <v>24</v>
      </c>
      <c r="H160" s="425"/>
      <c r="K160" s="425"/>
    </row>
    <row r="161" spans="1:11" outlineLevel="1" x14ac:dyDescent="0.35">
      <c r="A161" s="188">
        <v>19</v>
      </c>
      <c r="B161" s="338"/>
      <c r="C161" s="188" t="s">
        <v>111</v>
      </c>
      <c r="D161" s="339">
        <v>12.5</v>
      </c>
      <c r="E161" s="340" t="s">
        <v>69</v>
      </c>
      <c r="F161" s="188">
        <v>24</v>
      </c>
      <c r="G161" s="188">
        <v>24</v>
      </c>
      <c r="H161" s="425"/>
      <c r="K161" s="425"/>
    </row>
    <row r="162" spans="1:11" outlineLevel="1" x14ac:dyDescent="0.35">
      <c r="B162" s="338"/>
      <c r="C162" s="188" t="s">
        <v>186</v>
      </c>
      <c r="D162" s="339">
        <v>24.6</v>
      </c>
      <c r="E162" s="340" t="s">
        <v>69</v>
      </c>
      <c r="F162" s="188">
        <v>24</v>
      </c>
      <c r="G162" s="188">
        <v>24</v>
      </c>
      <c r="H162" s="425"/>
      <c r="K162" s="425"/>
    </row>
    <row r="163" spans="1:11" outlineLevel="1" x14ac:dyDescent="0.35">
      <c r="A163" s="188">
        <v>20</v>
      </c>
      <c r="B163" s="338"/>
      <c r="C163" s="188" t="s">
        <v>172</v>
      </c>
      <c r="D163" s="339">
        <v>23.4</v>
      </c>
      <c r="E163" s="340" t="s">
        <v>70</v>
      </c>
      <c r="F163" s="188">
        <v>24</v>
      </c>
      <c r="G163" s="188">
        <v>24</v>
      </c>
      <c r="H163" s="425"/>
      <c r="K163" s="425"/>
    </row>
    <row r="164" spans="1:11" outlineLevel="1" x14ac:dyDescent="0.35">
      <c r="B164" s="338"/>
      <c r="C164" s="188" t="s">
        <v>169</v>
      </c>
      <c r="D164" s="339">
        <v>20.8</v>
      </c>
      <c r="E164" s="340" t="s">
        <v>70</v>
      </c>
      <c r="F164" s="188">
        <v>24</v>
      </c>
      <c r="G164" s="188">
        <v>24</v>
      </c>
      <c r="H164" s="425"/>
      <c r="K164" s="425"/>
    </row>
    <row r="165" spans="1:11" outlineLevel="1" x14ac:dyDescent="0.35">
      <c r="A165" s="188">
        <v>21</v>
      </c>
      <c r="B165" s="338"/>
      <c r="C165" s="188" t="s">
        <v>265</v>
      </c>
      <c r="D165" s="339">
        <v>17.8</v>
      </c>
      <c r="E165" s="340" t="s">
        <v>175</v>
      </c>
      <c r="F165" s="188">
        <v>24</v>
      </c>
      <c r="G165" s="188">
        <v>24</v>
      </c>
      <c r="H165" s="425"/>
      <c r="K165" s="425"/>
    </row>
    <row r="166" spans="1:11" outlineLevel="1" x14ac:dyDescent="0.35">
      <c r="B166" s="338"/>
      <c r="C166" s="188" t="s">
        <v>157</v>
      </c>
      <c r="D166" s="339">
        <v>14.6</v>
      </c>
      <c r="E166" s="340" t="s">
        <v>175</v>
      </c>
      <c r="F166" s="188">
        <v>24</v>
      </c>
      <c r="G166" s="188">
        <v>24</v>
      </c>
      <c r="H166" s="425"/>
      <c r="K166" s="425"/>
    </row>
    <row r="167" spans="1:11" outlineLevel="1" x14ac:dyDescent="0.35">
      <c r="A167" s="188">
        <v>22</v>
      </c>
      <c r="B167" s="338"/>
      <c r="C167" s="188" t="s">
        <v>241</v>
      </c>
      <c r="D167" s="339">
        <v>23.1</v>
      </c>
      <c r="E167" s="340" t="s">
        <v>70</v>
      </c>
      <c r="F167" s="188">
        <v>24</v>
      </c>
      <c r="G167" s="188">
        <v>24</v>
      </c>
      <c r="H167" s="425"/>
      <c r="K167" s="425"/>
    </row>
    <row r="168" spans="1:11" outlineLevel="1" x14ac:dyDescent="0.35">
      <c r="B168" s="338"/>
      <c r="C168" s="188" t="s">
        <v>413</v>
      </c>
      <c r="D168" s="339">
        <v>28.8</v>
      </c>
      <c r="E168" s="340" t="s">
        <v>70</v>
      </c>
      <c r="F168" s="188">
        <v>24</v>
      </c>
      <c r="G168" s="188">
        <v>24</v>
      </c>
      <c r="H168" s="425"/>
      <c r="K168" s="425"/>
    </row>
    <row r="169" spans="1:11" outlineLevel="1" x14ac:dyDescent="0.35">
      <c r="A169" s="188">
        <v>23</v>
      </c>
      <c r="B169" s="338"/>
      <c r="C169" s="188" t="s">
        <v>333</v>
      </c>
      <c r="D169" s="339">
        <v>18.399999999999999</v>
      </c>
      <c r="E169" s="340" t="s">
        <v>80</v>
      </c>
      <c r="F169" s="188">
        <v>24</v>
      </c>
      <c r="G169" s="188">
        <v>24</v>
      </c>
      <c r="H169" s="425"/>
      <c r="K169" s="425"/>
    </row>
    <row r="170" spans="1:11" outlineLevel="1" x14ac:dyDescent="0.35">
      <c r="B170" s="338"/>
      <c r="C170" s="188" t="s">
        <v>360</v>
      </c>
      <c r="D170" s="339">
        <v>18.600000000000001</v>
      </c>
      <c r="E170" s="340" t="s">
        <v>80</v>
      </c>
      <c r="F170" s="188">
        <v>24</v>
      </c>
      <c r="G170" s="188">
        <v>24</v>
      </c>
      <c r="H170" s="425"/>
      <c r="K170" s="425"/>
    </row>
    <row r="171" spans="1:11" outlineLevel="1" x14ac:dyDescent="0.35">
      <c r="A171" s="188">
        <v>24</v>
      </c>
      <c r="B171" s="338"/>
      <c r="C171" s="188" t="s">
        <v>260</v>
      </c>
      <c r="D171" s="339">
        <v>34</v>
      </c>
      <c r="E171" s="340" t="s">
        <v>69</v>
      </c>
      <c r="F171" s="188">
        <v>23</v>
      </c>
      <c r="G171" s="188">
        <v>23</v>
      </c>
      <c r="H171" s="425"/>
      <c r="K171" s="425"/>
    </row>
    <row r="172" spans="1:11" outlineLevel="1" x14ac:dyDescent="0.35">
      <c r="B172" s="338"/>
      <c r="C172" s="188" t="s">
        <v>414</v>
      </c>
      <c r="D172" s="339">
        <v>54</v>
      </c>
      <c r="E172" s="340" t="s">
        <v>69</v>
      </c>
      <c r="F172" s="188">
        <v>23</v>
      </c>
      <c r="G172" s="188">
        <v>23</v>
      </c>
      <c r="H172" s="425"/>
      <c r="K172" s="425"/>
    </row>
    <row r="173" spans="1:11" outlineLevel="1" x14ac:dyDescent="0.35">
      <c r="A173" s="188">
        <v>25</v>
      </c>
      <c r="B173" s="338"/>
      <c r="C173" s="188" t="s">
        <v>355</v>
      </c>
      <c r="D173" s="339">
        <v>17.3</v>
      </c>
      <c r="E173" s="340" t="s">
        <v>351</v>
      </c>
      <c r="F173" s="188">
        <v>23</v>
      </c>
      <c r="G173" s="188">
        <v>23</v>
      </c>
      <c r="H173" s="425"/>
      <c r="K173" s="425"/>
    </row>
    <row r="174" spans="1:11" outlineLevel="1" x14ac:dyDescent="0.35">
      <c r="B174" s="338"/>
      <c r="C174" s="188" t="s">
        <v>415</v>
      </c>
      <c r="D174" s="339">
        <v>24.2</v>
      </c>
      <c r="E174" s="340" t="s">
        <v>351</v>
      </c>
      <c r="F174" s="188">
        <v>23</v>
      </c>
      <c r="G174" s="188">
        <v>23</v>
      </c>
      <c r="H174" s="425"/>
      <c r="K174" s="425"/>
    </row>
    <row r="175" spans="1:11" outlineLevel="1" x14ac:dyDescent="0.35">
      <c r="A175" s="188">
        <v>26</v>
      </c>
      <c r="B175" s="338"/>
      <c r="C175" s="188" t="s">
        <v>286</v>
      </c>
      <c r="D175" s="339">
        <v>31.2</v>
      </c>
      <c r="E175" s="340" t="s">
        <v>351</v>
      </c>
      <c r="F175" s="188">
        <v>22</v>
      </c>
      <c r="G175" s="188">
        <v>22</v>
      </c>
      <c r="H175" s="425"/>
      <c r="K175" s="425"/>
    </row>
    <row r="176" spans="1:11" outlineLevel="1" x14ac:dyDescent="0.35">
      <c r="B176" s="338"/>
      <c r="C176" s="188" t="s">
        <v>368</v>
      </c>
      <c r="D176" s="339">
        <v>20.2</v>
      </c>
      <c r="E176" s="340" t="s">
        <v>351</v>
      </c>
      <c r="F176" s="188">
        <v>22</v>
      </c>
      <c r="G176" s="188">
        <v>22</v>
      </c>
      <c r="H176" s="425"/>
      <c r="K176" s="425"/>
    </row>
    <row r="177" spans="1:11" outlineLevel="1" x14ac:dyDescent="0.35">
      <c r="A177" s="188">
        <v>27</v>
      </c>
      <c r="B177" s="338"/>
      <c r="C177" s="188" t="s">
        <v>416</v>
      </c>
      <c r="D177" s="339">
        <v>22</v>
      </c>
      <c r="E177" s="340" t="s">
        <v>69</v>
      </c>
      <c r="F177" s="188">
        <v>22</v>
      </c>
      <c r="G177" s="188">
        <v>22</v>
      </c>
      <c r="H177" s="425"/>
      <c r="K177" s="425"/>
    </row>
    <row r="178" spans="1:11" outlineLevel="1" x14ac:dyDescent="0.35">
      <c r="B178" s="338"/>
      <c r="C178" s="188" t="s">
        <v>146</v>
      </c>
      <c r="D178" s="339">
        <v>20.3</v>
      </c>
      <c r="E178" s="340" t="s">
        <v>69</v>
      </c>
      <c r="F178" s="188">
        <v>22</v>
      </c>
      <c r="G178" s="188">
        <v>22</v>
      </c>
      <c r="H178" s="425"/>
      <c r="K178" s="425"/>
    </row>
    <row r="179" spans="1:11" outlineLevel="1" x14ac:dyDescent="0.35">
      <c r="A179" s="188">
        <v>28</v>
      </c>
      <c r="B179" s="338"/>
      <c r="C179" s="188" t="s">
        <v>177</v>
      </c>
      <c r="D179" s="339">
        <v>17.8</v>
      </c>
      <c r="E179" s="340" t="s">
        <v>175</v>
      </c>
      <c r="F179" s="188">
        <v>22</v>
      </c>
      <c r="G179" s="188">
        <v>22</v>
      </c>
      <c r="H179" s="425"/>
      <c r="K179" s="425"/>
    </row>
    <row r="180" spans="1:11" outlineLevel="1" x14ac:dyDescent="0.35">
      <c r="B180" s="338"/>
      <c r="C180" s="188" t="s">
        <v>417</v>
      </c>
      <c r="D180" s="339">
        <v>33.6</v>
      </c>
      <c r="E180" s="340" t="s">
        <v>175</v>
      </c>
      <c r="F180" s="188">
        <v>22</v>
      </c>
      <c r="G180" s="188">
        <v>22</v>
      </c>
      <c r="H180" s="425"/>
      <c r="K180" s="425"/>
    </row>
    <row r="181" spans="1:11" outlineLevel="1" x14ac:dyDescent="0.35">
      <c r="A181" s="188">
        <v>29</v>
      </c>
      <c r="B181" s="338"/>
      <c r="C181" s="188" t="s">
        <v>246</v>
      </c>
      <c r="D181" s="339">
        <v>28</v>
      </c>
      <c r="E181" s="340" t="s">
        <v>351</v>
      </c>
      <c r="F181" s="188">
        <v>20</v>
      </c>
      <c r="G181" s="188">
        <v>20</v>
      </c>
      <c r="H181" s="425"/>
      <c r="K181" s="425"/>
    </row>
    <row r="182" spans="1:11" outlineLevel="1" x14ac:dyDescent="0.35">
      <c r="B182" s="338"/>
      <c r="C182" s="188" t="s">
        <v>167</v>
      </c>
      <c r="D182" s="339">
        <v>25.7</v>
      </c>
      <c r="E182" s="340" t="s">
        <v>351</v>
      </c>
      <c r="F182" s="188">
        <v>20</v>
      </c>
      <c r="G182" s="188">
        <v>20</v>
      </c>
      <c r="H182" s="425"/>
      <c r="K182" s="425"/>
    </row>
    <row r="183" spans="1:11" outlineLevel="1" x14ac:dyDescent="0.35">
      <c r="A183" s="188">
        <v>30</v>
      </c>
      <c r="B183" s="338"/>
      <c r="C183" s="188" t="s">
        <v>418</v>
      </c>
      <c r="D183" s="339">
        <v>16.899999999999999</v>
      </c>
      <c r="E183" s="340" t="s">
        <v>351</v>
      </c>
      <c r="F183" s="188">
        <v>16</v>
      </c>
      <c r="G183" s="188">
        <v>16</v>
      </c>
      <c r="H183" s="425"/>
      <c r="K183" s="425"/>
    </row>
    <row r="184" spans="1:11" outlineLevel="1" x14ac:dyDescent="0.35">
      <c r="B184" s="338"/>
      <c r="C184" s="188" t="s">
        <v>419</v>
      </c>
      <c r="D184" s="339">
        <v>19.5</v>
      </c>
      <c r="E184" s="340" t="s">
        <v>351</v>
      </c>
      <c r="F184" s="188">
        <v>16</v>
      </c>
      <c r="G184" s="188">
        <v>16</v>
      </c>
      <c r="H184" s="425"/>
      <c r="K184" s="425"/>
    </row>
    <row r="185" spans="1:11" outlineLevel="1" x14ac:dyDescent="0.35">
      <c r="A185" s="188">
        <v>31</v>
      </c>
      <c r="B185" s="338"/>
      <c r="C185" s="188" t="s">
        <v>257</v>
      </c>
      <c r="D185" s="339">
        <v>26.9</v>
      </c>
      <c r="E185" s="340" t="s">
        <v>351</v>
      </c>
      <c r="F185" s="188">
        <v>15</v>
      </c>
      <c r="G185" s="188">
        <v>15</v>
      </c>
      <c r="H185" s="425"/>
      <c r="K185" s="425"/>
    </row>
    <row r="186" spans="1:11" outlineLevel="1" x14ac:dyDescent="0.35">
      <c r="B186" s="338"/>
      <c r="C186" s="188" t="s">
        <v>83</v>
      </c>
      <c r="D186" s="339">
        <v>32</v>
      </c>
      <c r="E186" s="340" t="s">
        <v>351</v>
      </c>
      <c r="F186" s="188">
        <v>15</v>
      </c>
      <c r="G186" s="188">
        <v>15</v>
      </c>
      <c r="H186" s="425"/>
      <c r="K186" s="425"/>
    </row>
    <row r="187" spans="1:11" outlineLevel="1" x14ac:dyDescent="0.35">
      <c r="A187" s="188">
        <v>32</v>
      </c>
      <c r="B187" s="338"/>
      <c r="C187" s="188" t="s">
        <v>420</v>
      </c>
      <c r="D187" s="339">
        <v>36.5</v>
      </c>
      <c r="E187" s="340" t="s">
        <v>69</v>
      </c>
      <c r="F187" s="188">
        <v>14</v>
      </c>
      <c r="G187" s="188">
        <v>14</v>
      </c>
      <c r="H187" s="425"/>
      <c r="K187" s="425"/>
    </row>
    <row r="188" spans="1:11" outlineLevel="1" x14ac:dyDescent="0.35">
      <c r="B188" s="338"/>
      <c r="C188" s="188" t="s">
        <v>421</v>
      </c>
      <c r="D188" s="339">
        <v>35.200000000000003</v>
      </c>
      <c r="E188" s="340" t="s">
        <v>69</v>
      </c>
      <c r="F188" s="188">
        <v>14</v>
      </c>
      <c r="G188" s="188">
        <v>14</v>
      </c>
      <c r="H188" s="425"/>
    </row>
    <row r="189" spans="1:11" outlineLevel="1" x14ac:dyDescent="0.35">
      <c r="A189" s="188">
        <v>33</v>
      </c>
      <c r="B189" s="338"/>
      <c r="H189" s="425"/>
    </row>
    <row r="190" spans="1:11" outlineLevel="1" x14ac:dyDescent="0.35">
      <c r="B190" s="338"/>
      <c r="H190" s="425"/>
    </row>
    <row r="191" spans="1:11" outlineLevel="1" x14ac:dyDescent="0.35">
      <c r="A191" s="188">
        <v>34</v>
      </c>
      <c r="B191" s="338"/>
      <c r="H191" s="425"/>
    </row>
    <row r="192" spans="1:11" outlineLevel="1" x14ac:dyDescent="0.35">
      <c r="B192" s="338"/>
      <c r="H192" s="425"/>
    </row>
    <row r="193" spans="1:11" outlineLevel="1" x14ac:dyDescent="0.35">
      <c r="A193" s="188">
        <v>35</v>
      </c>
      <c r="B193" s="338"/>
      <c r="H193" s="425"/>
    </row>
    <row r="194" spans="1:11" outlineLevel="1" x14ac:dyDescent="0.35">
      <c r="B194" s="338"/>
      <c r="H194" s="425"/>
    </row>
    <row r="195" spans="1:11" outlineLevel="1" x14ac:dyDescent="0.35">
      <c r="A195" s="188">
        <v>36</v>
      </c>
      <c r="B195" s="338"/>
      <c r="H195" s="425"/>
      <c r="K195" s="425"/>
    </row>
    <row r="196" spans="1:11" outlineLevel="1" x14ac:dyDescent="0.35">
      <c r="B196" s="338"/>
      <c r="H196" s="425"/>
      <c r="K196" s="425"/>
    </row>
    <row r="197" spans="1:11" outlineLevel="1" x14ac:dyDescent="0.35">
      <c r="A197" s="188">
        <v>37</v>
      </c>
      <c r="B197" s="338"/>
      <c r="H197" s="425"/>
      <c r="K197" s="425"/>
    </row>
    <row r="198" spans="1:11" outlineLevel="1" x14ac:dyDescent="0.35">
      <c r="B198" s="338"/>
      <c r="H198" s="425"/>
      <c r="K198" s="425"/>
    </row>
    <row r="199" spans="1:11" outlineLevel="1" x14ac:dyDescent="0.35">
      <c r="A199" s="188">
        <v>38</v>
      </c>
      <c r="B199" s="338"/>
      <c r="H199" s="425"/>
      <c r="K199" s="425"/>
    </row>
    <row r="200" spans="1:11" outlineLevel="1" x14ac:dyDescent="0.35">
      <c r="B200" s="338"/>
      <c r="H200" s="425"/>
      <c r="K200" s="425"/>
    </row>
    <row r="201" spans="1:11" outlineLevel="1" x14ac:dyDescent="0.35">
      <c r="A201" s="188">
        <v>39</v>
      </c>
      <c r="B201" s="338"/>
      <c r="H201" s="425"/>
      <c r="K201" s="425"/>
    </row>
    <row r="202" spans="1:11" outlineLevel="1" x14ac:dyDescent="0.35">
      <c r="B202" s="338"/>
      <c r="H202" s="425"/>
      <c r="K202" s="425"/>
    </row>
    <row r="203" spans="1:11" outlineLevel="1" x14ac:dyDescent="0.35">
      <c r="B203" s="338"/>
      <c r="H203" s="425"/>
      <c r="K203" s="425"/>
    </row>
    <row r="204" spans="1:11" outlineLevel="1" x14ac:dyDescent="0.35">
      <c r="B204" s="338"/>
      <c r="H204" s="425"/>
      <c r="K204" s="425"/>
    </row>
    <row r="205" spans="1:11" outlineLevel="1" x14ac:dyDescent="0.35">
      <c r="B205" s="338"/>
      <c r="H205" s="425"/>
      <c r="K205" s="425"/>
    </row>
    <row r="206" spans="1:11" outlineLevel="1" x14ac:dyDescent="0.35">
      <c r="B206" s="338"/>
      <c r="H206" s="425"/>
      <c r="K206" s="425"/>
    </row>
    <row r="207" spans="1:11" outlineLevel="1" x14ac:dyDescent="0.35">
      <c r="B207" s="338"/>
      <c r="H207" s="425"/>
      <c r="K207" s="425"/>
    </row>
    <row r="208" spans="1:11" outlineLevel="1" x14ac:dyDescent="0.35">
      <c r="B208" s="338"/>
      <c r="H208" s="425"/>
      <c r="K208" s="425"/>
    </row>
    <row r="209" spans="1:24" outlineLevel="1" x14ac:dyDescent="0.35">
      <c r="B209" s="338"/>
      <c r="H209" s="425"/>
      <c r="K209" s="425"/>
    </row>
    <row r="210" spans="1:24" outlineLevel="1" x14ac:dyDescent="0.35">
      <c r="B210" s="338"/>
      <c r="H210" s="425"/>
      <c r="K210" s="425"/>
    </row>
    <row r="211" spans="1:24" outlineLevel="1" x14ac:dyDescent="0.35">
      <c r="B211" s="338"/>
      <c r="H211" s="425"/>
      <c r="K211" s="425"/>
    </row>
    <row r="212" spans="1:24" outlineLevel="1" x14ac:dyDescent="0.35">
      <c r="B212" s="338"/>
      <c r="H212" s="425"/>
      <c r="K212" s="425"/>
    </row>
    <row r="213" spans="1:24" outlineLevel="1" x14ac:dyDescent="0.35">
      <c r="B213" s="338"/>
      <c r="H213" s="425"/>
      <c r="K213" s="425"/>
    </row>
    <row r="214" spans="1:24" outlineLevel="1" x14ac:dyDescent="0.35">
      <c r="B214" s="338"/>
      <c r="H214" s="425"/>
      <c r="K214" s="425"/>
    </row>
    <row r="215" spans="1:24" outlineLevel="1" x14ac:dyDescent="0.35">
      <c r="B215" s="338"/>
      <c r="H215" s="425"/>
      <c r="K215" s="425"/>
    </row>
    <row r="216" spans="1:24" outlineLevel="1" x14ac:dyDescent="0.35">
      <c r="B216" s="338"/>
      <c r="H216" s="425"/>
      <c r="K216" s="425"/>
    </row>
    <row r="217" spans="1:24" outlineLevel="1" x14ac:dyDescent="0.35">
      <c r="B217" s="338"/>
      <c r="H217" s="425"/>
      <c r="K217" s="425"/>
    </row>
    <row r="218" spans="1:24" outlineLevel="1" x14ac:dyDescent="0.35">
      <c r="B218" s="338"/>
      <c r="H218" s="425"/>
      <c r="K218" s="425"/>
    </row>
    <row r="219" spans="1:24" outlineLevel="1" x14ac:dyDescent="0.35">
      <c r="B219" s="338"/>
      <c r="H219" s="425"/>
      <c r="K219" s="425"/>
    </row>
    <row r="220" spans="1:24" outlineLevel="1" x14ac:dyDescent="0.35">
      <c r="B220" s="338"/>
      <c r="H220" s="425"/>
      <c r="K220" s="425"/>
    </row>
    <row r="221" spans="1:24" ht="13.15" outlineLevel="1" thickBot="1" x14ac:dyDescent="0.4">
      <c r="B221" s="338"/>
      <c r="K221" s="425"/>
    </row>
    <row r="222" spans="1:24" s="453" customFormat="1" ht="21" thickBot="1" x14ac:dyDescent="0.65">
      <c r="A222" s="451" t="s">
        <v>91</v>
      </c>
      <c r="B222" s="452"/>
      <c r="D222" s="454"/>
      <c r="E222" s="455"/>
      <c r="H222" s="456"/>
      <c r="X222" s="457"/>
    </row>
    <row r="223" spans="1:24" s="424" customFormat="1" ht="13.15" x14ac:dyDescent="0.4">
      <c r="A223" s="424" t="s">
        <v>30</v>
      </c>
      <c r="B223" s="458" t="s">
        <v>76</v>
      </c>
      <c r="C223" s="424" t="s">
        <v>31</v>
      </c>
      <c r="D223" s="458" t="s">
        <v>26</v>
      </c>
      <c r="E223" s="424" t="s">
        <v>77</v>
      </c>
      <c r="F223" s="424" t="s">
        <v>78</v>
      </c>
      <c r="X223" s="459"/>
    </row>
    <row r="224" spans="1:24" ht="13.5" customHeight="1" outlineLevel="1" x14ac:dyDescent="0.35">
      <c r="A224" s="188">
        <v>1</v>
      </c>
      <c r="B224" s="338"/>
      <c r="C224" s="188" t="s">
        <v>335</v>
      </c>
      <c r="D224" s="339">
        <v>24.5</v>
      </c>
      <c r="E224" s="340" t="s">
        <v>70</v>
      </c>
      <c r="F224" s="188">
        <v>45</v>
      </c>
      <c r="G224" s="188">
        <v>45</v>
      </c>
      <c r="H224" s="425"/>
      <c r="K224" s="425"/>
    </row>
    <row r="225" spans="1:11" ht="13.5" customHeight="1" outlineLevel="1" x14ac:dyDescent="0.35">
      <c r="B225" s="338"/>
      <c r="C225" s="188" t="s">
        <v>168</v>
      </c>
      <c r="D225" s="339">
        <v>22.1</v>
      </c>
      <c r="E225" s="340" t="s">
        <v>70</v>
      </c>
      <c r="F225" s="188">
        <v>45</v>
      </c>
      <c r="G225" s="188">
        <v>45</v>
      </c>
      <c r="H225" s="425"/>
      <c r="K225" s="425"/>
    </row>
    <row r="226" spans="1:11" ht="13.5" customHeight="1" outlineLevel="1" x14ac:dyDescent="0.35">
      <c r="A226" s="188">
        <v>2</v>
      </c>
      <c r="B226" s="338"/>
      <c r="C226" s="188" t="s">
        <v>203</v>
      </c>
      <c r="D226" s="339">
        <v>20</v>
      </c>
      <c r="E226" s="340" t="s">
        <v>351</v>
      </c>
      <c r="F226" s="188">
        <v>44</v>
      </c>
      <c r="G226" s="188">
        <v>44</v>
      </c>
      <c r="K226" s="425"/>
    </row>
    <row r="227" spans="1:11" ht="13.5" customHeight="1" outlineLevel="1" x14ac:dyDescent="0.35">
      <c r="B227" s="338"/>
      <c r="C227" s="188" t="s">
        <v>263</v>
      </c>
      <c r="D227" s="339">
        <v>24.7</v>
      </c>
      <c r="E227" s="340" t="s">
        <v>351</v>
      </c>
      <c r="F227" s="188">
        <v>44</v>
      </c>
      <c r="G227" s="188">
        <v>44</v>
      </c>
      <c r="H227" s="425"/>
      <c r="K227" s="425"/>
    </row>
    <row r="228" spans="1:11" ht="13.5" customHeight="1" outlineLevel="1" x14ac:dyDescent="0.35">
      <c r="A228" s="188">
        <v>3</v>
      </c>
      <c r="B228" s="338"/>
      <c r="C228" s="188" t="s">
        <v>337</v>
      </c>
      <c r="D228" s="339">
        <v>37.6</v>
      </c>
      <c r="E228" s="340" t="s">
        <v>351</v>
      </c>
      <c r="F228" s="188">
        <v>43</v>
      </c>
      <c r="G228" s="188">
        <v>43</v>
      </c>
      <c r="H228" s="425"/>
      <c r="I228" s="461"/>
      <c r="K228" s="425"/>
    </row>
    <row r="229" spans="1:11" ht="13.5" customHeight="1" outlineLevel="1" x14ac:dyDescent="0.35">
      <c r="B229" s="338"/>
      <c r="C229" s="461" t="s">
        <v>407</v>
      </c>
      <c r="D229" s="662">
        <v>30</v>
      </c>
      <c r="E229" s="663" t="s">
        <v>70</v>
      </c>
      <c r="F229" s="188">
        <v>43</v>
      </c>
      <c r="G229" s="188">
        <v>43</v>
      </c>
      <c r="H229" s="425"/>
      <c r="K229" s="425"/>
    </row>
    <row r="230" spans="1:11" ht="13.5" customHeight="1" outlineLevel="1" x14ac:dyDescent="0.35">
      <c r="A230" s="188">
        <v>4</v>
      </c>
      <c r="B230" s="338"/>
      <c r="C230" s="188" t="s">
        <v>202</v>
      </c>
      <c r="D230" s="339">
        <v>11.8</v>
      </c>
      <c r="E230" s="340" t="s">
        <v>80</v>
      </c>
      <c r="F230" s="188">
        <v>43</v>
      </c>
      <c r="G230" s="188">
        <v>43</v>
      </c>
      <c r="H230" s="425"/>
      <c r="K230" s="425"/>
    </row>
    <row r="231" spans="1:11" ht="13.5" customHeight="1" outlineLevel="1" x14ac:dyDescent="0.35">
      <c r="B231" s="338"/>
      <c r="C231" s="188" t="s">
        <v>396</v>
      </c>
      <c r="D231" s="339">
        <v>11.6</v>
      </c>
      <c r="E231" s="340" t="s">
        <v>80</v>
      </c>
      <c r="F231" s="188">
        <v>43</v>
      </c>
      <c r="G231" s="188">
        <v>43</v>
      </c>
      <c r="H231" s="425"/>
      <c r="K231" s="425"/>
    </row>
    <row r="232" spans="1:11" ht="13.5" customHeight="1" outlineLevel="1" x14ac:dyDescent="0.35">
      <c r="A232" s="188">
        <v>5</v>
      </c>
      <c r="B232" s="338"/>
      <c r="C232" s="188" t="s">
        <v>148</v>
      </c>
      <c r="D232" s="339">
        <v>11.6</v>
      </c>
      <c r="E232" s="340" t="s">
        <v>70</v>
      </c>
      <c r="F232" s="188">
        <v>40</v>
      </c>
      <c r="G232" s="188">
        <v>40</v>
      </c>
      <c r="H232" s="425"/>
      <c r="K232" s="425"/>
    </row>
    <row r="233" spans="1:11" ht="13.5" customHeight="1" outlineLevel="1" x14ac:dyDescent="0.35">
      <c r="B233" s="338"/>
      <c r="C233" s="188" t="s">
        <v>397</v>
      </c>
      <c r="D233" s="339">
        <v>10.1</v>
      </c>
      <c r="E233" s="340" t="s">
        <v>70</v>
      </c>
      <c r="F233" s="188">
        <v>40</v>
      </c>
      <c r="G233" s="188">
        <v>40</v>
      </c>
      <c r="H233" s="425"/>
      <c r="K233" s="425"/>
    </row>
    <row r="234" spans="1:11" ht="13.5" customHeight="1" outlineLevel="1" x14ac:dyDescent="0.35">
      <c r="A234" s="188">
        <v>6</v>
      </c>
      <c r="B234" s="338"/>
      <c r="C234" s="188" t="s">
        <v>260</v>
      </c>
      <c r="D234" s="339">
        <v>34</v>
      </c>
      <c r="E234" s="340" t="s">
        <v>69</v>
      </c>
      <c r="F234" s="188">
        <v>40</v>
      </c>
      <c r="G234" s="188">
        <v>40</v>
      </c>
      <c r="H234" s="425"/>
      <c r="K234" s="425"/>
    </row>
    <row r="235" spans="1:11" ht="13.5" customHeight="1" outlineLevel="1" x14ac:dyDescent="0.35">
      <c r="B235" s="338"/>
      <c r="C235" s="188" t="s">
        <v>414</v>
      </c>
      <c r="D235" s="339">
        <v>54</v>
      </c>
      <c r="E235" s="340" t="s">
        <v>69</v>
      </c>
      <c r="F235" s="188">
        <v>40</v>
      </c>
      <c r="G235" s="188">
        <v>40</v>
      </c>
      <c r="H235" s="425"/>
      <c r="K235" s="425"/>
    </row>
    <row r="236" spans="1:11" ht="13.5" customHeight="1" outlineLevel="1" x14ac:dyDescent="0.35">
      <c r="A236" s="188">
        <v>7</v>
      </c>
      <c r="B236" s="338"/>
      <c r="C236" s="188" t="s">
        <v>411</v>
      </c>
      <c r="D236" s="339">
        <v>54</v>
      </c>
      <c r="E236" s="340" t="s">
        <v>175</v>
      </c>
      <c r="F236" s="188">
        <v>40</v>
      </c>
      <c r="G236" s="188">
        <v>40</v>
      </c>
      <c r="H236" s="425"/>
      <c r="K236" s="425"/>
    </row>
    <row r="237" spans="1:11" ht="13.5" customHeight="1" outlineLevel="1" x14ac:dyDescent="0.35">
      <c r="B237" s="338"/>
      <c r="C237" s="188" t="s">
        <v>410</v>
      </c>
      <c r="D237" s="339">
        <v>28.6</v>
      </c>
      <c r="E237" s="340" t="s">
        <v>175</v>
      </c>
      <c r="F237" s="188">
        <v>40</v>
      </c>
      <c r="G237" s="188">
        <v>40</v>
      </c>
      <c r="H237" s="425"/>
      <c r="K237" s="425"/>
    </row>
    <row r="238" spans="1:11" ht="13.5" customHeight="1" outlineLevel="1" x14ac:dyDescent="0.35">
      <c r="A238" s="188">
        <v>8</v>
      </c>
      <c r="B238" s="338"/>
      <c r="C238" s="188" t="s">
        <v>398</v>
      </c>
      <c r="D238" s="339">
        <v>23.6</v>
      </c>
      <c r="E238" s="340" t="s">
        <v>70</v>
      </c>
      <c r="F238" s="188">
        <v>40</v>
      </c>
      <c r="G238" s="188">
        <v>40</v>
      </c>
      <c r="H238" s="425"/>
      <c r="K238" s="425"/>
    </row>
    <row r="239" spans="1:11" ht="13.5" customHeight="1" outlineLevel="1" x14ac:dyDescent="0.35">
      <c r="B239" s="338"/>
      <c r="C239" s="188" t="s">
        <v>399</v>
      </c>
      <c r="D239" s="339">
        <v>12.7</v>
      </c>
      <c r="E239" s="340" t="s">
        <v>70</v>
      </c>
      <c r="F239" s="188">
        <v>40</v>
      </c>
      <c r="G239" s="188">
        <v>40</v>
      </c>
      <c r="H239" s="425"/>
      <c r="K239" s="425"/>
    </row>
    <row r="240" spans="1:11" ht="13.5" customHeight="1" outlineLevel="1" x14ac:dyDescent="0.35">
      <c r="A240" s="188">
        <v>9</v>
      </c>
      <c r="B240" s="338"/>
      <c r="C240" s="188" t="s">
        <v>179</v>
      </c>
      <c r="D240" s="339">
        <v>17.2</v>
      </c>
      <c r="E240" s="340" t="s">
        <v>175</v>
      </c>
      <c r="F240" s="188">
        <v>39</v>
      </c>
      <c r="G240" s="188">
        <v>39</v>
      </c>
      <c r="H240" s="425"/>
      <c r="K240" s="425"/>
    </row>
    <row r="241" spans="1:11" ht="13.5" customHeight="1" outlineLevel="1" x14ac:dyDescent="0.35">
      <c r="B241" s="338"/>
      <c r="C241" s="188" t="s">
        <v>178</v>
      </c>
      <c r="D241" s="339">
        <v>15.5</v>
      </c>
      <c r="E241" s="340" t="s">
        <v>175</v>
      </c>
      <c r="F241" s="188">
        <v>39</v>
      </c>
      <c r="G241" s="188">
        <v>39</v>
      </c>
      <c r="H241" s="425"/>
      <c r="K241" s="425"/>
    </row>
    <row r="242" spans="1:11" ht="13.5" customHeight="1" outlineLevel="1" x14ac:dyDescent="0.35">
      <c r="A242" s="188">
        <v>10</v>
      </c>
      <c r="B242" s="338"/>
      <c r="C242" s="188" t="s">
        <v>247</v>
      </c>
      <c r="D242" s="339">
        <v>29.9</v>
      </c>
      <c r="E242" s="340" t="s">
        <v>70</v>
      </c>
      <c r="F242" s="188">
        <v>38</v>
      </c>
      <c r="G242" s="188">
        <v>38</v>
      </c>
      <c r="K242" s="425"/>
    </row>
    <row r="243" spans="1:11" ht="13.5" customHeight="1" outlineLevel="1" x14ac:dyDescent="0.35">
      <c r="B243" s="338"/>
      <c r="C243" s="188" t="s">
        <v>141</v>
      </c>
      <c r="D243" s="339">
        <v>18.399999999999999</v>
      </c>
      <c r="E243" s="340" t="s">
        <v>70</v>
      </c>
      <c r="F243" s="188">
        <v>38</v>
      </c>
      <c r="G243" s="188">
        <v>38</v>
      </c>
      <c r="H243" s="425"/>
      <c r="K243" s="425"/>
    </row>
    <row r="244" spans="1:11" ht="13.5" customHeight="1" outlineLevel="1" x14ac:dyDescent="0.35">
      <c r="A244" s="188">
        <v>11</v>
      </c>
      <c r="B244" s="338"/>
      <c r="C244" s="188" t="s">
        <v>332</v>
      </c>
      <c r="D244" s="339">
        <v>14</v>
      </c>
      <c r="E244" s="340" t="s">
        <v>351</v>
      </c>
      <c r="F244" s="188">
        <v>38</v>
      </c>
      <c r="G244" s="188">
        <v>38</v>
      </c>
      <c r="H244" s="425"/>
      <c r="K244" s="425"/>
    </row>
    <row r="245" spans="1:11" ht="13.5" customHeight="1" outlineLevel="1" x14ac:dyDescent="0.35">
      <c r="B245" s="338"/>
      <c r="C245" s="188" t="s">
        <v>400</v>
      </c>
      <c r="D245" s="339">
        <v>13</v>
      </c>
      <c r="E245" s="340" t="s">
        <v>351</v>
      </c>
      <c r="F245" s="188">
        <v>38</v>
      </c>
      <c r="G245" s="188">
        <v>38</v>
      </c>
      <c r="H245" s="425"/>
      <c r="K245" s="425"/>
    </row>
    <row r="246" spans="1:11" ht="13.5" customHeight="1" outlineLevel="1" x14ac:dyDescent="0.35">
      <c r="A246" s="188">
        <v>12</v>
      </c>
      <c r="B246" s="338"/>
      <c r="C246" s="188" t="s">
        <v>408</v>
      </c>
      <c r="D246" s="339">
        <v>22</v>
      </c>
      <c r="E246" s="340" t="s">
        <v>70</v>
      </c>
      <c r="F246" s="188">
        <v>38</v>
      </c>
      <c r="G246" s="188">
        <v>38</v>
      </c>
      <c r="H246" s="425"/>
      <c r="K246" s="425"/>
    </row>
    <row r="247" spans="1:11" ht="13.5" customHeight="1" outlineLevel="1" x14ac:dyDescent="0.35">
      <c r="B247" s="338"/>
      <c r="C247" s="188" t="s">
        <v>409</v>
      </c>
      <c r="D247" s="339">
        <v>30.7</v>
      </c>
      <c r="E247" s="340" t="s">
        <v>70</v>
      </c>
      <c r="F247" s="188">
        <v>38</v>
      </c>
      <c r="G247" s="188">
        <v>38</v>
      </c>
      <c r="H247" s="425"/>
      <c r="K247" s="425"/>
    </row>
    <row r="248" spans="1:11" ht="13.5" customHeight="1" outlineLevel="1" x14ac:dyDescent="0.35">
      <c r="A248" s="188">
        <v>13</v>
      </c>
      <c r="B248" s="338"/>
      <c r="C248" s="188" t="s">
        <v>401</v>
      </c>
      <c r="D248" s="339">
        <v>22.9</v>
      </c>
      <c r="E248" s="340" t="s">
        <v>351</v>
      </c>
      <c r="F248" s="188">
        <v>37</v>
      </c>
      <c r="G248" s="188">
        <v>37</v>
      </c>
      <c r="H248" s="425"/>
      <c r="K248" s="425"/>
    </row>
    <row r="249" spans="1:11" ht="13.5" customHeight="1" outlineLevel="1" x14ac:dyDescent="0.35">
      <c r="B249" s="338"/>
      <c r="C249" s="188" t="s">
        <v>402</v>
      </c>
      <c r="D249" s="339">
        <v>13.3</v>
      </c>
      <c r="E249" s="340" t="s">
        <v>351</v>
      </c>
      <c r="F249" s="188">
        <v>37</v>
      </c>
      <c r="G249" s="188">
        <v>37</v>
      </c>
      <c r="H249" s="425"/>
      <c r="K249" s="425"/>
    </row>
    <row r="250" spans="1:11" ht="13.5" customHeight="1" outlineLevel="1" x14ac:dyDescent="0.35">
      <c r="A250" s="188">
        <v>14</v>
      </c>
      <c r="B250" s="338"/>
      <c r="C250" s="188" t="s">
        <v>295</v>
      </c>
      <c r="D250" s="339">
        <v>18.100000000000001</v>
      </c>
      <c r="E250" s="340" t="s">
        <v>351</v>
      </c>
      <c r="F250" s="188">
        <v>37</v>
      </c>
      <c r="G250" s="188">
        <v>37</v>
      </c>
      <c r="H250" s="425"/>
      <c r="K250" s="425"/>
    </row>
    <row r="251" spans="1:11" ht="13.5" customHeight="1" outlineLevel="1" x14ac:dyDescent="0.35">
      <c r="B251" s="338"/>
      <c r="C251" s="188" t="s">
        <v>365</v>
      </c>
      <c r="D251" s="339">
        <v>52.3</v>
      </c>
      <c r="E251" s="340" t="s">
        <v>351</v>
      </c>
      <c r="F251" s="188">
        <v>37</v>
      </c>
      <c r="G251" s="188">
        <v>37</v>
      </c>
      <c r="H251" s="425"/>
      <c r="K251" s="425"/>
    </row>
    <row r="252" spans="1:11" ht="13.5" customHeight="1" outlineLevel="1" x14ac:dyDescent="0.35">
      <c r="A252" s="188">
        <v>15</v>
      </c>
      <c r="B252" s="338"/>
      <c r="C252" s="188" t="s">
        <v>251</v>
      </c>
      <c r="D252" s="339">
        <v>28.3</v>
      </c>
      <c r="E252" s="340" t="s">
        <v>70</v>
      </c>
      <c r="F252" s="188">
        <v>37</v>
      </c>
      <c r="G252" s="188">
        <v>37</v>
      </c>
      <c r="H252" s="425"/>
      <c r="K252" s="425"/>
    </row>
    <row r="253" spans="1:11" ht="13.5" customHeight="1" outlineLevel="1" x14ac:dyDescent="0.35">
      <c r="B253" s="338"/>
      <c r="C253" s="188" t="s">
        <v>336</v>
      </c>
      <c r="D253" s="339">
        <v>22.7</v>
      </c>
      <c r="E253" s="340" t="s">
        <v>70</v>
      </c>
      <c r="F253" s="188">
        <v>37</v>
      </c>
      <c r="G253" s="188">
        <v>37</v>
      </c>
      <c r="H253" s="425"/>
      <c r="K253" s="425"/>
    </row>
    <row r="254" spans="1:11" ht="13.5" customHeight="1" outlineLevel="1" x14ac:dyDescent="0.35">
      <c r="A254" s="188">
        <v>16</v>
      </c>
      <c r="B254" s="338"/>
      <c r="C254" s="188" t="s">
        <v>403</v>
      </c>
      <c r="D254" s="339">
        <v>11</v>
      </c>
      <c r="E254" s="340" t="s">
        <v>70</v>
      </c>
      <c r="F254" s="188">
        <v>36</v>
      </c>
      <c r="G254" s="188">
        <v>36</v>
      </c>
      <c r="H254" s="425"/>
      <c r="K254" s="425"/>
    </row>
    <row r="255" spans="1:11" ht="13.5" customHeight="1" outlineLevel="1" x14ac:dyDescent="0.35">
      <c r="B255" s="338"/>
      <c r="C255" s="188" t="s">
        <v>240</v>
      </c>
      <c r="D255" s="339">
        <v>20</v>
      </c>
      <c r="E255" s="340" t="s">
        <v>70</v>
      </c>
      <c r="F255" s="188">
        <v>36</v>
      </c>
      <c r="G255" s="188">
        <v>36</v>
      </c>
      <c r="H255" s="425"/>
      <c r="K255" s="425"/>
    </row>
    <row r="256" spans="1:11" ht="13.5" customHeight="1" outlineLevel="1" x14ac:dyDescent="0.35">
      <c r="A256" s="188">
        <v>17</v>
      </c>
      <c r="B256" s="338"/>
      <c r="C256" s="188" t="s">
        <v>241</v>
      </c>
      <c r="D256" s="339">
        <v>23.1</v>
      </c>
      <c r="E256" s="340" t="s">
        <v>70</v>
      </c>
      <c r="F256" s="188">
        <v>36</v>
      </c>
      <c r="G256" s="188">
        <v>36</v>
      </c>
      <c r="H256" s="425"/>
      <c r="K256" s="425"/>
    </row>
    <row r="257" spans="1:11" ht="13.5" customHeight="1" outlineLevel="1" x14ac:dyDescent="0.35">
      <c r="B257" s="338"/>
      <c r="C257" s="188" t="s">
        <v>413</v>
      </c>
      <c r="D257" s="339">
        <v>28.8</v>
      </c>
      <c r="E257" s="340" t="s">
        <v>70</v>
      </c>
      <c r="F257" s="188">
        <v>36</v>
      </c>
      <c r="G257" s="188">
        <v>36</v>
      </c>
      <c r="H257" s="425"/>
      <c r="K257" s="425"/>
    </row>
    <row r="258" spans="1:11" ht="13.5" customHeight="1" outlineLevel="1" x14ac:dyDescent="0.35">
      <c r="A258" s="188">
        <v>18</v>
      </c>
      <c r="B258" s="338"/>
      <c r="C258" s="188" t="s">
        <v>405</v>
      </c>
      <c r="D258" s="339">
        <v>27.1</v>
      </c>
      <c r="E258" s="340" t="s">
        <v>70</v>
      </c>
      <c r="F258" s="188">
        <v>35</v>
      </c>
      <c r="G258" s="188">
        <v>35</v>
      </c>
      <c r="H258" s="425"/>
      <c r="K258" s="425"/>
    </row>
    <row r="259" spans="1:11" ht="13.5" customHeight="1" outlineLevel="1" x14ac:dyDescent="0.35">
      <c r="B259" s="338"/>
      <c r="C259" s="188" t="s">
        <v>406</v>
      </c>
      <c r="D259" s="339">
        <v>13.6</v>
      </c>
      <c r="E259" s="340" t="s">
        <v>70</v>
      </c>
      <c r="F259" s="188">
        <v>35</v>
      </c>
      <c r="G259" s="188">
        <v>35</v>
      </c>
      <c r="H259" s="425"/>
      <c r="K259" s="425"/>
    </row>
    <row r="260" spans="1:11" ht="13.5" customHeight="1" outlineLevel="1" x14ac:dyDescent="0.35">
      <c r="A260" s="188">
        <v>19</v>
      </c>
      <c r="B260" s="338"/>
      <c r="C260" s="188" t="s">
        <v>172</v>
      </c>
      <c r="D260" s="339">
        <v>23.4</v>
      </c>
      <c r="E260" s="340" t="s">
        <v>70</v>
      </c>
      <c r="F260" s="188">
        <v>34</v>
      </c>
      <c r="G260" s="188">
        <v>34</v>
      </c>
      <c r="H260" s="425"/>
      <c r="K260" s="425"/>
    </row>
    <row r="261" spans="1:11" ht="13.5" customHeight="1" outlineLevel="1" x14ac:dyDescent="0.35">
      <c r="B261" s="338"/>
      <c r="C261" s="188" t="s">
        <v>169</v>
      </c>
      <c r="D261" s="339">
        <v>20.8</v>
      </c>
      <c r="E261" s="340" t="s">
        <v>70</v>
      </c>
      <c r="F261" s="188">
        <v>34</v>
      </c>
      <c r="G261" s="188">
        <v>34</v>
      </c>
      <c r="H261" s="425"/>
      <c r="K261" s="425"/>
    </row>
    <row r="262" spans="1:11" ht="13.5" customHeight="1" outlineLevel="1" x14ac:dyDescent="0.35">
      <c r="A262" s="188">
        <v>20</v>
      </c>
      <c r="B262" s="338"/>
      <c r="C262" s="188" t="s">
        <v>404</v>
      </c>
      <c r="D262" s="339">
        <v>25.8</v>
      </c>
      <c r="E262" s="340" t="s">
        <v>422</v>
      </c>
      <c r="F262" s="188">
        <v>34</v>
      </c>
      <c r="G262" s="188">
        <v>34</v>
      </c>
      <c r="H262" s="425"/>
      <c r="K262" s="425"/>
    </row>
    <row r="263" spans="1:11" ht="13.5" customHeight="1" outlineLevel="1" x14ac:dyDescent="0.35">
      <c r="B263" s="338"/>
      <c r="C263" s="188" t="s">
        <v>307</v>
      </c>
      <c r="D263" s="339">
        <v>12.1</v>
      </c>
      <c r="E263" s="340" t="s">
        <v>351</v>
      </c>
      <c r="F263" s="188">
        <v>34</v>
      </c>
      <c r="G263" s="188">
        <v>34</v>
      </c>
      <c r="H263" s="425"/>
      <c r="K263" s="425"/>
    </row>
    <row r="264" spans="1:11" ht="13.5" customHeight="1" outlineLevel="1" x14ac:dyDescent="0.35">
      <c r="A264" s="188">
        <v>21</v>
      </c>
      <c r="B264" s="338"/>
      <c r="C264" s="188" t="s">
        <v>286</v>
      </c>
      <c r="D264" s="339">
        <v>31.2</v>
      </c>
      <c r="E264" s="340" t="s">
        <v>351</v>
      </c>
      <c r="F264" s="188">
        <v>33</v>
      </c>
      <c r="G264" s="188">
        <v>33</v>
      </c>
      <c r="H264" s="425"/>
      <c r="K264" s="425"/>
    </row>
    <row r="265" spans="1:11" ht="13.5" customHeight="1" outlineLevel="1" x14ac:dyDescent="0.35">
      <c r="B265" s="338"/>
      <c r="C265" s="188" t="s">
        <v>368</v>
      </c>
      <c r="D265" s="339">
        <v>20.2</v>
      </c>
      <c r="E265" s="340" t="s">
        <v>351</v>
      </c>
      <c r="F265" s="188">
        <v>33</v>
      </c>
      <c r="G265" s="188">
        <v>33</v>
      </c>
      <c r="H265" s="425"/>
      <c r="K265" s="425"/>
    </row>
    <row r="266" spans="1:11" ht="13.5" customHeight="1" outlineLevel="1" x14ac:dyDescent="0.35">
      <c r="A266" s="188">
        <v>22</v>
      </c>
      <c r="B266" s="338"/>
      <c r="C266" s="188" t="s">
        <v>167</v>
      </c>
      <c r="D266" s="339">
        <v>25.7</v>
      </c>
      <c r="E266" s="340" t="s">
        <v>351</v>
      </c>
      <c r="F266" s="188">
        <v>33</v>
      </c>
      <c r="G266" s="188">
        <v>33</v>
      </c>
      <c r="H266" s="425"/>
      <c r="K266" s="425"/>
    </row>
    <row r="267" spans="1:11" ht="13.5" customHeight="1" outlineLevel="1" x14ac:dyDescent="0.35">
      <c r="B267" s="338"/>
      <c r="C267" s="188" t="s">
        <v>246</v>
      </c>
      <c r="D267" s="339">
        <v>28</v>
      </c>
      <c r="E267" s="340" t="s">
        <v>351</v>
      </c>
      <c r="F267" s="188">
        <v>33</v>
      </c>
      <c r="G267" s="188">
        <v>33</v>
      </c>
      <c r="H267" s="425"/>
      <c r="K267" s="425"/>
    </row>
    <row r="268" spans="1:11" ht="13.5" customHeight="1" outlineLevel="1" x14ac:dyDescent="0.35">
      <c r="A268" s="188">
        <v>23</v>
      </c>
      <c r="B268" s="338"/>
      <c r="C268" s="188" t="s">
        <v>417</v>
      </c>
      <c r="D268" s="339">
        <v>33.6</v>
      </c>
      <c r="E268" s="340" t="s">
        <v>175</v>
      </c>
      <c r="F268" s="188">
        <v>33</v>
      </c>
      <c r="G268" s="188">
        <v>33</v>
      </c>
      <c r="H268" s="425"/>
      <c r="K268" s="425"/>
    </row>
    <row r="269" spans="1:11" ht="13.5" customHeight="1" outlineLevel="1" x14ac:dyDescent="0.35">
      <c r="B269" s="338"/>
      <c r="C269" s="188" t="s">
        <v>177</v>
      </c>
      <c r="D269" s="339">
        <v>17.8</v>
      </c>
      <c r="E269" s="340" t="s">
        <v>175</v>
      </c>
      <c r="F269" s="188">
        <v>33</v>
      </c>
      <c r="G269" s="188">
        <v>33</v>
      </c>
      <c r="H269" s="425"/>
      <c r="K269" s="425"/>
    </row>
    <row r="270" spans="1:11" ht="13.5" customHeight="1" outlineLevel="1" x14ac:dyDescent="0.35">
      <c r="A270" s="188">
        <v>24</v>
      </c>
      <c r="B270" s="338"/>
      <c r="C270" s="188" t="s">
        <v>333</v>
      </c>
      <c r="D270" s="339">
        <v>18.399999999999999</v>
      </c>
      <c r="E270" s="340" t="s">
        <v>80</v>
      </c>
      <c r="F270" s="188">
        <v>33</v>
      </c>
      <c r="G270" s="188">
        <v>33</v>
      </c>
      <c r="H270" s="425"/>
      <c r="K270" s="425"/>
    </row>
    <row r="271" spans="1:11" ht="13.5" customHeight="1" outlineLevel="1" x14ac:dyDescent="0.35">
      <c r="B271" s="338"/>
      <c r="C271" s="188" t="s">
        <v>360</v>
      </c>
      <c r="D271" s="339">
        <v>18.600000000000001</v>
      </c>
      <c r="E271" s="340" t="s">
        <v>80</v>
      </c>
      <c r="F271" s="188">
        <v>33</v>
      </c>
      <c r="G271" s="188">
        <v>33</v>
      </c>
      <c r="H271" s="425"/>
      <c r="K271" s="425"/>
    </row>
    <row r="272" spans="1:11" ht="13.5" customHeight="1" outlineLevel="1" x14ac:dyDescent="0.35">
      <c r="A272" s="188">
        <v>25</v>
      </c>
      <c r="B272" s="338"/>
      <c r="C272" s="188" t="s">
        <v>416</v>
      </c>
      <c r="D272" s="339">
        <v>22</v>
      </c>
      <c r="E272" s="340" t="s">
        <v>69</v>
      </c>
      <c r="F272" s="188">
        <v>32</v>
      </c>
      <c r="G272" s="188">
        <v>32</v>
      </c>
      <c r="H272" s="425"/>
      <c r="K272" s="425"/>
    </row>
    <row r="273" spans="1:11" ht="13.5" customHeight="1" outlineLevel="1" x14ac:dyDescent="0.35">
      <c r="B273" s="338"/>
      <c r="C273" s="188" t="s">
        <v>146</v>
      </c>
      <c r="D273" s="339">
        <v>20.3</v>
      </c>
      <c r="E273" s="340" t="s">
        <v>69</v>
      </c>
      <c r="F273" s="188">
        <v>32</v>
      </c>
      <c r="G273" s="188">
        <v>32</v>
      </c>
      <c r="H273" s="425"/>
      <c r="K273" s="425"/>
    </row>
    <row r="274" spans="1:11" ht="13.5" customHeight="1" outlineLevel="1" x14ac:dyDescent="0.35">
      <c r="A274" s="188">
        <v>26</v>
      </c>
      <c r="B274" s="338"/>
      <c r="C274" s="188" t="s">
        <v>355</v>
      </c>
      <c r="D274" s="339">
        <v>17.3</v>
      </c>
      <c r="E274" s="340" t="s">
        <v>351</v>
      </c>
      <c r="F274" s="188">
        <v>32</v>
      </c>
      <c r="G274" s="188">
        <v>32</v>
      </c>
      <c r="H274" s="425"/>
      <c r="K274" s="425"/>
    </row>
    <row r="275" spans="1:11" ht="13.5" customHeight="1" outlineLevel="1" x14ac:dyDescent="0.35">
      <c r="B275" s="338"/>
      <c r="C275" s="188" t="s">
        <v>415</v>
      </c>
      <c r="D275" s="339">
        <v>24.2</v>
      </c>
      <c r="E275" s="340" t="s">
        <v>351</v>
      </c>
      <c r="F275" s="188">
        <v>32</v>
      </c>
      <c r="G275" s="188">
        <v>32</v>
      </c>
      <c r="H275" s="425"/>
      <c r="K275" s="425"/>
    </row>
    <row r="276" spans="1:11" ht="13.5" customHeight="1" outlineLevel="1" x14ac:dyDescent="0.35">
      <c r="A276" s="188">
        <v>27</v>
      </c>
      <c r="B276" s="338"/>
      <c r="C276" s="188" t="s">
        <v>186</v>
      </c>
      <c r="D276" s="339">
        <v>24.6</v>
      </c>
      <c r="E276" s="340" t="s">
        <v>69</v>
      </c>
      <c r="F276" s="188">
        <v>31</v>
      </c>
      <c r="G276" s="188">
        <v>31</v>
      </c>
      <c r="H276" s="425"/>
      <c r="K276" s="425"/>
    </row>
    <row r="277" spans="1:11" ht="13.5" customHeight="1" outlineLevel="1" x14ac:dyDescent="0.35">
      <c r="B277" s="338"/>
      <c r="C277" s="188" t="s">
        <v>111</v>
      </c>
      <c r="D277" s="339">
        <v>12.5</v>
      </c>
      <c r="E277" s="340" t="s">
        <v>69</v>
      </c>
      <c r="F277" s="188">
        <v>31</v>
      </c>
      <c r="G277" s="188">
        <v>31</v>
      </c>
      <c r="H277" s="425"/>
      <c r="K277" s="425"/>
    </row>
    <row r="278" spans="1:11" ht="13.5" customHeight="1" outlineLevel="1" x14ac:dyDescent="0.35">
      <c r="A278" s="188">
        <v>28</v>
      </c>
      <c r="B278" s="338"/>
      <c r="C278" s="188" t="s">
        <v>157</v>
      </c>
      <c r="D278" s="339">
        <v>14.6</v>
      </c>
      <c r="E278" s="340" t="s">
        <v>175</v>
      </c>
      <c r="F278" s="188">
        <v>31</v>
      </c>
      <c r="G278" s="188">
        <v>31</v>
      </c>
      <c r="H278" s="425"/>
      <c r="K278" s="425"/>
    </row>
    <row r="279" spans="1:11" ht="13.5" customHeight="1" outlineLevel="1" x14ac:dyDescent="0.35">
      <c r="B279" s="338"/>
      <c r="C279" s="188" t="s">
        <v>265</v>
      </c>
      <c r="D279" s="339">
        <v>17.8</v>
      </c>
      <c r="E279" s="340" t="s">
        <v>175</v>
      </c>
      <c r="F279" s="188">
        <v>31</v>
      </c>
      <c r="G279" s="188">
        <v>31</v>
      </c>
      <c r="H279" s="425"/>
      <c r="K279" s="425"/>
    </row>
    <row r="280" spans="1:11" ht="13.5" customHeight="1" outlineLevel="1" x14ac:dyDescent="0.35">
      <c r="A280" s="188">
        <v>29</v>
      </c>
      <c r="B280" s="338"/>
      <c r="C280" s="188" t="s">
        <v>158</v>
      </c>
      <c r="D280" s="339">
        <v>16.2</v>
      </c>
      <c r="E280" s="340" t="s">
        <v>70</v>
      </c>
      <c r="F280" s="188">
        <v>30</v>
      </c>
      <c r="G280" s="188">
        <v>30</v>
      </c>
      <c r="H280" s="425"/>
      <c r="K280" s="425"/>
    </row>
    <row r="281" spans="1:11" ht="13.5" customHeight="1" outlineLevel="1" x14ac:dyDescent="0.35">
      <c r="B281" s="338"/>
      <c r="C281" s="188" t="s">
        <v>412</v>
      </c>
      <c r="D281" s="339">
        <v>19.7</v>
      </c>
      <c r="E281" s="340" t="s">
        <v>70</v>
      </c>
      <c r="F281" s="188">
        <v>30</v>
      </c>
      <c r="G281" s="188">
        <v>30</v>
      </c>
      <c r="H281" s="425"/>
      <c r="K281" s="425"/>
    </row>
    <row r="282" spans="1:11" ht="13.5" customHeight="1" outlineLevel="1" x14ac:dyDescent="0.35">
      <c r="A282" s="188">
        <v>30</v>
      </c>
      <c r="B282" s="338"/>
      <c r="C282" s="188" t="s">
        <v>420</v>
      </c>
      <c r="D282" s="339">
        <v>36.5</v>
      </c>
      <c r="E282" s="340" t="s">
        <v>69</v>
      </c>
      <c r="F282" s="188">
        <v>28</v>
      </c>
      <c r="G282" s="188">
        <v>28</v>
      </c>
      <c r="H282" s="425"/>
      <c r="K282" s="425"/>
    </row>
    <row r="283" spans="1:11" ht="13.5" customHeight="1" outlineLevel="1" x14ac:dyDescent="0.35">
      <c r="B283" s="338"/>
      <c r="C283" s="188" t="s">
        <v>421</v>
      </c>
      <c r="D283" s="339">
        <v>35.200000000000003</v>
      </c>
      <c r="E283" s="340" t="s">
        <v>69</v>
      </c>
      <c r="F283" s="188">
        <v>28</v>
      </c>
      <c r="G283" s="188">
        <v>28</v>
      </c>
      <c r="H283" s="425"/>
      <c r="K283" s="425"/>
    </row>
    <row r="284" spans="1:11" ht="13.5" customHeight="1" outlineLevel="1" x14ac:dyDescent="0.35">
      <c r="A284" s="188">
        <v>31</v>
      </c>
      <c r="B284" s="338"/>
      <c r="C284" s="188" t="s">
        <v>257</v>
      </c>
      <c r="D284" s="339">
        <v>26.9</v>
      </c>
      <c r="E284" s="340" t="s">
        <v>351</v>
      </c>
      <c r="F284" s="188">
        <v>26</v>
      </c>
      <c r="G284" s="188">
        <v>26</v>
      </c>
      <c r="H284" s="425"/>
      <c r="K284" s="425"/>
    </row>
    <row r="285" spans="1:11" ht="13.5" customHeight="1" outlineLevel="1" x14ac:dyDescent="0.35">
      <c r="B285" s="338"/>
      <c r="C285" s="188" t="s">
        <v>83</v>
      </c>
      <c r="D285" s="339">
        <v>32</v>
      </c>
      <c r="E285" s="340" t="s">
        <v>351</v>
      </c>
      <c r="F285" s="188">
        <v>26</v>
      </c>
      <c r="G285" s="188">
        <v>26</v>
      </c>
      <c r="H285" s="425"/>
      <c r="K285" s="425"/>
    </row>
    <row r="286" spans="1:11" ht="13.5" customHeight="1" outlineLevel="1" x14ac:dyDescent="0.35">
      <c r="A286" s="188">
        <v>32</v>
      </c>
      <c r="B286" s="338"/>
      <c r="C286" s="188" t="s">
        <v>418</v>
      </c>
      <c r="D286" s="339">
        <v>16.899999999999999</v>
      </c>
      <c r="E286" s="340" t="s">
        <v>351</v>
      </c>
      <c r="F286" s="188">
        <v>24</v>
      </c>
      <c r="G286" s="188">
        <v>24</v>
      </c>
      <c r="H286" s="425"/>
      <c r="K286" s="425"/>
    </row>
    <row r="287" spans="1:11" ht="13.5" customHeight="1" outlineLevel="1" x14ac:dyDescent="0.35">
      <c r="B287" s="338"/>
      <c r="C287" s="188" t="s">
        <v>419</v>
      </c>
      <c r="D287" s="339">
        <v>19.5</v>
      </c>
      <c r="E287" s="340" t="s">
        <v>351</v>
      </c>
      <c r="F287" s="188">
        <v>24</v>
      </c>
      <c r="G287" s="188">
        <v>24</v>
      </c>
      <c r="H287" s="425"/>
      <c r="K287" s="425"/>
    </row>
    <row r="288" spans="1:11" ht="13.5" customHeight="1" outlineLevel="1" x14ac:dyDescent="0.35">
      <c r="B288" s="338"/>
      <c r="H288" s="425"/>
      <c r="K288" s="425"/>
    </row>
    <row r="289" spans="1:11" ht="13.5" customHeight="1" outlineLevel="1" x14ac:dyDescent="0.35">
      <c r="A289" s="188">
        <v>33</v>
      </c>
      <c r="B289" s="338"/>
      <c r="H289" s="425"/>
      <c r="K289" s="425"/>
    </row>
    <row r="290" spans="1:11" ht="13.5" customHeight="1" outlineLevel="1" x14ac:dyDescent="0.35">
      <c r="B290" s="338"/>
      <c r="H290" s="425"/>
      <c r="K290" s="425"/>
    </row>
    <row r="291" spans="1:11" ht="13.5" customHeight="1" outlineLevel="1" x14ac:dyDescent="0.35">
      <c r="A291" s="188">
        <v>34</v>
      </c>
      <c r="B291" s="338"/>
      <c r="H291" s="425"/>
      <c r="K291" s="425"/>
    </row>
    <row r="292" spans="1:11" ht="13.5" customHeight="1" outlineLevel="1" x14ac:dyDescent="0.35">
      <c r="B292" s="338"/>
      <c r="H292" s="425"/>
      <c r="K292" s="425"/>
    </row>
    <row r="293" spans="1:11" ht="13.5" customHeight="1" outlineLevel="1" x14ac:dyDescent="0.35">
      <c r="A293" s="188">
        <v>35</v>
      </c>
      <c r="B293" s="338"/>
      <c r="H293" s="425"/>
      <c r="K293" s="425"/>
    </row>
    <row r="294" spans="1:11" ht="13.5" customHeight="1" outlineLevel="1" x14ac:dyDescent="0.35">
      <c r="B294" s="338"/>
      <c r="H294" s="425"/>
      <c r="K294" s="425"/>
    </row>
    <row r="295" spans="1:11" ht="13.5" customHeight="1" outlineLevel="1" x14ac:dyDescent="0.35">
      <c r="A295" s="188">
        <v>36</v>
      </c>
      <c r="B295" s="338"/>
      <c r="H295" s="425"/>
      <c r="K295" s="425"/>
    </row>
    <row r="296" spans="1:11" ht="13.5" customHeight="1" outlineLevel="1" x14ac:dyDescent="0.35">
      <c r="B296" s="338"/>
      <c r="H296" s="425"/>
      <c r="K296" s="425"/>
    </row>
    <row r="297" spans="1:11" ht="13.5" customHeight="1" outlineLevel="1" x14ac:dyDescent="0.35">
      <c r="A297" s="188">
        <v>37</v>
      </c>
      <c r="B297" s="338"/>
      <c r="H297" s="425"/>
      <c r="K297" s="425"/>
    </row>
    <row r="298" spans="1:11" ht="13.5" customHeight="1" outlineLevel="1" x14ac:dyDescent="0.35">
      <c r="B298" s="338"/>
      <c r="H298" s="425"/>
      <c r="K298" s="425"/>
    </row>
    <row r="299" spans="1:11" ht="13.5" customHeight="1" outlineLevel="1" x14ac:dyDescent="0.35">
      <c r="A299" s="188">
        <v>38</v>
      </c>
      <c r="B299" s="338"/>
      <c r="H299" s="425"/>
      <c r="K299" s="425"/>
    </row>
    <row r="300" spans="1:11" ht="13.5" customHeight="1" outlineLevel="1" x14ac:dyDescent="0.35">
      <c r="B300" s="338"/>
      <c r="H300" s="425"/>
      <c r="K300" s="425"/>
    </row>
    <row r="301" spans="1:11" ht="13.5" customHeight="1" outlineLevel="1" x14ac:dyDescent="0.35">
      <c r="A301" s="188">
        <v>39</v>
      </c>
      <c r="B301" s="338"/>
      <c r="H301" s="425"/>
      <c r="K301" s="425"/>
    </row>
    <row r="302" spans="1:11" ht="13.5" customHeight="1" outlineLevel="1" x14ac:dyDescent="0.35">
      <c r="B302" s="338"/>
      <c r="H302" s="425"/>
      <c r="K302" s="425"/>
    </row>
    <row r="303" spans="1:11" ht="13.5" customHeight="1" outlineLevel="1" x14ac:dyDescent="0.35">
      <c r="B303" s="338"/>
      <c r="K303" s="425"/>
    </row>
    <row r="304" spans="1:11" ht="13.5" customHeight="1" outlineLevel="1" x14ac:dyDescent="0.35">
      <c r="B304" s="338"/>
      <c r="K304" s="425"/>
    </row>
    <row r="305" spans="2:11" ht="13.5" customHeight="1" outlineLevel="1" x14ac:dyDescent="0.35">
      <c r="B305" s="338"/>
      <c r="K305" s="425"/>
    </row>
    <row r="306" spans="2:11" ht="13.5" customHeight="1" outlineLevel="1" x14ac:dyDescent="0.35">
      <c r="B306" s="338"/>
      <c r="K306" s="425"/>
    </row>
    <row r="307" spans="2:11" ht="13.5" customHeight="1" outlineLevel="1" x14ac:dyDescent="0.35">
      <c r="B307" s="338"/>
      <c r="K307" s="425"/>
    </row>
    <row r="308" spans="2:11" ht="13.5" customHeight="1" outlineLevel="1" x14ac:dyDescent="0.35">
      <c r="B308" s="338"/>
      <c r="K308" s="425"/>
    </row>
    <row r="309" spans="2:11" ht="13.5" customHeight="1" outlineLevel="1" x14ac:dyDescent="0.35">
      <c r="B309" s="338"/>
      <c r="K309" s="425"/>
    </row>
    <row r="310" spans="2:11" ht="13.5" customHeight="1" outlineLevel="1" x14ac:dyDescent="0.35">
      <c r="B310" s="338"/>
      <c r="K310" s="425"/>
    </row>
    <row r="311" spans="2:11" ht="13.5" customHeight="1" outlineLevel="1" x14ac:dyDescent="0.35">
      <c r="B311" s="338"/>
      <c r="K311" s="425"/>
    </row>
    <row r="312" spans="2:11" ht="13.5" customHeight="1" outlineLevel="1" x14ac:dyDescent="0.35">
      <c r="B312" s="338"/>
      <c r="K312" s="425"/>
    </row>
    <row r="313" spans="2:11" ht="13.5" customHeight="1" outlineLevel="1" x14ac:dyDescent="0.35">
      <c r="B313" s="338"/>
      <c r="K313" s="425"/>
    </row>
    <row r="314" spans="2:11" ht="13.5" customHeight="1" outlineLevel="1" x14ac:dyDescent="0.35">
      <c r="B314" s="338"/>
      <c r="K314" s="425"/>
    </row>
    <row r="315" spans="2:11" ht="13.5" customHeight="1" outlineLevel="1" x14ac:dyDescent="0.35">
      <c r="B315" s="338"/>
      <c r="K315" s="425"/>
    </row>
    <row r="316" spans="2:11" ht="13.5" customHeight="1" outlineLevel="1" x14ac:dyDescent="0.35">
      <c r="B316" s="338"/>
      <c r="K316" s="425"/>
    </row>
    <row r="317" spans="2:11" ht="13.5" customHeight="1" outlineLevel="1" x14ac:dyDescent="0.35">
      <c r="B317" s="338"/>
      <c r="K317" s="425"/>
    </row>
    <row r="318" spans="2:11" ht="13.5" customHeight="1" outlineLevel="1" x14ac:dyDescent="0.35">
      <c r="B318" s="338"/>
      <c r="K318" s="425"/>
    </row>
    <row r="319" spans="2:11" ht="13.5" customHeight="1" outlineLevel="1" x14ac:dyDescent="0.35">
      <c r="B319" s="338"/>
      <c r="K319" s="425"/>
    </row>
    <row r="320" spans="2:11" ht="13.5" customHeight="1" outlineLevel="1" x14ac:dyDescent="0.35">
      <c r="B320" s="338"/>
      <c r="K320" s="425"/>
    </row>
    <row r="321" spans="2:11" ht="13.5" customHeight="1" outlineLevel="1" x14ac:dyDescent="0.35">
      <c r="B321" s="338"/>
      <c r="K321" s="425"/>
    </row>
  </sheetData>
  <mergeCells count="26">
    <mergeCell ref="A1:Z1"/>
    <mergeCell ref="AV4:BD4"/>
    <mergeCell ref="AB1:BB1"/>
    <mergeCell ref="AH37:AL37"/>
    <mergeCell ref="AH4:AL4"/>
    <mergeCell ref="AP4:AT4"/>
    <mergeCell ref="AB2:AT2"/>
    <mergeCell ref="B4:F4"/>
    <mergeCell ref="I4:M4"/>
    <mergeCell ref="BB5:BD5"/>
    <mergeCell ref="AP19:AT19"/>
    <mergeCell ref="AY5:BA5"/>
    <mergeCell ref="AV5:AX5"/>
    <mergeCell ref="AB4:AF4"/>
    <mergeCell ref="A40:F40"/>
    <mergeCell ref="H40:M40"/>
    <mergeCell ref="AB40:AF40"/>
    <mergeCell ref="O5:R5"/>
    <mergeCell ref="AB37:AF37"/>
    <mergeCell ref="S5:T5"/>
    <mergeCell ref="W5:X5"/>
    <mergeCell ref="W13:Z13"/>
    <mergeCell ref="A39:F39"/>
    <mergeCell ref="H39:M39"/>
    <mergeCell ref="AB39:AF39"/>
    <mergeCell ref="O21:R21"/>
  </mergeCells>
  <phoneticPr fontId="9" type="noConversion"/>
  <conditionalFormatting sqref="B125:H174">
    <cfRule type="expression" dxfId="183" priority="6">
      <formula>($H125="F")</formula>
    </cfRule>
  </conditionalFormatting>
  <conditionalFormatting sqref="B224:H287">
    <cfRule type="expression" dxfId="182" priority="9">
      <formula>($H224="F")</formula>
    </cfRule>
  </conditionalFormatting>
  <conditionalFormatting sqref="C6:C35">
    <cfRule type="cellIs" dxfId="181" priority="14" operator="equal">
      <formula>"F"</formula>
    </cfRule>
  </conditionalFormatting>
  <conditionalFormatting sqref="D6:D35">
    <cfRule type="cellIs" dxfId="180" priority="11" operator="equal">
      <formula>"Inconnu"</formula>
    </cfRule>
  </conditionalFormatting>
  <conditionalFormatting sqref="E6:E35">
    <cfRule type="cellIs" dxfId="179" priority="10" operator="greaterThan">
      <formula>36</formula>
    </cfRule>
  </conditionalFormatting>
  <conditionalFormatting sqref="J6:J35">
    <cfRule type="cellIs" dxfId="178" priority="15" operator="equal">
      <formula>"F"</formula>
    </cfRule>
  </conditionalFormatting>
  <conditionalFormatting sqref="K6:K35">
    <cfRule type="cellIs" dxfId="177" priority="12" operator="equal">
      <formula>"Inconnu"</formula>
    </cfRule>
  </conditionalFormatting>
  <conditionalFormatting sqref="L6:L35">
    <cfRule type="cellIs" dxfId="176" priority="1" operator="greaterThan">
      <formula>36</formula>
    </cfRule>
  </conditionalFormatting>
  <pageMargins left="0.19685039370078741" right="0.19685039370078741" top="0" bottom="0" header="0" footer="0"/>
  <pageSetup paperSize="8" scale="53" fitToWidth="2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"/>
  <dimension ref="A1:BB321"/>
  <sheetViews>
    <sheetView showZeros="0" topLeftCell="K1" zoomScale="60" zoomScaleNormal="60" workbookViewId="0">
      <pane ySplit="1" topLeftCell="A2" activePane="bottomLeft" state="frozen"/>
      <selection pane="bottomLeft" activeCell="AE6" sqref="AE6"/>
    </sheetView>
  </sheetViews>
  <sheetFormatPr baseColWidth="10" defaultColWidth="11.53125" defaultRowHeight="12.75" outlineLevelRow="1" x14ac:dyDescent="0.35"/>
  <cols>
    <col min="1" max="1" width="5.33203125" style="186" customWidth="1"/>
    <col min="2" max="2" width="21.86328125" style="186" customWidth="1"/>
    <col min="3" max="3" width="23.796875" style="186" customWidth="1"/>
    <col min="4" max="4" width="19.1328125" style="622" customWidth="1"/>
    <col min="5" max="5" width="26.53125" style="624" customWidth="1"/>
    <col min="6" max="6" width="5.46484375" style="186" customWidth="1"/>
    <col min="7" max="7" width="1.33203125" style="186" customWidth="1"/>
    <col min="8" max="8" width="4.33203125" style="186" customWidth="1"/>
    <col min="9" max="9" width="20.53125" style="186" customWidth="1"/>
    <col min="10" max="10" width="19.86328125" style="186" customWidth="1"/>
    <col min="11" max="12" width="15.6640625" style="186" customWidth="1"/>
    <col min="13" max="15" width="5.46484375" style="186" customWidth="1"/>
    <col min="16" max="16" width="16.46484375" style="186" customWidth="1"/>
    <col min="17" max="17" width="5.46484375" style="186" customWidth="1"/>
    <col min="18" max="18" width="18.19921875" style="186" customWidth="1"/>
    <col min="19" max="20" width="5.46484375" style="186" customWidth="1"/>
    <col min="21" max="21" width="1" style="186" customWidth="1"/>
    <col min="22" max="22" width="3.46484375" style="186" customWidth="1"/>
    <col min="23" max="23" width="20.53125" style="186" customWidth="1"/>
    <col min="24" max="24" width="9.19921875" style="197" customWidth="1"/>
    <col min="25" max="25" width="11.796875" style="186" customWidth="1"/>
    <col min="26" max="26" width="9.1328125" style="186" customWidth="1"/>
    <col min="27" max="27" width="3.53125" style="186" customWidth="1"/>
    <col min="28" max="28" width="8.1328125" style="186" customWidth="1"/>
    <col min="29" max="29" width="10.53125" style="186" customWidth="1"/>
    <col min="30" max="30" width="8.46484375" style="186" customWidth="1"/>
    <col min="31" max="31" width="10.33203125" style="186" customWidth="1"/>
    <col min="32" max="32" width="9.86328125" style="186" customWidth="1"/>
    <col min="33" max="33" width="3.33203125" style="186" customWidth="1"/>
    <col min="34" max="34" width="8.53125" style="186" customWidth="1"/>
    <col min="35" max="35" width="10.19921875" style="186" customWidth="1"/>
    <col min="36" max="36" width="8.53125" style="186" customWidth="1"/>
    <col min="37" max="37" width="10" style="186" customWidth="1"/>
    <col min="38" max="38" width="11.19921875" style="186" customWidth="1"/>
    <col min="39" max="39" width="1.53125" style="186" customWidth="1"/>
    <col min="40" max="40" width="7.46484375" style="186" customWidth="1"/>
    <col min="41" max="41" width="10.46484375" style="186" customWidth="1"/>
    <col min="42" max="42" width="7.46484375" style="186" customWidth="1"/>
    <col min="43" max="43" width="10.53125" style="186" customWidth="1"/>
    <col min="44" max="44" width="10.1328125" style="186" customWidth="1"/>
    <col min="45" max="45" width="4.46484375" style="186" customWidth="1"/>
    <col min="46" max="46" width="7.796875" style="186" customWidth="1"/>
    <col min="47" max="47" width="6.6640625" style="186" customWidth="1"/>
    <col min="48" max="48" width="18.6640625" style="186" customWidth="1"/>
    <col min="49" max="50" width="7.53125" style="186" customWidth="1"/>
    <col min="51" max="51" width="18.1328125" style="186" customWidth="1"/>
    <col min="52" max="53" width="8.19921875" style="186" customWidth="1"/>
    <col min="54" max="54" width="19" style="186" customWidth="1"/>
    <col min="55" max="58" width="11.53125" style="186"/>
    <col min="59" max="59" width="12.1328125" style="186" customWidth="1"/>
    <col min="60" max="16384" width="11.53125" style="186"/>
  </cols>
  <sheetData>
    <row r="1" spans="1:54" s="644" customFormat="1" ht="31.8" customHeight="1" thickBot="1" x14ac:dyDescent="0.4">
      <c r="A1" s="951" t="str">
        <f>+Explications!A1:R1</f>
        <v>CARRE D'AS 2025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952"/>
      <c r="N1" s="952"/>
      <c r="O1" s="952"/>
      <c r="P1" s="952"/>
      <c r="Q1" s="952"/>
      <c r="R1" s="952"/>
      <c r="S1" s="952"/>
      <c r="T1" s="952"/>
      <c r="U1" s="952"/>
      <c r="V1" s="952"/>
      <c r="W1" s="952"/>
      <c r="X1" s="952"/>
      <c r="Y1" s="952"/>
      <c r="Z1" s="953"/>
      <c r="AB1" s="951" t="s">
        <v>23</v>
      </c>
      <c r="AC1" s="952"/>
      <c r="AD1" s="952"/>
      <c r="AE1" s="952"/>
      <c r="AF1" s="952"/>
      <c r="AG1" s="952"/>
      <c r="AH1" s="952"/>
      <c r="AI1" s="952"/>
      <c r="AJ1" s="952"/>
      <c r="AK1" s="952"/>
      <c r="AL1" s="952"/>
      <c r="AM1" s="952"/>
      <c r="AN1" s="952"/>
      <c r="AO1" s="952"/>
      <c r="AP1" s="952"/>
      <c r="AQ1" s="952"/>
      <c r="AR1" s="952"/>
      <c r="AS1" s="952"/>
      <c r="AT1" s="952"/>
      <c r="AU1" s="952"/>
      <c r="AV1" s="952"/>
      <c r="AW1" s="952"/>
      <c r="AX1" s="952"/>
      <c r="AY1" s="952"/>
      <c r="AZ1" s="952"/>
      <c r="BA1" s="952"/>
      <c r="BB1" s="953"/>
    </row>
    <row r="2" spans="1:54" ht="20" customHeight="1" x14ac:dyDescent="0.4">
      <c r="A2" s="189" t="s">
        <v>133</v>
      </c>
      <c r="B2" s="190">
        <f>+Explications!B35</f>
        <v>45776</v>
      </c>
      <c r="C2" s="191"/>
      <c r="D2" s="634" t="s">
        <v>131</v>
      </c>
      <c r="E2" s="623" t="str">
        <f>+Explications!B36</f>
        <v>Val d'Europe</v>
      </c>
      <c r="F2" s="189"/>
      <c r="G2" s="189"/>
      <c r="H2" s="191"/>
      <c r="I2" s="189" t="s">
        <v>224</v>
      </c>
      <c r="J2" s="189" t="str">
        <f>+Explications!B37</f>
        <v>ASGAF</v>
      </c>
      <c r="K2" s="189"/>
      <c r="L2" s="189"/>
      <c r="M2" s="189"/>
      <c r="N2" s="189"/>
      <c r="O2" s="189"/>
      <c r="P2" s="189" t="s">
        <v>391</v>
      </c>
      <c r="Q2" s="189"/>
      <c r="R2" s="189" t="str">
        <f>+Explications!B38</f>
        <v>Simple</v>
      </c>
      <c r="S2" s="189"/>
      <c r="T2" s="189"/>
      <c r="U2" s="189"/>
      <c r="V2" s="189"/>
      <c r="W2" s="189" t="s">
        <v>153</v>
      </c>
      <c r="X2" s="193"/>
      <c r="Y2" s="189"/>
      <c r="AB2" s="954" t="s">
        <v>25</v>
      </c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</row>
    <row r="3" spans="1:54" ht="13.15" thickBot="1" x14ac:dyDescent="0.4">
      <c r="B3" s="194"/>
    </row>
    <row r="4" spans="1:54" ht="16.5" customHeight="1" thickBot="1" x14ac:dyDescent="0.4">
      <c r="B4" s="932" t="s">
        <v>0</v>
      </c>
      <c r="C4" s="933"/>
      <c r="D4" s="933"/>
      <c r="E4" s="933"/>
      <c r="F4" s="934"/>
      <c r="G4" s="95"/>
      <c r="H4" s="95"/>
      <c r="I4" s="932" t="s">
        <v>3</v>
      </c>
      <c r="J4" s="933"/>
      <c r="K4" s="933"/>
      <c r="L4" s="933"/>
      <c r="M4" s="934"/>
      <c r="AB4" s="932" t="s">
        <v>0</v>
      </c>
      <c r="AC4" s="933"/>
      <c r="AD4" s="933"/>
      <c r="AE4" s="933"/>
      <c r="AF4" s="934"/>
      <c r="AH4" s="932" t="s">
        <v>3</v>
      </c>
      <c r="AI4" s="933"/>
      <c r="AJ4" s="933"/>
      <c r="AK4" s="933"/>
      <c r="AL4" s="934"/>
      <c r="AN4" s="932" t="s">
        <v>18</v>
      </c>
      <c r="AO4" s="933"/>
      <c r="AP4" s="933"/>
      <c r="AQ4" s="933"/>
      <c r="AR4" s="934"/>
      <c r="AT4" s="938" t="s">
        <v>231</v>
      </c>
      <c r="AU4" s="939"/>
      <c r="AV4" s="939"/>
      <c r="AW4" s="939"/>
      <c r="AX4" s="939"/>
      <c r="AY4" s="939"/>
      <c r="AZ4" s="939"/>
      <c r="BA4" s="939"/>
      <c r="BB4" s="940"/>
    </row>
    <row r="5" spans="1:54" ht="16.5" customHeight="1" thickBot="1" x14ac:dyDescent="0.4">
      <c r="B5" s="198" t="s">
        <v>85</v>
      </c>
      <c r="C5" s="199" t="s">
        <v>90</v>
      </c>
      <c r="D5" s="635" t="s">
        <v>24</v>
      </c>
      <c r="E5" s="625" t="s">
        <v>48</v>
      </c>
      <c r="F5" s="204" t="s">
        <v>21</v>
      </c>
      <c r="G5" s="95"/>
      <c r="H5" s="95"/>
      <c r="I5" s="203" t="str">
        <f>+B5</f>
        <v>Nom Prénom</v>
      </c>
      <c r="J5" s="204" t="s">
        <v>90</v>
      </c>
      <c r="K5" s="203" t="str">
        <f>+D5</f>
        <v>Club *</v>
      </c>
      <c r="L5" s="203" t="s">
        <v>48</v>
      </c>
      <c r="M5" s="202" t="s">
        <v>21</v>
      </c>
      <c r="O5" s="946" t="s">
        <v>18</v>
      </c>
      <c r="P5" s="947"/>
      <c r="Q5" s="947"/>
      <c r="R5" s="948"/>
      <c r="S5" s="949" t="s">
        <v>2</v>
      </c>
      <c r="T5" s="950"/>
      <c r="W5" s="932" t="s">
        <v>15</v>
      </c>
      <c r="X5" s="934"/>
      <c r="AB5" s="205" t="str">
        <f>+W6</f>
        <v>ASGAF</v>
      </c>
      <c r="AC5" s="206" t="str">
        <f>+W7</f>
        <v>Chevannes</v>
      </c>
      <c r="AD5" s="206" t="str">
        <f>+W8</f>
        <v>Chevry</v>
      </c>
      <c r="AE5" s="206" t="str">
        <f>+W9</f>
        <v>Corbuches</v>
      </c>
      <c r="AF5" s="207" t="str">
        <f>+W10</f>
        <v>Réveillon</v>
      </c>
      <c r="AH5" s="205" t="str">
        <f>+AB5</f>
        <v>ASGAF</v>
      </c>
      <c r="AI5" s="206" t="str">
        <f>+AC5</f>
        <v>Chevannes</v>
      </c>
      <c r="AJ5" s="206" t="str">
        <f>+AD5</f>
        <v>Chevry</v>
      </c>
      <c r="AK5" s="206" t="str">
        <f>+AE5</f>
        <v>Corbuches</v>
      </c>
      <c r="AL5" s="207" t="str">
        <f>+AF5</f>
        <v>Réveillon</v>
      </c>
      <c r="AN5" s="205" t="str">
        <f>+AH5</f>
        <v>ASGAF</v>
      </c>
      <c r="AO5" s="206" t="str">
        <f>+AI5</f>
        <v>Chevannes</v>
      </c>
      <c r="AP5" s="206" t="str">
        <f>+AJ5</f>
        <v>Chevry</v>
      </c>
      <c r="AQ5" s="206" t="str">
        <f>+AK5</f>
        <v>Corbuches</v>
      </c>
      <c r="AR5" s="207" t="str">
        <f>+AL5</f>
        <v>Réveillon</v>
      </c>
      <c r="AT5" s="932" t="s">
        <v>227</v>
      </c>
      <c r="AU5" s="933"/>
      <c r="AV5" s="934"/>
      <c r="AW5" s="932" t="s">
        <v>86</v>
      </c>
      <c r="AX5" s="933"/>
      <c r="AY5" s="934"/>
      <c r="AZ5" s="932" t="s">
        <v>87</v>
      </c>
      <c r="BA5" s="933"/>
      <c r="BB5" s="934"/>
    </row>
    <row r="6" spans="1:54" ht="16.5" customHeight="1" thickBot="1" x14ac:dyDescent="0.4">
      <c r="A6" s="208">
        <v>1</v>
      </c>
      <c r="B6" s="209" t="str">
        <f t="shared" ref="B6:E21" si="0">+B42</f>
        <v>Szechter Bertrand</v>
      </c>
      <c r="C6" s="210" t="str">
        <f>+C42</f>
        <v>H</v>
      </c>
      <c r="D6" s="636" t="str">
        <f t="shared" ref="D6:E14" si="1">+D42</f>
        <v>Corbuches</v>
      </c>
      <c r="E6" s="781">
        <f t="shared" si="1"/>
        <v>7.6</v>
      </c>
      <c r="F6" s="239">
        <f>N6*(IF(E6&lt;36,1,0))</f>
        <v>30</v>
      </c>
      <c r="H6" s="208">
        <v>1</v>
      </c>
      <c r="I6" s="209" t="str">
        <f t="shared" ref="I6:K21" si="2">+I42</f>
        <v>Heiles Frédéric</v>
      </c>
      <c r="J6" s="210" t="str">
        <f t="shared" si="2"/>
        <v>H</v>
      </c>
      <c r="K6" s="210" t="str">
        <f t="shared" si="2"/>
        <v>ASGAF</v>
      </c>
      <c r="L6" s="212">
        <f t="shared" ref="L6:L35" si="3">VALUE(+L42)</f>
        <v>52.3</v>
      </c>
      <c r="M6" s="239">
        <f>N6*(IF(L6&lt;36,1,0))</f>
        <v>0</v>
      </c>
      <c r="N6" s="213">
        <v>30</v>
      </c>
      <c r="O6" s="214" t="s">
        <v>228</v>
      </c>
      <c r="P6" s="215" t="str">
        <f>+I5</f>
        <v>Nom Prénom</v>
      </c>
      <c r="Q6" s="215" t="str">
        <f>+J5</f>
        <v>H/F</v>
      </c>
      <c r="R6" s="215" t="str">
        <f>+K5</f>
        <v>Club *</v>
      </c>
      <c r="S6" s="215" t="s">
        <v>228</v>
      </c>
      <c r="T6" s="216" t="s">
        <v>230</v>
      </c>
      <c r="W6" s="217" t="s">
        <v>311</v>
      </c>
      <c r="X6" s="218">
        <f>AB121</f>
        <v>13</v>
      </c>
      <c r="AB6" s="219" t="str">
        <f>IF($D6=AB$5,$F6,"")</f>
        <v/>
      </c>
      <c r="AC6" s="220" t="str">
        <f t="shared" ref="AC6:AF21" si="4">IF($D6=AC$5,$F6,"")</f>
        <v/>
      </c>
      <c r="AD6" s="220" t="str">
        <f t="shared" si="4"/>
        <v/>
      </c>
      <c r="AE6" s="220">
        <f t="shared" si="4"/>
        <v>30</v>
      </c>
      <c r="AF6" s="221" t="str">
        <f t="shared" si="4"/>
        <v/>
      </c>
      <c r="AH6" s="222">
        <f>IF($K6=AH$5,$M6,"")</f>
        <v>0</v>
      </c>
      <c r="AI6" s="223" t="str">
        <f t="shared" ref="AI6:AL21" si="5">IF($K6=AI$5,$M6,"")</f>
        <v/>
      </c>
      <c r="AJ6" s="223" t="str">
        <f t="shared" si="5"/>
        <v/>
      </c>
      <c r="AK6" s="223" t="str">
        <f t="shared" si="5"/>
        <v/>
      </c>
      <c r="AL6" s="224" t="str">
        <f t="shared" si="5"/>
        <v/>
      </c>
      <c r="AN6" s="219">
        <f>IF($R7=AN$5,$S7,"")</f>
        <v>12</v>
      </c>
      <c r="AO6" s="220" t="str">
        <f t="shared" ref="AO6:AO17" si="6">IF($R7=AO$5,$S7,"")</f>
        <v/>
      </c>
      <c r="AP6" s="220" t="str">
        <f t="shared" ref="AP6:AP17" si="7">IF($R7=AP$5,$S7,"")</f>
        <v/>
      </c>
      <c r="AQ6" s="220" t="str">
        <f t="shared" ref="AQ6:AQ17" si="8">IF($R7=AQ$5,$S7,"")</f>
        <v/>
      </c>
      <c r="AR6" s="221" t="str">
        <f t="shared" ref="AR6:AR17" si="9">IF($R7=AR$5,$S7,"")</f>
        <v/>
      </c>
      <c r="AT6" s="202" t="s">
        <v>229</v>
      </c>
      <c r="AU6" s="202" t="s">
        <v>228</v>
      </c>
      <c r="AV6" s="202" t="s">
        <v>1</v>
      </c>
      <c r="AW6" s="202" t="s">
        <v>229</v>
      </c>
      <c r="AX6" s="202" t="s">
        <v>228</v>
      </c>
      <c r="AY6" s="202" t="s">
        <v>1</v>
      </c>
      <c r="AZ6" s="202" t="s">
        <v>229</v>
      </c>
      <c r="BA6" s="202" t="s">
        <v>228</v>
      </c>
      <c r="BB6" s="202" t="s">
        <v>1</v>
      </c>
    </row>
    <row r="7" spans="1:54" ht="16.5" customHeight="1" thickBot="1" x14ac:dyDescent="0.4">
      <c r="A7" s="225">
        <v>2</v>
      </c>
      <c r="B7" s="226" t="str">
        <f t="shared" si="0"/>
        <v>Zuffelato Stéphane</v>
      </c>
      <c r="C7" s="227" t="str">
        <f t="shared" si="0"/>
        <v>H</v>
      </c>
      <c r="D7" s="637" t="str">
        <f t="shared" si="1"/>
        <v>ASGAF</v>
      </c>
      <c r="E7" s="779">
        <f t="shared" si="1"/>
        <v>18.100000000000001</v>
      </c>
      <c r="F7" s="244">
        <f t="shared" ref="F7:F35" si="10">N7*(IF(E7&lt;36,1,0))</f>
        <v>29</v>
      </c>
      <c r="H7" s="225">
        <v>2</v>
      </c>
      <c r="I7" s="226" t="str">
        <f t="shared" si="2"/>
        <v>Rialland Lucien</v>
      </c>
      <c r="J7" s="227" t="str">
        <f t="shared" si="2"/>
        <v>H</v>
      </c>
      <c r="K7" s="227" t="str">
        <f t="shared" si="2"/>
        <v>ASGAF</v>
      </c>
      <c r="L7" s="212">
        <f t="shared" si="3"/>
        <v>37.299999999999997</v>
      </c>
      <c r="M7" s="239">
        <f t="shared" ref="M7:M34" si="11">N7*(IF(L7&lt;36,1,0))</f>
        <v>0</v>
      </c>
      <c r="N7" s="229">
        <v>29</v>
      </c>
      <c r="O7" s="230">
        <v>1</v>
      </c>
      <c r="P7" s="231" t="str">
        <f t="shared" ref="P7:P18" si="12">IFERROR(VLOOKUP($O7,$AU$7:$AV$36,2,0),"")</f>
        <v>Heiles Frédéric</v>
      </c>
      <c r="Q7" s="231">
        <f t="shared" ref="Q7:Q18" si="13">IFERROR(VLOOKUP($P7,$I$6:$L$35,4,0),"")</f>
        <v>52.3</v>
      </c>
      <c r="R7" s="231" t="str">
        <f t="shared" ref="R7:R18" si="14">IFERROR(VLOOKUP($P7,$I$6:$L$35,3,0),"")</f>
        <v>ASGAF</v>
      </c>
      <c r="S7" s="223">
        <f t="shared" ref="S7" si="15">IF(P7&lt;&gt;"",T7,0)</f>
        <v>12</v>
      </c>
      <c r="T7" s="224">
        <v>12</v>
      </c>
      <c r="W7" s="232" t="str">
        <f>+Liste_J!O8</f>
        <v>Chevannes</v>
      </c>
      <c r="X7" s="233">
        <f>AC121</f>
        <v>14</v>
      </c>
      <c r="AB7" s="234">
        <f t="shared" ref="AB7:AF35" si="16">IF($D7=AB$5,$F7,"")</f>
        <v>29</v>
      </c>
      <c r="AC7" s="235" t="str">
        <f t="shared" si="4"/>
        <v/>
      </c>
      <c r="AD7" s="235" t="str">
        <f t="shared" si="4"/>
        <v/>
      </c>
      <c r="AE7" s="235" t="str">
        <f t="shared" si="4"/>
        <v/>
      </c>
      <c r="AF7" s="236" t="str">
        <f t="shared" si="4"/>
        <v/>
      </c>
      <c r="AH7" s="234">
        <f t="shared" ref="AH7:AL35" si="17">IF($K7=AH$5,$M7,"")</f>
        <v>0</v>
      </c>
      <c r="AI7" s="235" t="str">
        <f t="shared" si="5"/>
        <v/>
      </c>
      <c r="AJ7" s="235" t="str">
        <f t="shared" si="5"/>
        <v/>
      </c>
      <c r="AK7" s="235" t="str">
        <f t="shared" si="5"/>
        <v/>
      </c>
      <c r="AL7" s="236" t="str">
        <f t="shared" si="5"/>
        <v/>
      </c>
      <c r="AN7" s="234">
        <f t="shared" ref="AN7:AN17" si="18">IF($R8=AN$5,$S8,"")</f>
        <v>11</v>
      </c>
      <c r="AO7" s="235" t="str">
        <f t="shared" si="6"/>
        <v/>
      </c>
      <c r="AP7" s="235" t="str">
        <f t="shared" si="7"/>
        <v/>
      </c>
      <c r="AQ7" s="235" t="str">
        <f t="shared" si="8"/>
        <v/>
      </c>
      <c r="AR7" s="236" t="str">
        <f t="shared" si="9"/>
        <v/>
      </c>
      <c r="AT7" s="237">
        <f>IF(L6&gt;36,N6,0)</f>
        <v>30</v>
      </c>
      <c r="AU7" s="238">
        <f t="shared" ref="AU7:AU36" si="19">IF(AT7&lt;&gt;0,RANK(AT7,AT$7:AT$36),0)</f>
        <v>1</v>
      </c>
      <c r="AV7" s="238" t="str">
        <f t="shared" ref="AV7:AV36" si="20">IF(AU7&lt;&gt;0,$I6,"")</f>
        <v>Heiles Frédéric</v>
      </c>
      <c r="AW7" s="238">
        <f t="shared" ref="AW7:AW36" si="21">IF((L6&gt;36),0,IF(J6="F",M6,0))</f>
        <v>0</v>
      </c>
      <c r="AX7" s="238">
        <f t="shared" ref="AX7:AX36" si="22">IF(AW7&lt;&gt;0,RANK(AW7,AW$7:AW$36),0)</f>
        <v>0</v>
      </c>
      <c r="AY7" s="238" t="str">
        <f t="shared" ref="AY7:AY36" si="23">IF(AX7&lt;&gt;0,$I6,"")</f>
        <v/>
      </c>
      <c r="AZ7" s="238">
        <f t="shared" ref="AZ7:AZ36" si="24">IF((L6&gt;36),0,IF(J6="F",0,M6))</f>
        <v>0</v>
      </c>
      <c r="BA7" s="238">
        <f t="shared" ref="BA7:BA36" si="25">IF(AZ7&lt;&gt;0,RANK(AZ7,AZ$7:AZ$36),0)</f>
        <v>0</v>
      </c>
      <c r="BB7" s="239" t="str">
        <f t="shared" ref="BB7:BB36" si="26">IF(BA7&lt;&gt;0,$I6,"")</f>
        <v/>
      </c>
    </row>
    <row r="8" spans="1:54" ht="16.5" customHeight="1" thickBot="1" x14ac:dyDescent="0.4">
      <c r="A8" s="225">
        <v>3</v>
      </c>
      <c r="B8" s="226" t="str">
        <f t="shared" si="0"/>
        <v>Robic Jean Pierre</v>
      </c>
      <c r="C8" s="227" t="str">
        <f t="shared" si="0"/>
        <v>H</v>
      </c>
      <c r="D8" s="637" t="str">
        <f t="shared" si="1"/>
        <v>Réveillon</v>
      </c>
      <c r="E8" s="779">
        <f t="shared" si="1"/>
        <v>16.399999999999999</v>
      </c>
      <c r="F8" s="244">
        <f t="shared" si="10"/>
        <v>28</v>
      </c>
      <c r="H8" s="225">
        <v>3</v>
      </c>
      <c r="I8" s="226" t="str">
        <f t="shared" si="2"/>
        <v>Zuffelato Stéphane</v>
      </c>
      <c r="J8" s="227" t="str">
        <f t="shared" si="2"/>
        <v>H</v>
      </c>
      <c r="K8" s="227" t="str">
        <f t="shared" si="2"/>
        <v>ASGAF</v>
      </c>
      <c r="L8" s="212">
        <f t="shared" si="3"/>
        <v>18.100000000000001</v>
      </c>
      <c r="M8" s="239">
        <f t="shared" si="11"/>
        <v>28</v>
      </c>
      <c r="N8" s="229">
        <v>28</v>
      </c>
      <c r="O8" s="240">
        <v>2</v>
      </c>
      <c r="P8" s="241" t="str">
        <f t="shared" si="12"/>
        <v>Rialland Lucien</v>
      </c>
      <c r="Q8" s="241">
        <f t="shared" si="13"/>
        <v>37.299999999999997</v>
      </c>
      <c r="R8" s="241" t="str">
        <f t="shared" si="14"/>
        <v>ASGAF</v>
      </c>
      <c r="S8" s="223">
        <f t="shared" ref="S8:S9" si="27">IF(P8&lt;&gt;"",T8,0)</f>
        <v>11</v>
      </c>
      <c r="T8" s="224">
        <v>11</v>
      </c>
      <c r="W8" s="232" t="s">
        <v>11</v>
      </c>
      <c r="X8" s="233">
        <f>AD121</f>
        <v>3</v>
      </c>
      <c r="AB8" s="234" t="str">
        <f t="shared" si="16"/>
        <v/>
      </c>
      <c r="AC8" s="235" t="str">
        <f t="shared" si="4"/>
        <v/>
      </c>
      <c r="AD8" s="235" t="str">
        <f t="shared" si="4"/>
        <v/>
      </c>
      <c r="AE8" s="235" t="str">
        <f t="shared" si="4"/>
        <v/>
      </c>
      <c r="AF8" s="236">
        <f t="shared" si="4"/>
        <v>28</v>
      </c>
      <c r="AH8" s="234">
        <f t="shared" si="17"/>
        <v>28</v>
      </c>
      <c r="AI8" s="235" t="str">
        <f t="shared" si="5"/>
        <v/>
      </c>
      <c r="AJ8" s="235" t="str">
        <f t="shared" si="5"/>
        <v/>
      </c>
      <c r="AK8" s="235" t="str">
        <f t="shared" si="5"/>
        <v/>
      </c>
      <c r="AL8" s="236" t="str">
        <f t="shared" si="5"/>
        <v/>
      </c>
      <c r="AN8" s="234" t="str">
        <f t="shared" si="18"/>
        <v/>
      </c>
      <c r="AO8" s="235" t="str">
        <f t="shared" si="6"/>
        <v/>
      </c>
      <c r="AP8" s="235" t="str">
        <f t="shared" si="7"/>
        <v/>
      </c>
      <c r="AQ8" s="235" t="str">
        <f t="shared" si="8"/>
        <v/>
      </c>
      <c r="AR8" s="236" t="str">
        <f t="shared" si="9"/>
        <v/>
      </c>
      <c r="AT8" s="242">
        <f t="shared" ref="AT8:AT36" si="28">IF(L7&gt;36,N7,0)</f>
        <v>29</v>
      </c>
      <c r="AU8" s="243">
        <f t="shared" si="19"/>
        <v>2</v>
      </c>
      <c r="AV8" s="243" t="str">
        <f t="shared" si="20"/>
        <v>Rialland Lucien</v>
      </c>
      <c r="AW8" s="243">
        <f t="shared" si="21"/>
        <v>0</v>
      </c>
      <c r="AX8" s="243">
        <f t="shared" si="22"/>
        <v>0</v>
      </c>
      <c r="AY8" s="243" t="str">
        <f t="shared" si="23"/>
        <v/>
      </c>
      <c r="AZ8" s="243">
        <f t="shared" si="24"/>
        <v>0</v>
      </c>
      <c r="BA8" s="243">
        <f t="shared" si="25"/>
        <v>0</v>
      </c>
      <c r="BB8" s="244" t="str">
        <f t="shared" si="26"/>
        <v/>
      </c>
    </row>
    <row r="9" spans="1:54" ht="16.5" customHeight="1" thickBot="1" x14ac:dyDescent="0.4">
      <c r="A9" s="225">
        <v>4</v>
      </c>
      <c r="B9" s="226" t="str">
        <f t="shared" si="0"/>
        <v>Soler Alain</v>
      </c>
      <c r="C9" s="227" t="str">
        <f t="shared" si="0"/>
        <v>H</v>
      </c>
      <c r="D9" s="637" t="str">
        <f t="shared" si="1"/>
        <v>Corbuches</v>
      </c>
      <c r="E9" s="779">
        <f t="shared" si="1"/>
        <v>9.5</v>
      </c>
      <c r="F9" s="244">
        <f t="shared" si="10"/>
        <v>27</v>
      </c>
      <c r="H9" s="225">
        <v>4</v>
      </c>
      <c r="I9" s="226" t="str">
        <f t="shared" si="2"/>
        <v>Lezervant Sophie</v>
      </c>
      <c r="J9" s="227" t="str">
        <f t="shared" si="2"/>
        <v>F</v>
      </c>
      <c r="K9" s="227" t="str">
        <f t="shared" si="2"/>
        <v>ASGAF</v>
      </c>
      <c r="L9" s="212">
        <f t="shared" si="3"/>
        <v>24.3</v>
      </c>
      <c r="M9" s="239">
        <f t="shared" si="11"/>
        <v>27</v>
      </c>
      <c r="N9" s="229">
        <v>27</v>
      </c>
      <c r="O9" s="240">
        <v>3</v>
      </c>
      <c r="P9" s="241" t="str">
        <f t="shared" si="12"/>
        <v/>
      </c>
      <c r="Q9" s="241" t="str">
        <f t="shared" si="13"/>
        <v/>
      </c>
      <c r="R9" s="241" t="str">
        <f t="shared" si="14"/>
        <v/>
      </c>
      <c r="S9" s="223">
        <f t="shared" si="27"/>
        <v>0</v>
      </c>
      <c r="T9" s="224" t="str">
        <f t="shared" ref="T9:T18" si="29">IFERROR(VLOOKUP($P9,$I$6:$M$35,5,0),"")</f>
        <v/>
      </c>
      <c r="W9" s="232" t="s">
        <v>12</v>
      </c>
      <c r="X9" s="233">
        <f>AE121</f>
        <v>5</v>
      </c>
      <c r="AB9" s="234" t="str">
        <f t="shared" si="16"/>
        <v/>
      </c>
      <c r="AC9" s="235" t="str">
        <f t="shared" si="4"/>
        <v/>
      </c>
      <c r="AD9" s="235" t="str">
        <f t="shared" si="4"/>
        <v/>
      </c>
      <c r="AE9" s="235">
        <f t="shared" si="4"/>
        <v>27</v>
      </c>
      <c r="AF9" s="236" t="str">
        <f t="shared" si="4"/>
        <v/>
      </c>
      <c r="AH9" s="234">
        <f t="shared" si="17"/>
        <v>27</v>
      </c>
      <c r="AI9" s="235" t="str">
        <f t="shared" si="5"/>
        <v/>
      </c>
      <c r="AJ9" s="235" t="str">
        <f t="shared" si="5"/>
        <v/>
      </c>
      <c r="AK9" s="235" t="str">
        <f t="shared" si="5"/>
        <v/>
      </c>
      <c r="AL9" s="236" t="str">
        <f t="shared" si="5"/>
        <v/>
      </c>
      <c r="AN9" s="234" t="str">
        <f t="shared" si="18"/>
        <v/>
      </c>
      <c r="AO9" s="235" t="str">
        <f t="shared" si="6"/>
        <v/>
      </c>
      <c r="AP9" s="235" t="str">
        <f t="shared" si="7"/>
        <v/>
      </c>
      <c r="AQ9" s="235" t="str">
        <f t="shared" si="8"/>
        <v/>
      </c>
      <c r="AR9" s="236" t="str">
        <f t="shared" si="9"/>
        <v/>
      </c>
      <c r="AT9" s="242">
        <f t="shared" si="28"/>
        <v>0</v>
      </c>
      <c r="AU9" s="243">
        <f t="shared" si="19"/>
        <v>0</v>
      </c>
      <c r="AV9" s="243" t="str">
        <f t="shared" si="20"/>
        <v/>
      </c>
      <c r="AW9" s="243">
        <f t="shared" si="21"/>
        <v>0</v>
      </c>
      <c r="AX9" s="243">
        <f t="shared" si="22"/>
        <v>0</v>
      </c>
      <c r="AY9" s="243" t="str">
        <f t="shared" si="23"/>
        <v/>
      </c>
      <c r="AZ9" s="243">
        <f t="shared" si="24"/>
        <v>28</v>
      </c>
      <c r="BA9" s="243">
        <f t="shared" si="25"/>
        <v>1</v>
      </c>
      <c r="BB9" s="244" t="str">
        <f t="shared" si="26"/>
        <v>Zuffelato Stéphane</v>
      </c>
    </row>
    <row r="10" spans="1:54" ht="16.5" customHeight="1" thickBot="1" x14ac:dyDescent="0.4">
      <c r="A10" s="225">
        <v>5</v>
      </c>
      <c r="B10" s="226" t="str">
        <f t="shared" si="0"/>
        <v>Bellanger Alain</v>
      </c>
      <c r="C10" s="227" t="str">
        <f t="shared" si="0"/>
        <v>H</v>
      </c>
      <c r="D10" s="637" t="str">
        <f t="shared" si="1"/>
        <v>Chevannes</v>
      </c>
      <c r="E10" s="779">
        <f t="shared" si="1"/>
        <v>10.4</v>
      </c>
      <c r="F10" s="244">
        <f t="shared" si="10"/>
        <v>26</v>
      </c>
      <c r="H10" s="225">
        <v>5</v>
      </c>
      <c r="I10" s="226" t="str">
        <f t="shared" si="2"/>
        <v>Combrisson Jean-Luc</v>
      </c>
      <c r="J10" s="227" t="str">
        <f t="shared" si="2"/>
        <v>H</v>
      </c>
      <c r="K10" s="227" t="str">
        <f t="shared" si="2"/>
        <v>Chevry</v>
      </c>
      <c r="L10" s="212">
        <f t="shared" si="3"/>
        <v>34</v>
      </c>
      <c r="M10" s="239">
        <f t="shared" si="11"/>
        <v>26</v>
      </c>
      <c r="N10" s="229">
        <v>26</v>
      </c>
      <c r="O10" s="240">
        <v>4</v>
      </c>
      <c r="P10" s="241" t="str">
        <f t="shared" si="12"/>
        <v/>
      </c>
      <c r="Q10" s="241" t="str">
        <f t="shared" si="13"/>
        <v/>
      </c>
      <c r="R10" s="241" t="str">
        <f t="shared" si="14"/>
        <v/>
      </c>
      <c r="S10" s="223">
        <f t="shared" ref="S10:S17" si="30">IF(P10&lt;&gt;"",T10,0)</f>
        <v>0</v>
      </c>
      <c r="T10" s="224" t="str">
        <f t="shared" si="29"/>
        <v/>
      </c>
      <c r="W10" s="232" t="s">
        <v>13</v>
      </c>
      <c r="X10" s="233">
        <f>AF121</f>
        <v>7</v>
      </c>
      <c r="AB10" s="234" t="str">
        <f t="shared" si="16"/>
        <v/>
      </c>
      <c r="AC10" s="235">
        <f t="shared" si="4"/>
        <v>26</v>
      </c>
      <c r="AD10" s="235" t="str">
        <f t="shared" si="4"/>
        <v/>
      </c>
      <c r="AE10" s="235" t="str">
        <f t="shared" si="4"/>
        <v/>
      </c>
      <c r="AF10" s="236" t="str">
        <f t="shared" si="4"/>
        <v/>
      </c>
      <c r="AH10" s="234" t="str">
        <f t="shared" si="17"/>
        <v/>
      </c>
      <c r="AI10" s="235" t="str">
        <f t="shared" si="5"/>
        <v/>
      </c>
      <c r="AJ10" s="235">
        <f t="shared" si="5"/>
        <v>26</v>
      </c>
      <c r="AK10" s="235" t="str">
        <f t="shared" si="5"/>
        <v/>
      </c>
      <c r="AL10" s="236" t="str">
        <f t="shared" si="5"/>
        <v/>
      </c>
      <c r="AN10" s="234" t="str">
        <f t="shared" si="18"/>
        <v/>
      </c>
      <c r="AO10" s="235" t="str">
        <f t="shared" si="6"/>
        <v/>
      </c>
      <c r="AP10" s="235" t="str">
        <f t="shared" si="7"/>
        <v/>
      </c>
      <c r="AQ10" s="235" t="str">
        <f t="shared" si="8"/>
        <v/>
      </c>
      <c r="AR10" s="236" t="str">
        <f t="shared" si="9"/>
        <v/>
      </c>
      <c r="AT10" s="242">
        <f t="shared" si="28"/>
        <v>0</v>
      </c>
      <c r="AU10" s="243">
        <f t="shared" si="19"/>
        <v>0</v>
      </c>
      <c r="AV10" s="243" t="str">
        <f t="shared" si="20"/>
        <v/>
      </c>
      <c r="AW10" s="243">
        <f t="shared" si="21"/>
        <v>27</v>
      </c>
      <c r="AX10" s="243">
        <f t="shared" si="22"/>
        <v>1</v>
      </c>
      <c r="AY10" s="243" t="str">
        <f t="shared" si="23"/>
        <v>Lezervant Sophie</v>
      </c>
      <c r="AZ10" s="243">
        <f t="shared" si="24"/>
        <v>0</v>
      </c>
      <c r="BA10" s="243">
        <f t="shared" si="25"/>
        <v>0</v>
      </c>
      <c r="BB10" s="244" t="str">
        <f t="shared" si="26"/>
        <v/>
      </c>
    </row>
    <row r="11" spans="1:54" ht="16.5" customHeight="1" thickBot="1" x14ac:dyDescent="0.4">
      <c r="A11" s="225">
        <v>6</v>
      </c>
      <c r="B11" s="226" t="str">
        <f t="shared" si="0"/>
        <v>Lapatrie Gilles</v>
      </c>
      <c r="C11" s="227" t="str">
        <f t="shared" si="0"/>
        <v>H</v>
      </c>
      <c r="D11" s="637" t="str">
        <f t="shared" si="1"/>
        <v>Réveillon</v>
      </c>
      <c r="E11" s="779">
        <f t="shared" si="1"/>
        <v>11.6</v>
      </c>
      <c r="F11" s="244">
        <f t="shared" si="10"/>
        <v>25</v>
      </c>
      <c r="H11" s="225">
        <v>6</v>
      </c>
      <c r="I11" s="226" t="str">
        <f t="shared" si="2"/>
        <v>Fanchon Marc</v>
      </c>
      <c r="J11" s="227" t="str">
        <f t="shared" si="2"/>
        <v>H</v>
      </c>
      <c r="K11" s="227" t="str">
        <f t="shared" si="2"/>
        <v>Réveillon</v>
      </c>
      <c r="L11" s="212">
        <f t="shared" si="3"/>
        <v>26.6</v>
      </c>
      <c r="M11" s="239">
        <f t="shared" si="11"/>
        <v>25</v>
      </c>
      <c r="N11" s="229">
        <v>25</v>
      </c>
      <c r="O11" s="240">
        <v>5</v>
      </c>
      <c r="P11" s="241" t="str">
        <f t="shared" si="12"/>
        <v/>
      </c>
      <c r="Q11" s="241" t="str">
        <f t="shared" si="13"/>
        <v/>
      </c>
      <c r="R11" s="241" t="str">
        <f t="shared" si="14"/>
        <v/>
      </c>
      <c r="S11" s="223">
        <f t="shared" si="30"/>
        <v>0</v>
      </c>
      <c r="T11" s="224" t="str">
        <f t="shared" si="29"/>
        <v/>
      </c>
      <c r="W11" s="245" t="s">
        <v>8</v>
      </c>
      <c r="X11" s="246">
        <f>SUM(X6:X10)</f>
        <v>42</v>
      </c>
      <c r="AB11" s="234" t="str">
        <f t="shared" si="16"/>
        <v/>
      </c>
      <c r="AC11" s="235" t="str">
        <f t="shared" si="4"/>
        <v/>
      </c>
      <c r="AD11" s="235" t="str">
        <f t="shared" si="4"/>
        <v/>
      </c>
      <c r="AE11" s="235" t="str">
        <f t="shared" si="4"/>
        <v/>
      </c>
      <c r="AF11" s="236">
        <f t="shared" si="4"/>
        <v>25</v>
      </c>
      <c r="AH11" s="234" t="str">
        <f t="shared" si="17"/>
        <v/>
      </c>
      <c r="AI11" s="235" t="str">
        <f t="shared" si="5"/>
        <v/>
      </c>
      <c r="AJ11" s="235" t="str">
        <f t="shared" si="5"/>
        <v/>
      </c>
      <c r="AK11" s="235" t="str">
        <f t="shared" si="5"/>
        <v/>
      </c>
      <c r="AL11" s="236">
        <f t="shared" si="5"/>
        <v>25</v>
      </c>
      <c r="AN11" s="234" t="str">
        <f t="shared" si="18"/>
        <v/>
      </c>
      <c r="AO11" s="235" t="str">
        <f t="shared" si="6"/>
        <v/>
      </c>
      <c r="AP11" s="235" t="str">
        <f t="shared" si="7"/>
        <v/>
      </c>
      <c r="AQ11" s="235" t="str">
        <f t="shared" si="8"/>
        <v/>
      </c>
      <c r="AR11" s="236" t="str">
        <f t="shared" si="9"/>
        <v/>
      </c>
      <c r="AT11" s="242">
        <f t="shared" si="28"/>
        <v>0</v>
      </c>
      <c r="AU11" s="243">
        <f t="shared" si="19"/>
        <v>0</v>
      </c>
      <c r="AV11" s="243" t="str">
        <f t="shared" si="20"/>
        <v/>
      </c>
      <c r="AW11" s="243">
        <f t="shared" si="21"/>
        <v>0</v>
      </c>
      <c r="AX11" s="243">
        <f t="shared" si="22"/>
        <v>0</v>
      </c>
      <c r="AY11" s="243" t="str">
        <f t="shared" si="23"/>
        <v/>
      </c>
      <c r="AZ11" s="243">
        <f t="shared" si="24"/>
        <v>26</v>
      </c>
      <c r="BA11" s="243">
        <f t="shared" si="25"/>
        <v>2</v>
      </c>
      <c r="BB11" s="244" t="str">
        <f t="shared" si="26"/>
        <v>Combrisson Jean-Luc</v>
      </c>
    </row>
    <row r="12" spans="1:54" ht="16.5" customHeight="1" thickBot="1" x14ac:dyDescent="0.4">
      <c r="A12" s="225">
        <v>7</v>
      </c>
      <c r="B12" s="226" t="str">
        <f t="shared" si="0"/>
        <v>Gauvin Henri-Jacques</v>
      </c>
      <c r="C12" s="227" t="str">
        <f t="shared" si="0"/>
        <v>H</v>
      </c>
      <c r="D12" s="637" t="str">
        <f t="shared" si="1"/>
        <v>Réveillon</v>
      </c>
      <c r="E12" s="779">
        <f t="shared" si="1"/>
        <v>13.9</v>
      </c>
      <c r="F12" s="244">
        <f t="shared" si="10"/>
        <v>24</v>
      </c>
      <c r="H12" s="225">
        <v>7</v>
      </c>
      <c r="I12" s="226" t="str">
        <f t="shared" si="2"/>
        <v>Gonzalez Alain</v>
      </c>
      <c r="J12" s="227" t="str">
        <f t="shared" si="2"/>
        <v>H</v>
      </c>
      <c r="K12" s="227" t="str">
        <f t="shared" si="2"/>
        <v>Réveillon</v>
      </c>
      <c r="L12" s="212">
        <f t="shared" si="3"/>
        <v>22.4</v>
      </c>
      <c r="M12" s="239">
        <f t="shared" si="11"/>
        <v>24</v>
      </c>
      <c r="N12" s="229">
        <v>24</v>
      </c>
      <c r="O12" s="240">
        <v>6</v>
      </c>
      <c r="P12" s="241" t="str">
        <f t="shared" si="12"/>
        <v/>
      </c>
      <c r="Q12" s="241" t="str">
        <f t="shared" si="13"/>
        <v/>
      </c>
      <c r="R12" s="241" t="str">
        <f t="shared" si="14"/>
        <v/>
      </c>
      <c r="S12" s="223">
        <f t="shared" si="30"/>
        <v>0</v>
      </c>
      <c r="T12" s="224" t="str">
        <f t="shared" si="29"/>
        <v/>
      </c>
      <c r="AB12" s="234" t="str">
        <f t="shared" si="16"/>
        <v/>
      </c>
      <c r="AC12" s="235" t="str">
        <f t="shared" si="4"/>
        <v/>
      </c>
      <c r="AD12" s="235" t="str">
        <f t="shared" si="4"/>
        <v/>
      </c>
      <c r="AE12" s="235" t="str">
        <f t="shared" si="4"/>
        <v/>
      </c>
      <c r="AF12" s="236">
        <f t="shared" si="4"/>
        <v>24</v>
      </c>
      <c r="AH12" s="234" t="str">
        <f t="shared" si="17"/>
        <v/>
      </c>
      <c r="AI12" s="235" t="str">
        <f t="shared" si="5"/>
        <v/>
      </c>
      <c r="AJ12" s="235" t="str">
        <f t="shared" si="5"/>
        <v/>
      </c>
      <c r="AK12" s="235" t="str">
        <f t="shared" si="5"/>
        <v/>
      </c>
      <c r="AL12" s="236">
        <f t="shared" si="5"/>
        <v>24</v>
      </c>
      <c r="AN12" s="234" t="str">
        <f t="shared" si="18"/>
        <v/>
      </c>
      <c r="AO12" s="235" t="str">
        <f t="shared" si="6"/>
        <v/>
      </c>
      <c r="AP12" s="235" t="str">
        <f t="shared" si="7"/>
        <v/>
      </c>
      <c r="AQ12" s="235" t="str">
        <f t="shared" si="8"/>
        <v/>
      </c>
      <c r="AR12" s="236" t="str">
        <f t="shared" si="9"/>
        <v/>
      </c>
      <c r="AT12" s="242">
        <f t="shared" si="28"/>
        <v>0</v>
      </c>
      <c r="AU12" s="243">
        <f t="shared" si="19"/>
        <v>0</v>
      </c>
      <c r="AV12" s="243" t="str">
        <f t="shared" si="20"/>
        <v/>
      </c>
      <c r="AW12" s="243">
        <f t="shared" si="21"/>
        <v>0</v>
      </c>
      <c r="AX12" s="243">
        <f t="shared" si="22"/>
        <v>0</v>
      </c>
      <c r="AY12" s="243" t="str">
        <f t="shared" si="23"/>
        <v/>
      </c>
      <c r="AZ12" s="243">
        <f t="shared" si="24"/>
        <v>25</v>
      </c>
      <c r="BA12" s="243">
        <f t="shared" si="25"/>
        <v>3</v>
      </c>
      <c r="BB12" s="244" t="str">
        <f t="shared" si="26"/>
        <v>Fanchon Marc</v>
      </c>
    </row>
    <row r="13" spans="1:54" ht="16.5" customHeight="1" thickBot="1" x14ac:dyDescent="0.4">
      <c r="A13" s="225">
        <v>8</v>
      </c>
      <c r="B13" s="226" t="str">
        <f t="shared" si="0"/>
        <v>Marcais Xavier</v>
      </c>
      <c r="C13" s="227" t="str">
        <f t="shared" si="0"/>
        <v>H</v>
      </c>
      <c r="D13" s="637" t="str">
        <f t="shared" si="1"/>
        <v>ASGAF</v>
      </c>
      <c r="E13" s="779">
        <f t="shared" si="1"/>
        <v>14</v>
      </c>
      <c r="F13" s="244">
        <f t="shared" si="10"/>
        <v>23</v>
      </c>
      <c r="H13" s="225">
        <v>8</v>
      </c>
      <c r="I13" s="226" t="str">
        <f t="shared" si="2"/>
        <v>Robic Jean Pierre</v>
      </c>
      <c r="J13" s="227" t="str">
        <f t="shared" si="2"/>
        <v>H</v>
      </c>
      <c r="K13" s="227" t="str">
        <f t="shared" si="2"/>
        <v>Réveillon</v>
      </c>
      <c r="L13" s="212">
        <f t="shared" si="3"/>
        <v>16.399999999999999</v>
      </c>
      <c r="M13" s="239">
        <f t="shared" si="11"/>
        <v>23</v>
      </c>
      <c r="N13" s="229">
        <v>23</v>
      </c>
      <c r="O13" s="240">
        <v>7</v>
      </c>
      <c r="P13" s="241" t="str">
        <f t="shared" si="12"/>
        <v/>
      </c>
      <c r="Q13" s="241" t="str">
        <f t="shared" si="13"/>
        <v/>
      </c>
      <c r="R13" s="241" t="str">
        <f t="shared" si="14"/>
        <v/>
      </c>
      <c r="S13" s="223">
        <f t="shared" si="30"/>
        <v>0</v>
      </c>
      <c r="T13" s="224" t="str">
        <f t="shared" si="29"/>
        <v/>
      </c>
      <c r="W13" s="932" t="s">
        <v>4</v>
      </c>
      <c r="X13" s="933"/>
      <c r="Y13" s="933"/>
      <c r="Z13" s="934"/>
      <c r="AB13" s="234">
        <f t="shared" si="16"/>
        <v>23</v>
      </c>
      <c r="AC13" s="235" t="str">
        <f t="shared" si="4"/>
        <v/>
      </c>
      <c r="AD13" s="235" t="str">
        <f t="shared" si="4"/>
        <v/>
      </c>
      <c r="AE13" s="235" t="str">
        <f t="shared" si="4"/>
        <v/>
      </c>
      <c r="AF13" s="236" t="str">
        <f t="shared" si="4"/>
        <v/>
      </c>
      <c r="AH13" s="234" t="str">
        <f t="shared" si="17"/>
        <v/>
      </c>
      <c r="AI13" s="235" t="str">
        <f t="shared" si="5"/>
        <v/>
      </c>
      <c r="AJ13" s="235" t="str">
        <f t="shared" si="5"/>
        <v/>
      </c>
      <c r="AK13" s="235" t="str">
        <f t="shared" si="5"/>
        <v/>
      </c>
      <c r="AL13" s="236">
        <f t="shared" si="5"/>
        <v>23</v>
      </c>
      <c r="AN13" s="234" t="str">
        <f t="shared" si="18"/>
        <v/>
      </c>
      <c r="AO13" s="235" t="str">
        <f t="shared" si="6"/>
        <v/>
      </c>
      <c r="AP13" s="235" t="str">
        <f t="shared" si="7"/>
        <v/>
      </c>
      <c r="AQ13" s="235" t="str">
        <f t="shared" si="8"/>
        <v/>
      </c>
      <c r="AR13" s="236" t="str">
        <f t="shared" si="9"/>
        <v/>
      </c>
      <c r="AT13" s="242">
        <f t="shared" si="28"/>
        <v>0</v>
      </c>
      <c r="AU13" s="243">
        <f t="shared" si="19"/>
        <v>0</v>
      </c>
      <c r="AV13" s="243" t="str">
        <f t="shared" si="20"/>
        <v/>
      </c>
      <c r="AW13" s="243">
        <f t="shared" si="21"/>
        <v>0</v>
      </c>
      <c r="AX13" s="243">
        <f t="shared" si="22"/>
        <v>0</v>
      </c>
      <c r="AY13" s="243" t="str">
        <f t="shared" si="23"/>
        <v/>
      </c>
      <c r="AZ13" s="243">
        <f t="shared" si="24"/>
        <v>24</v>
      </c>
      <c r="BA13" s="243">
        <f t="shared" si="25"/>
        <v>4</v>
      </c>
      <c r="BB13" s="244" t="str">
        <f t="shared" si="26"/>
        <v>Gonzalez Alain</v>
      </c>
    </row>
    <row r="14" spans="1:54" ht="16.5" customHeight="1" thickBot="1" x14ac:dyDescent="0.4">
      <c r="A14" s="225">
        <v>9</v>
      </c>
      <c r="B14" s="226" t="str">
        <f t="shared" si="0"/>
        <v>Foucault Lionel</v>
      </c>
      <c r="C14" s="227" t="str">
        <f t="shared" si="0"/>
        <v>H</v>
      </c>
      <c r="D14" s="637" t="str">
        <f t="shared" si="1"/>
        <v>Chevannes</v>
      </c>
      <c r="E14" s="779">
        <f t="shared" si="1"/>
        <v>14.6</v>
      </c>
      <c r="F14" s="244">
        <f t="shared" si="10"/>
        <v>22</v>
      </c>
      <c r="H14" s="225">
        <v>9</v>
      </c>
      <c r="I14" s="226" t="str">
        <f t="shared" si="2"/>
        <v>Baffrey Yves</v>
      </c>
      <c r="J14" s="227" t="str">
        <f t="shared" si="2"/>
        <v>H</v>
      </c>
      <c r="K14" s="227" t="str">
        <f t="shared" si="2"/>
        <v>Chevannes</v>
      </c>
      <c r="L14" s="212">
        <f t="shared" si="3"/>
        <v>17.8</v>
      </c>
      <c r="M14" s="239">
        <f t="shared" si="11"/>
        <v>22</v>
      </c>
      <c r="N14" s="229">
        <v>22</v>
      </c>
      <c r="O14" s="240">
        <v>8</v>
      </c>
      <c r="P14" s="241" t="str">
        <f t="shared" si="12"/>
        <v/>
      </c>
      <c r="Q14" s="241" t="str">
        <f t="shared" si="13"/>
        <v/>
      </c>
      <c r="R14" s="241" t="str">
        <f t="shared" si="14"/>
        <v/>
      </c>
      <c r="S14" s="223">
        <f t="shared" si="30"/>
        <v>0</v>
      </c>
      <c r="T14" s="224" t="str">
        <f t="shared" si="29"/>
        <v/>
      </c>
      <c r="W14" s="205" t="s">
        <v>5</v>
      </c>
      <c r="X14" s="206" t="s">
        <v>6</v>
      </c>
      <c r="Y14" s="247" t="s">
        <v>7</v>
      </c>
      <c r="Z14" s="202" t="s">
        <v>8</v>
      </c>
      <c r="AB14" s="234" t="str">
        <f t="shared" si="16"/>
        <v/>
      </c>
      <c r="AC14" s="235">
        <f t="shared" si="4"/>
        <v>22</v>
      </c>
      <c r="AD14" s="235" t="str">
        <f t="shared" si="4"/>
        <v/>
      </c>
      <c r="AE14" s="235" t="str">
        <f t="shared" si="4"/>
        <v/>
      </c>
      <c r="AF14" s="236" t="str">
        <f t="shared" si="4"/>
        <v/>
      </c>
      <c r="AH14" s="234" t="str">
        <f t="shared" si="17"/>
        <v/>
      </c>
      <c r="AI14" s="235">
        <f t="shared" si="5"/>
        <v>22</v>
      </c>
      <c r="AJ14" s="235" t="str">
        <f t="shared" si="5"/>
        <v/>
      </c>
      <c r="AK14" s="235" t="str">
        <f t="shared" si="5"/>
        <v/>
      </c>
      <c r="AL14" s="236" t="str">
        <f t="shared" si="5"/>
        <v/>
      </c>
      <c r="AN14" s="234" t="str">
        <f t="shared" si="18"/>
        <v/>
      </c>
      <c r="AO14" s="235" t="str">
        <f t="shared" si="6"/>
        <v/>
      </c>
      <c r="AP14" s="235" t="str">
        <f t="shared" si="7"/>
        <v/>
      </c>
      <c r="AQ14" s="235" t="str">
        <f t="shared" si="8"/>
        <v/>
      </c>
      <c r="AR14" s="236" t="str">
        <f t="shared" si="9"/>
        <v/>
      </c>
      <c r="AT14" s="242">
        <f t="shared" si="28"/>
        <v>0</v>
      </c>
      <c r="AU14" s="243">
        <f t="shared" si="19"/>
        <v>0</v>
      </c>
      <c r="AV14" s="243" t="str">
        <f t="shared" si="20"/>
        <v/>
      </c>
      <c r="AW14" s="243">
        <f t="shared" si="21"/>
        <v>0</v>
      </c>
      <c r="AX14" s="243">
        <f t="shared" si="22"/>
        <v>0</v>
      </c>
      <c r="AY14" s="243" t="str">
        <f t="shared" si="23"/>
        <v/>
      </c>
      <c r="AZ14" s="243">
        <f t="shared" si="24"/>
        <v>23</v>
      </c>
      <c r="BA14" s="243">
        <f t="shared" si="25"/>
        <v>5</v>
      </c>
      <c r="BB14" s="244" t="str">
        <f t="shared" si="26"/>
        <v>Robic Jean Pierre</v>
      </c>
    </row>
    <row r="15" spans="1:54" ht="16.5" customHeight="1" thickBot="1" x14ac:dyDescent="0.4">
      <c r="A15" s="225">
        <v>10</v>
      </c>
      <c r="B15" s="226" t="str">
        <f t="shared" si="0"/>
        <v>Delaunay Olivier</v>
      </c>
      <c r="C15" s="227" t="str">
        <f t="shared" si="0"/>
        <v>H</v>
      </c>
      <c r="D15" s="637" t="str">
        <f t="shared" si="0"/>
        <v>Corbuches</v>
      </c>
      <c r="E15" s="779">
        <f t="shared" si="0"/>
        <v>11.8</v>
      </c>
      <c r="F15" s="244">
        <f t="shared" si="10"/>
        <v>21</v>
      </c>
      <c r="H15" s="225">
        <v>10</v>
      </c>
      <c r="I15" s="226" t="str">
        <f t="shared" si="2"/>
        <v>Tamet Yves</v>
      </c>
      <c r="J15" s="227" t="str">
        <f t="shared" si="2"/>
        <v>H</v>
      </c>
      <c r="K15" s="227" t="str">
        <f t="shared" si="2"/>
        <v>Réveillon</v>
      </c>
      <c r="L15" s="212">
        <f t="shared" si="3"/>
        <v>20</v>
      </c>
      <c r="M15" s="239">
        <f t="shared" si="11"/>
        <v>21</v>
      </c>
      <c r="N15" s="229">
        <v>21</v>
      </c>
      <c r="O15" s="240">
        <v>9</v>
      </c>
      <c r="P15" s="241" t="str">
        <f t="shared" si="12"/>
        <v/>
      </c>
      <c r="Q15" s="241" t="str">
        <f t="shared" si="13"/>
        <v/>
      </c>
      <c r="R15" s="241" t="str">
        <f t="shared" si="14"/>
        <v/>
      </c>
      <c r="S15" s="223">
        <f t="shared" si="30"/>
        <v>0</v>
      </c>
      <c r="T15" s="224" t="str">
        <f t="shared" si="29"/>
        <v/>
      </c>
      <c r="W15" s="217" t="str">
        <f>+W6</f>
        <v>ASGAF</v>
      </c>
      <c r="X15" s="220">
        <f>AB36</f>
        <v>124</v>
      </c>
      <c r="Y15" s="248">
        <f>AH36+AN18</f>
        <v>143</v>
      </c>
      <c r="Z15" s="249">
        <f>SUM(X15:Y15)</f>
        <v>267</v>
      </c>
      <c r="AB15" s="234" t="str">
        <f t="shared" si="16"/>
        <v/>
      </c>
      <c r="AC15" s="235" t="str">
        <f t="shared" si="4"/>
        <v/>
      </c>
      <c r="AD15" s="235" t="str">
        <f t="shared" si="4"/>
        <v/>
      </c>
      <c r="AE15" s="235">
        <f t="shared" si="4"/>
        <v>21</v>
      </c>
      <c r="AF15" s="236" t="str">
        <f t="shared" si="4"/>
        <v/>
      </c>
      <c r="AH15" s="234" t="str">
        <f t="shared" si="17"/>
        <v/>
      </c>
      <c r="AI15" s="235" t="str">
        <f t="shared" si="5"/>
        <v/>
      </c>
      <c r="AJ15" s="235" t="str">
        <f t="shared" si="5"/>
        <v/>
      </c>
      <c r="AK15" s="235" t="str">
        <f t="shared" si="5"/>
        <v/>
      </c>
      <c r="AL15" s="236">
        <f t="shared" si="5"/>
        <v>21</v>
      </c>
      <c r="AN15" s="234" t="str">
        <f t="shared" si="18"/>
        <v/>
      </c>
      <c r="AO15" s="235" t="str">
        <f t="shared" si="6"/>
        <v/>
      </c>
      <c r="AP15" s="235" t="str">
        <f t="shared" si="7"/>
        <v/>
      </c>
      <c r="AQ15" s="235" t="str">
        <f t="shared" si="8"/>
        <v/>
      </c>
      <c r="AR15" s="236" t="str">
        <f t="shared" si="9"/>
        <v/>
      </c>
      <c r="AT15" s="242">
        <f t="shared" si="28"/>
        <v>0</v>
      </c>
      <c r="AU15" s="243">
        <f t="shared" si="19"/>
        <v>0</v>
      </c>
      <c r="AV15" s="243" t="str">
        <f t="shared" si="20"/>
        <v/>
      </c>
      <c r="AW15" s="243">
        <f t="shared" si="21"/>
        <v>0</v>
      </c>
      <c r="AX15" s="243">
        <f t="shared" si="22"/>
        <v>0</v>
      </c>
      <c r="AY15" s="243" t="str">
        <f t="shared" si="23"/>
        <v/>
      </c>
      <c r="AZ15" s="243">
        <f t="shared" si="24"/>
        <v>22</v>
      </c>
      <c r="BA15" s="243">
        <f t="shared" si="25"/>
        <v>6</v>
      </c>
      <c r="BB15" s="244" t="str">
        <f t="shared" si="26"/>
        <v>Baffrey Yves</v>
      </c>
    </row>
    <row r="16" spans="1:54" ht="16.5" customHeight="1" thickBot="1" x14ac:dyDescent="0.4">
      <c r="A16" s="225">
        <v>11</v>
      </c>
      <c r="B16" s="226" t="str">
        <f t="shared" si="0"/>
        <v>Baffrey Yves</v>
      </c>
      <c r="C16" s="227" t="str">
        <f t="shared" si="0"/>
        <v>H</v>
      </c>
      <c r="D16" s="637" t="str">
        <f t="shared" si="0"/>
        <v>Chevannes</v>
      </c>
      <c r="E16" s="779">
        <f t="shared" si="0"/>
        <v>17.8</v>
      </c>
      <c r="F16" s="244">
        <f t="shared" si="10"/>
        <v>20</v>
      </c>
      <c r="H16" s="225">
        <v>11</v>
      </c>
      <c r="I16" s="226" t="str">
        <f t="shared" si="2"/>
        <v>Foucault Lionel</v>
      </c>
      <c r="J16" s="227" t="str">
        <f t="shared" si="2"/>
        <v>H</v>
      </c>
      <c r="K16" s="227" t="str">
        <f t="shared" si="2"/>
        <v>Chevannes</v>
      </c>
      <c r="L16" s="212">
        <f t="shared" si="3"/>
        <v>14.6</v>
      </c>
      <c r="M16" s="239">
        <f t="shared" si="11"/>
        <v>20</v>
      </c>
      <c r="N16" s="229">
        <v>20</v>
      </c>
      <c r="O16" s="240">
        <v>10</v>
      </c>
      <c r="P16" s="241" t="str">
        <f t="shared" si="12"/>
        <v/>
      </c>
      <c r="Q16" s="241" t="str">
        <f t="shared" si="13"/>
        <v/>
      </c>
      <c r="R16" s="241" t="str">
        <f t="shared" si="14"/>
        <v/>
      </c>
      <c r="S16" s="223">
        <f t="shared" si="30"/>
        <v>0</v>
      </c>
      <c r="T16" s="224" t="str">
        <f t="shared" si="29"/>
        <v/>
      </c>
      <c r="W16" s="232" t="str">
        <f t="shared" ref="W16:W20" si="31">+W7</f>
        <v>Chevannes</v>
      </c>
      <c r="X16" s="235">
        <f>AC36</f>
        <v>100</v>
      </c>
      <c r="Y16" s="250">
        <f>AI36+AO18</f>
        <v>83</v>
      </c>
      <c r="Z16" s="251">
        <f>SUM(X16:Y16)</f>
        <v>183</v>
      </c>
      <c r="AB16" s="234" t="str">
        <f t="shared" si="16"/>
        <v/>
      </c>
      <c r="AC16" s="235">
        <f t="shared" si="4"/>
        <v>20</v>
      </c>
      <c r="AD16" s="235" t="str">
        <f t="shared" si="4"/>
        <v/>
      </c>
      <c r="AE16" s="235" t="str">
        <f t="shared" si="4"/>
        <v/>
      </c>
      <c r="AF16" s="236" t="str">
        <f t="shared" si="4"/>
        <v/>
      </c>
      <c r="AH16" s="234" t="str">
        <f t="shared" si="17"/>
        <v/>
      </c>
      <c r="AI16" s="235">
        <f t="shared" si="5"/>
        <v>20</v>
      </c>
      <c r="AJ16" s="235" t="str">
        <f t="shared" si="5"/>
        <v/>
      </c>
      <c r="AK16" s="235" t="str">
        <f t="shared" si="5"/>
        <v/>
      </c>
      <c r="AL16" s="236" t="str">
        <f t="shared" si="5"/>
        <v/>
      </c>
      <c r="AN16" s="234" t="str">
        <f t="shared" si="18"/>
        <v/>
      </c>
      <c r="AO16" s="235" t="str">
        <f t="shared" si="6"/>
        <v/>
      </c>
      <c r="AP16" s="235" t="str">
        <f t="shared" si="7"/>
        <v/>
      </c>
      <c r="AQ16" s="235" t="str">
        <f t="shared" si="8"/>
        <v/>
      </c>
      <c r="AR16" s="236" t="str">
        <f t="shared" si="9"/>
        <v/>
      </c>
      <c r="AT16" s="242">
        <f t="shared" si="28"/>
        <v>0</v>
      </c>
      <c r="AU16" s="243">
        <f t="shared" si="19"/>
        <v>0</v>
      </c>
      <c r="AV16" s="243" t="str">
        <f t="shared" si="20"/>
        <v/>
      </c>
      <c r="AW16" s="243">
        <f t="shared" si="21"/>
        <v>0</v>
      </c>
      <c r="AX16" s="243">
        <f t="shared" si="22"/>
        <v>0</v>
      </c>
      <c r="AY16" s="243" t="str">
        <f t="shared" si="23"/>
        <v/>
      </c>
      <c r="AZ16" s="243">
        <f t="shared" si="24"/>
        <v>21</v>
      </c>
      <c r="BA16" s="243">
        <f t="shared" si="25"/>
        <v>7</v>
      </c>
      <c r="BB16" s="244" t="str">
        <f t="shared" si="26"/>
        <v>Tamet Yves</v>
      </c>
    </row>
    <row r="17" spans="1:54" ht="16.5" customHeight="1" thickBot="1" x14ac:dyDescent="0.4">
      <c r="A17" s="225">
        <v>12</v>
      </c>
      <c r="B17" s="226" t="str">
        <f t="shared" si="0"/>
        <v>Salvoch Jean-Marc</v>
      </c>
      <c r="C17" s="227" t="str">
        <f t="shared" si="0"/>
        <v>H</v>
      </c>
      <c r="D17" s="637" t="str">
        <f t="shared" si="0"/>
        <v>Chevannes</v>
      </c>
      <c r="E17" s="779">
        <f t="shared" si="0"/>
        <v>12.5</v>
      </c>
      <c r="F17" s="244">
        <f t="shared" si="10"/>
        <v>19</v>
      </c>
      <c r="H17" s="225">
        <v>12</v>
      </c>
      <c r="I17" s="226" t="str">
        <f t="shared" si="2"/>
        <v>Gauvin Henri-Jacques</v>
      </c>
      <c r="J17" s="227" t="str">
        <f t="shared" si="2"/>
        <v>H</v>
      </c>
      <c r="K17" s="227" t="str">
        <f t="shared" si="2"/>
        <v>Réveillon</v>
      </c>
      <c r="L17" s="212">
        <f t="shared" si="3"/>
        <v>13.9</v>
      </c>
      <c r="M17" s="239">
        <f t="shared" si="11"/>
        <v>19</v>
      </c>
      <c r="N17" s="229">
        <v>19</v>
      </c>
      <c r="O17" s="240">
        <v>11</v>
      </c>
      <c r="P17" s="241" t="str">
        <f t="shared" si="12"/>
        <v/>
      </c>
      <c r="Q17" s="241" t="str">
        <f t="shared" si="13"/>
        <v/>
      </c>
      <c r="R17" s="241" t="str">
        <f t="shared" si="14"/>
        <v/>
      </c>
      <c r="S17" s="223">
        <f t="shared" si="30"/>
        <v>0</v>
      </c>
      <c r="T17" s="224" t="str">
        <f t="shared" si="29"/>
        <v/>
      </c>
      <c r="W17" s="232" t="str">
        <f t="shared" si="31"/>
        <v>Chevry</v>
      </c>
      <c r="X17" s="235">
        <f>AD36</f>
        <v>18</v>
      </c>
      <c r="Y17" s="250">
        <f>AJ36+AP18</f>
        <v>32</v>
      </c>
      <c r="Z17" s="251">
        <f>SUM(X17:Y17)</f>
        <v>50</v>
      </c>
      <c r="AB17" s="234" t="str">
        <f t="shared" si="16"/>
        <v/>
      </c>
      <c r="AC17" s="235">
        <f t="shared" si="4"/>
        <v>19</v>
      </c>
      <c r="AD17" s="235" t="str">
        <f t="shared" si="4"/>
        <v/>
      </c>
      <c r="AE17" s="235" t="str">
        <f t="shared" si="4"/>
        <v/>
      </c>
      <c r="AF17" s="236" t="str">
        <f t="shared" si="4"/>
        <v/>
      </c>
      <c r="AH17" s="234" t="str">
        <f t="shared" si="17"/>
        <v/>
      </c>
      <c r="AI17" s="235" t="str">
        <f t="shared" si="5"/>
        <v/>
      </c>
      <c r="AJ17" s="235" t="str">
        <f t="shared" si="5"/>
        <v/>
      </c>
      <c r="AK17" s="235" t="str">
        <f t="shared" si="5"/>
        <v/>
      </c>
      <c r="AL17" s="236">
        <f t="shared" si="5"/>
        <v>19</v>
      </c>
      <c r="AN17" s="257" t="str">
        <f t="shared" si="18"/>
        <v/>
      </c>
      <c r="AO17" s="255" t="str">
        <f t="shared" si="6"/>
        <v/>
      </c>
      <c r="AP17" s="255" t="str">
        <f t="shared" si="7"/>
        <v/>
      </c>
      <c r="AQ17" s="255" t="str">
        <f t="shared" si="8"/>
        <v/>
      </c>
      <c r="AR17" s="256" t="str">
        <f t="shared" si="9"/>
        <v/>
      </c>
      <c r="AT17" s="242">
        <f t="shared" si="28"/>
        <v>0</v>
      </c>
      <c r="AU17" s="243">
        <f t="shared" si="19"/>
        <v>0</v>
      </c>
      <c r="AV17" s="243" t="str">
        <f t="shared" si="20"/>
        <v/>
      </c>
      <c r="AW17" s="243">
        <f t="shared" si="21"/>
        <v>0</v>
      </c>
      <c r="AX17" s="243">
        <f t="shared" si="22"/>
        <v>0</v>
      </c>
      <c r="AY17" s="243" t="str">
        <f t="shared" si="23"/>
        <v/>
      </c>
      <c r="AZ17" s="243">
        <f t="shared" si="24"/>
        <v>20</v>
      </c>
      <c r="BA17" s="243">
        <f t="shared" si="25"/>
        <v>8</v>
      </c>
      <c r="BB17" s="244" t="str">
        <f t="shared" si="26"/>
        <v>Foucault Lionel</v>
      </c>
    </row>
    <row r="18" spans="1:54" ht="16.5" customHeight="1" thickBot="1" x14ac:dyDescent="0.4">
      <c r="A18" s="225">
        <v>13</v>
      </c>
      <c r="B18" s="226" t="str">
        <f t="shared" si="0"/>
        <v>Layani Serge</v>
      </c>
      <c r="C18" s="227" t="str">
        <f t="shared" si="0"/>
        <v>H</v>
      </c>
      <c r="D18" s="637" t="str">
        <f t="shared" si="0"/>
        <v>ASGAF</v>
      </c>
      <c r="E18" s="779">
        <f t="shared" si="0"/>
        <v>6.9</v>
      </c>
      <c r="F18" s="244">
        <f t="shared" si="10"/>
        <v>18</v>
      </c>
      <c r="H18" s="252">
        <v>13</v>
      </c>
      <c r="I18" s="226" t="str">
        <f t="shared" si="2"/>
        <v>Sauvadet Dominique</v>
      </c>
      <c r="J18" s="227" t="str">
        <f t="shared" si="2"/>
        <v>H</v>
      </c>
      <c r="K18" s="227" t="str">
        <f t="shared" si="2"/>
        <v>ASGAF</v>
      </c>
      <c r="L18" s="212">
        <f t="shared" si="3"/>
        <v>18.2</v>
      </c>
      <c r="M18" s="239">
        <f t="shared" si="11"/>
        <v>18</v>
      </c>
      <c r="N18" s="229">
        <v>18</v>
      </c>
      <c r="O18" s="253">
        <v>12</v>
      </c>
      <c r="P18" s="254" t="str">
        <f t="shared" si="12"/>
        <v/>
      </c>
      <c r="Q18" s="254" t="str">
        <f t="shared" si="13"/>
        <v/>
      </c>
      <c r="R18" s="254" t="str">
        <f t="shared" si="14"/>
        <v/>
      </c>
      <c r="S18" s="255">
        <f t="shared" ref="S18" si="32">IF(P18&lt;&gt;"",T18,0)</f>
        <v>0</v>
      </c>
      <c r="T18" s="256" t="str">
        <f t="shared" si="29"/>
        <v/>
      </c>
      <c r="W18" s="232" t="str">
        <f t="shared" si="31"/>
        <v>Corbuches</v>
      </c>
      <c r="X18" s="235">
        <f>AE36</f>
        <v>106</v>
      </c>
      <c r="Y18" s="250">
        <f>AK36+AQ18</f>
        <v>34</v>
      </c>
      <c r="Z18" s="251">
        <f>SUM(X18:Y18)</f>
        <v>140</v>
      </c>
      <c r="AB18" s="234">
        <f t="shared" si="16"/>
        <v>18</v>
      </c>
      <c r="AC18" s="235" t="str">
        <f t="shared" si="4"/>
        <v/>
      </c>
      <c r="AD18" s="235" t="str">
        <f t="shared" si="4"/>
        <v/>
      </c>
      <c r="AE18" s="235" t="str">
        <f t="shared" si="4"/>
        <v/>
      </c>
      <c r="AF18" s="236" t="str">
        <f t="shared" si="4"/>
        <v/>
      </c>
      <c r="AH18" s="234">
        <f t="shared" si="17"/>
        <v>18</v>
      </c>
      <c r="AI18" s="235" t="str">
        <f t="shared" si="5"/>
        <v/>
      </c>
      <c r="AJ18" s="235" t="str">
        <f t="shared" si="5"/>
        <v/>
      </c>
      <c r="AK18" s="235" t="str">
        <f t="shared" si="5"/>
        <v/>
      </c>
      <c r="AL18" s="236" t="str">
        <f t="shared" si="5"/>
        <v/>
      </c>
      <c r="AN18" s="782">
        <f t="shared" ref="AN18:AR18" si="33">SUM(AN6:AN17)</f>
        <v>23</v>
      </c>
      <c r="AO18" s="783">
        <f t="shared" si="33"/>
        <v>0</v>
      </c>
      <c r="AP18" s="783">
        <f t="shared" si="33"/>
        <v>0</v>
      </c>
      <c r="AQ18" s="783">
        <f t="shared" si="33"/>
        <v>0</v>
      </c>
      <c r="AR18" s="784">
        <f t="shared" si="33"/>
        <v>0</v>
      </c>
      <c r="AT18" s="242">
        <f t="shared" si="28"/>
        <v>0</v>
      </c>
      <c r="AU18" s="243">
        <f t="shared" si="19"/>
        <v>0</v>
      </c>
      <c r="AV18" s="243" t="str">
        <f t="shared" si="20"/>
        <v/>
      </c>
      <c r="AW18" s="243">
        <f t="shared" si="21"/>
        <v>0</v>
      </c>
      <c r="AX18" s="243">
        <f t="shared" si="22"/>
        <v>0</v>
      </c>
      <c r="AY18" s="243" t="str">
        <f t="shared" si="23"/>
        <v/>
      </c>
      <c r="AZ18" s="243">
        <f t="shared" si="24"/>
        <v>19</v>
      </c>
      <c r="BA18" s="243">
        <f t="shared" si="25"/>
        <v>9</v>
      </c>
      <c r="BB18" s="244" t="str">
        <f t="shared" si="26"/>
        <v>Gauvin Henri-Jacques</v>
      </c>
    </row>
    <row r="19" spans="1:54" ht="16.5" customHeight="1" thickBot="1" x14ac:dyDescent="0.5">
      <c r="A19" s="225">
        <v>14</v>
      </c>
      <c r="B19" s="226" t="str">
        <f t="shared" si="0"/>
        <v>Colmerauer Denis</v>
      </c>
      <c r="C19" s="227" t="str">
        <f t="shared" si="0"/>
        <v>H</v>
      </c>
      <c r="D19" s="637" t="str">
        <f t="shared" si="0"/>
        <v>Corbuches</v>
      </c>
      <c r="E19" s="779">
        <f t="shared" si="0"/>
        <v>11.6</v>
      </c>
      <c r="F19" s="244">
        <f t="shared" si="10"/>
        <v>17</v>
      </c>
      <c r="H19" s="252">
        <v>14</v>
      </c>
      <c r="I19" s="226" t="str">
        <f t="shared" si="2"/>
        <v>Bellanger Alain</v>
      </c>
      <c r="J19" s="227" t="str">
        <f t="shared" si="2"/>
        <v>H</v>
      </c>
      <c r="K19" s="227" t="str">
        <f t="shared" si="2"/>
        <v>Chevannes</v>
      </c>
      <c r="L19" s="212">
        <f t="shared" si="3"/>
        <v>10.4</v>
      </c>
      <c r="M19" s="239">
        <f t="shared" si="11"/>
        <v>17</v>
      </c>
      <c r="N19" s="229">
        <v>17</v>
      </c>
      <c r="Q19" s="197"/>
      <c r="R19" s="258" t="s">
        <v>64</v>
      </c>
      <c r="S19" s="259">
        <f>SUM(S7:S18)</f>
        <v>23</v>
      </c>
      <c r="T19" s="260"/>
      <c r="W19" s="261" t="str">
        <f t="shared" si="31"/>
        <v>Réveillon</v>
      </c>
      <c r="X19" s="255">
        <f>AF36</f>
        <v>110</v>
      </c>
      <c r="Y19" s="262">
        <f>AL36+AR18</f>
        <v>137</v>
      </c>
      <c r="Z19" s="263">
        <f>SUM(X19:Y19)</f>
        <v>247</v>
      </c>
      <c r="AB19" s="234" t="str">
        <f t="shared" si="16"/>
        <v/>
      </c>
      <c r="AC19" s="235" t="str">
        <f t="shared" si="4"/>
        <v/>
      </c>
      <c r="AD19" s="235" t="str">
        <f t="shared" si="4"/>
        <v/>
      </c>
      <c r="AE19" s="235">
        <f t="shared" si="4"/>
        <v>17</v>
      </c>
      <c r="AF19" s="236" t="str">
        <f t="shared" si="4"/>
        <v/>
      </c>
      <c r="AH19" s="234" t="str">
        <f t="shared" si="17"/>
        <v/>
      </c>
      <c r="AI19" s="235">
        <f t="shared" si="5"/>
        <v>17</v>
      </c>
      <c r="AJ19" s="235" t="str">
        <f t="shared" si="5"/>
        <v/>
      </c>
      <c r="AK19" s="235" t="str">
        <f t="shared" si="5"/>
        <v/>
      </c>
      <c r="AL19" s="236" t="str">
        <f t="shared" si="5"/>
        <v/>
      </c>
      <c r="AN19" s="935" t="s">
        <v>29</v>
      </c>
      <c r="AO19" s="936"/>
      <c r="AP19" s="936"/>
      <c r="AQ19" s="936"/>
      <c r="AR19" s="937"/>
      <c r="AT19" s="242">
        <f t="shared" si="28"/>
        <v>0</v>
      </c>
      <c r="AU19" s="243">
        <f t="shared" si="19"/>
        <v>0</v>
      </c>
      <c r="AV19" s="243" t="str">
        <f t="shared" si="20"/>
        <v/>
      </c>
      <c r="AW19" s="243">
        <f t="shared" si="21"/>
        <v>0</v>
      </c>
      <c r="AX19" s="243">
        <f t="shared" si="22"/>
        <v>0</v>
      </c>
      <c r="AY19" s="243" t="str">
        <f t="shared" si="23"/>
        <v/>
      </c>
      <c r="AZ19" s="243">
        <f t="shared" si="24"/>
        <v>18</v>
      </c>
      <c r="BA19" s="243">
        <f t="shared" si="25"/>
        <v>10</v>
      </c>
      <c r="BB19" s="244" t="str">
        <f t="shared" si="26"/>
        <v>Sauvadet Dominique</v>
      </c>
    </row>
    <row r="20" spans="1:54" ht="16.5" customHeight="1" thickBot="1" x14ac:dyDescent="0.4">
      <c r="A20" s="264">
        <v>15</v>
      </c>
      <c r="B20" s="226" t="str">
        <f t="shared" si="0"/>
        <v>Paulin Georges</v>
      </c>
      <c r="C20" s="227" t="str">
        <f t="shared" si="0"/>
        <v>H</v>
      </c>
      <c r="D20" s="637" t="str">
        <f t="shared" si="0"/>
        <v>Chevry</v>
      </c>
      <c r="E20" s="779">
        <f t="shared" si="0"/>
        <v>16.100000000000001</v>
      </c>
      <c r="F20" s="244">
        <f t="shared" si="10"/>
        <v>16</v>
      </c>
      <c r="H20" s="252">
        <v>15</v>
      </c>
      <c r="I20" s="226" t="str">
        <f t="shared" si="2"/>
        <v>Barcon Jean-Jacques</v>
      </c>
      <c r="J20" s="227" t="str">
        <f t="shared" si="2"/>
        <v>H</v>
      </c>
      <c r="K20" s="227" t="str">
        <f t="shared" si="2"/>
        <v>ASGAF</v>
      </c>
      <c r="L20" s="212">
        <f t="shared" si="3"/>
        <v>20.3</v>
      </c>
      <c r="M20" s="239">
        <f t="shared" si="11"/>
        <v>16</v>
      </c>
      <c r="N20" s="229">
        <v>16</v>
      </c>
      <c r="W20" s="245" t="str">
        <f t="shared" si="31"/>
        <v>Total</v>
      </c>
      <c r="X20" s="265">
        <f>SUM(X15:X19)</f>
        <v>458</v>
      </c>
      <c r="Y20" s="266">
        <f t="shared" ref="Y20:Z20" si="34">SUM(Y15:Y19)</f>
        <v>429</v>
      </c>
      <c r="Z20" s="267">
        <f t="shared" si="34"/>
        <v>887</v>
      </c>
      <c r="AB20" s="234" t="str">
        <f t="shared" si="16"/>
        <v/>
      </c>
      <c r="AC20" s="235" t="str">
        <f t="shared" si="4"/>
        <v/>
      </c>
      <c r="AD20" s="235">
        <f t="shared" si="4"/>
        <v>16</v>
      </c>
      <c r="AE20" s="235" t="str">
        <f t="shared" si="4"/>
        <v/>
      </c>
      <c r="AF20" s="236" t="str">
        <f t="shared" si="4"/>
        <v/>
      </c>
      <c r="AH20" s="234">
        <f t="shared" si="17"/>
        <v>16</v>
      </c>
      <c r="AI20" s="235" t="str">
        <f t="shared" si="5"/>
        <v/>
      </c>
      <c r="AJ20" s="235" t="str">
        <f t="shared" si="5"/>
        <v/>
      </c>
      <c r="AK20" s="235" t="str">
        <f t="shared" si="5"/>
        <v/>
      </c>
      <c r="AL20" s="236" t="str">
        <f t="shared" si="5"/>
        <v/>
      </c>
      <c r="AN20" s="268"/>
      <c r="AO20" s="268"/>
      <c r="AP20" s="268"/>
      <c r="AQ20" s="268"/>
      <c r="AR20" s="268"/>
      <c r="AT20" s="242">
        <f t="shared" si="28"/>
        <v>0</v>
      </c>
      <c r="AU20" s="243">
        <f t="shared" si="19"/>
        <v>0</v>
      </c>
      <c r="AV20" s="243" t="str">
        <f t="shared" si="20"/>
        <v/>
      </c>
      <c r="AW20" s="243">
        <f t="shared" si="21"/>
        <v>0</v>
      </c>
      <c r="AX20" s="243">
        <f t="shared" si="22"/>
        <v>0</v>
      </c>
      <c r="AY20" s="243" t="str">
        <f t="shared" si="23"/>
        <v/>
      </c>
      <c r="AZ20" s="243">
        <f t="shared" si="24"/>
        <v>17</v>
      </c>
      <c r="BA20" s="243">
        <f t="shared" si="25"/>
        <v>11</v>
      </c>
      <c r="BB20" s="244" t="str">
        <f t="shared" si="26"/>
        <v>Bellanger Alain</v>
      </c>
    </row>
    <row r="21" spans="1:54" ht="16.5" customHeight="1" thickBot="1" x14ac:dyDescent="0.5">
      <c r="A21" s="225">
        <v>16</v>
      </c>
      <c r="B21" s="226" t="str">
        <f t="shared" si="0"/>
        <v>Gonzalez Alain</v>
      </c>
      <c r="C21" s="227" t="str">
        <f t="shared" si="0"/>
        <v>H</v>
      </c>
      <c r="D21" s="637" t="str">
        <f t="shared" si="0"/>
        <v>Réveillon</v>
      </c>
      <c r="E21" s="779">
        <f t="shared" si="0"/>
        <v>22.4</v>
      </c>
      <c r="F21" s="244">
        <f t="shared" si="10"/>
        <v>15</v>
      </c>
      <c r="H21" s="252">
        <v>16</v>
      </c>
      <c r="I21" s="226" t="str">
        <f t="shared" si="2"/>
        <v>Szechter Bertrand</v>
      </c>
      <c r="J21" s="227" t="str">
        <f t="shared" si="2"/>
        <v>H</v>
      </c>
      <c r="K21" s="227" t="str">
        <f t="shared" si="2"/>
        <v>Corbuches</v>
      </c>
      <c r="L21" s="212">
        <f t="shared" si="3"/>
        <v>7.6</v>
      </c>
      <c r="M21" s="239">
        <f t="shared" si="11"/>
        <v>15</v>
      </c>
      <c r="N21" s="229">
        <v>15</v>
      </c>
      <c r="O21" s="944" t="s">
        <v>51</v>
      </c>
      <c r="P21" s="945"/>
      <c r="Q21" s="945"/>
      <c r="R21" s="945"/>
      <c r="S21" s="269"/>
      <c r="AB21" s="234" t="str">
        <f t="shared" si="16"/>
        <v/>
      </c>
      <c r="AC21" s="235" t="str">
        <f t="shared" si="4"/>
        <v/>
      </c>
      <c r="AD21" s="235" t="str">
        <f t="shared" si="4"/>
        <v/>
      </c>
      <c r="AE21" s="235" t="str">
        <f t="shared" si="4"/>
        <v/>
      </c>
      <c r="AF21" s="236">
        <f t="shared" si="4"/>
        <v>15</v>
      </c>
      <c r="AH21" s="234" t="str">
        <f t="shared" si="17"/>
        <v/>
      </c>
      <c r="AI21" s="235" t="str">
        <f t="shared" si="5"/>
        <v/>
      </c>
      <c r="AJ21" s="235" t="str">
        <f t="shared" si="5"/>
        <v/>
      </c>
      <c r="AK21" s="235">
        <f t="shared" si="5"/>
        <v>15</v>
      </c>
      <c r="AL21" s="236" t="str">
        <f t="shared" si="5"/>
        <v/>
      </c>
      <c r="AN21" s="268"/>
      <c r="AO21" s="268"/>
      <c r="AP21" s="268"/>
      <c r="AQ21" s="268"/>
      <c r="AR21" s="268"/>
      <c r="AT21" s="242">
        <f t="shared" si="28"/>
        <v>0</v>
      </c>
      <c r="AU21" s="243">
        <f t="shared" si="19"/>
        <v>0</v>
      </c>
      <c r="AV21" s="243" t="str">
        <f t="shared" si="20"/>
        <v/>
      </c>
      <c r="AW21" s="243">
        <f t="shared" si="21"/>
        <v>0</v>
      </c>
      <c r="AX21" s="243">
        <f t="shared" si="22"/>
        <v>0</v>
      </c>
      <c r="AY21" s="243" t="str">
        <f t="shared" si="23"/>
        <v/>
      </c>
      <c r="AZ21" s="243">
        <f t="shared" si="24"/>
        <v>16</v>
      </c>
      <c r="BA21" s="243">
        <f t="shared" si="25"/>
        <v>12</v>
      </c>
      <c r="BB21" s="244" t="str">
        <f t="shared" si="26"/>
        <v>Barcon Jean-Jacques</v>
      </c>
    </row>
    <row r="22" spans="1:54" ht="16.5" customHeight="1" thickBot="1" x14ac:dyDescent="0.4">
      <c r="A22" s="225">
        <v>17</v>
      </c>
      <c r="B22" s="226" t="str">
        <f t="shared" ref="B22:E27" si="35">+B58</f>
        <v>Castrillo Vincent</v>
      </c>
      <c r="C22" s="227" t="str">
        <f t="shared" si="35"/>
        <v>H</v>
      </c>
      <c r="D22" s="637" t="str">
        <f t="shared" si="35"/>
        <v>ASGAF</v>
      </c>
      <c r="E22" s="779">
        <f t="shared" si="35"/>
        <v>17.7</v>
      </c>
      <c r="F22" s="244">
        <f t="shared" si="10"/>
        <v>14</v>
      </c>
      <c r="H22" s="252">
        <v>17</v>
      </c>
      <c r="I22" s="226" t="str">
        <f t="shared" ref="I22:K31" si="36">+I58</f>
        <v>Marcais Xavier</v>
      </c>
      <c r="J22" s="227" t="str">
        <f t="shared" si="36"/>
        <v>H</v>
      </c>
      <c r="K22" s="227" t="str">
        <f t="shared" si="36"/>
        <v>ASGAF</v>
      </c>
      <c r="L22" s="212">
        <f t="shared" si="3"/>
        <v>14</v>
      </c>
      <c r="M22" s="239">
        <f t="shared" si="11"/>
        <v>14</v>
      </c>
      <c r="N22" s="229">
        <v>14</v>
      </c>
      <c r="O22" s="270" t="s">
        <v>30</v>
      </c>
      <c r="P22" s="271" t="s">
        <v>31</v>
      </c>
      <c r="Q22" s="271" t="s">
        <v>26</v>
      </c>
      <c r="R22" s="271" t="s">
        <v>32</v>
      </c>
      <c r="S22" s="272" t="s">
        <v>8</v>
      </c>
      <c r="AB22" s="234">
        <f t="shared" si="16"/>
        <v>14</v>
      </c>
      <c r="AC22" s="235" t="str">
        <f t="shared" si="16"/>
        <v/>
      </c>
      <c r="AD22" s="235" t="str">
        <f t="shared" si="16"/>
        <v/>
      </c>
      <c r="AE22" s="235" t="str">
        <f t="shared" si="16"/>
        <v/>
      </c>
      <c r="AF22" s="236" t="str">
        <f t="shared" si="16"/>
        <v/>
      </c>
      <c r="AH22" s="234">
        <f t="shared" si="17"/>
        <v>14</v>
      </c>
      <c r="AI22" s="235" t="str">
        <f t="shared" si="17"/>
        <v/>
      </c>
      <c r="AJ22" s="235" t="str">
        <f t="shared" si="17"/>
        <v/>
      </c>
      <c r="AK22" s="235" t="str">
        <f t="shared" si="17"/>
        <v/>
      </c>
      <c r="AL22" s="236" t="str">
        <f t="shared" si="17"/>
        <v/>
      </c>
      <c r="AN22" s="268"/>
      <c r="AO22" s="268"/>
      <c r="AP22" s="268"/>
      <c r="AQ22" s="268"/>
      <c r="AR22" s="268"/>
      <c r="AT22" s="242">
        <f t="shared" si="28"/>
        <v>0</v>
      </c>
      <c r="AU22" s="243">
        <f t="shared" si="19"/>
        <v>0</v>
      </c>
      <c r="AV22" s="243" t="str">
        <f t="shared" si="20"/>
        <v/>
      </c>
      <c r="AW22" s="243">
        <f t="shared" si="21"/>
        <v>0</v>
      </c>
      <c r="AX22" s="243">
        <f t="shared" si="22"/>
        <v>0</v>
      </c>
      <c r="AY22" s="243" t="str">
        <f t="shared" si="23"/>
        <v/>
      </c>
      <c r="AZ22" s="243">
        <f t="shared" si="24"/>
        <v>15</v>
      </c>
      <c r="BA22" s="243">
        <f t="shared" si="25"/>
        <v>13</v>
      </c>
      <c r="BB22" s="244" t="str">
        <f t="shared" si="26"/>
        <v>Szechter Bertrand</v>
      </c>
    </row>
    <row r="23" spans="1:54" ht="16.5" customHeight="1" thickBot="1" x14ac:dyDescent="0.5">
      <c r="A23" s="225">
        <v>18</v>
      </c>
      <c r="B23" s="226" t="str">
        <f t="shared" si="35"/>
        <v>Sauvadet Dominique</v>
      </c>
      <c r="C23" s="227" t="str">
        <f t="shared" si="35"/>
        <v>H</v>
      </c>
      <c r="D23" s="637" t="str">
        <f t="shared" si="35"/>
        <v>ASGAF</v>
      </c>
      <c r="E23" s="779">
        <f t="shared" si="35"/>
        <v>18.2</v>
      </c>
      <c r="F23" s="244">
        <f t="shared" si="10"/>
        <v>13</v>
      </c>
      <c r="H23" s="252">
        <v>18</v>
      </c>
      <c r="I23" s="226" t="str">
        <f t="shared" si="36"/>
        <v>Lapatrie Gilles</v>
      </c>
      <c r="J23" s="227" t="str">
        <f t="shared" si="36"/>
        <v>H</v>
      </c>
      <c r="K23" s="227" t="str">
        <f t="shared" si="36"/>
        <v>Réveillon</v>
      </c>
      <c r="L23" s="212">
        <f t="shared" si="3"/>
        <v>11.6</v>
      </c>
      <c r="M23" s="239">
        <f t="shared" si="11"/>
        <v>13</v>
      </c>
      <c r="N23" s="229">
        <v>13</v>
      </c>
      <c r="O23" s="273">
        <v>1</v>
      </c>
      <c r="P23" s="274" t="str">
        <f t="shared" ref="P23:P34" si="37">IFERROR(VLOOKUP($O23,$AX$7:$AY$36,2,0),"")</f>
        <v>Lezervant Sophie</v>
      </c>
      <c r="Q23" s="231">
        <f t="shared" ref="Q23:Q34" si="38">IFERROR(VLOOKUP($P23,$I$6:$L$35,4,0),"")</f>
        <v>24.3</v>
      </c>
      <c r="R23" s="231" t="str">
        <f t="shared" ref="R23:R34" si="39">IFERROR(VLOOKUP($P23,$I$6:$L$35,3,0),"")</f>
        <v>ASGAF</v>
      </c>
      <c r="S23" s="224">
        <f t="shared" ref="S23:S34" si="40">IFERROR(VLOOKUP($P23,$I$6:$M$35,5,0),"")</f>
        <v>27</v>
      </c>
      <c r="AB23" s="234">
        <f t="shared" si="16"/>
        <v>13</v>
      </c>
      <c r="AC23" s="235" t="str">
        <f t="shared" si="16"/>
        <v/>
      </c>
      <c r="AD23" s="235" t="str">
        <f t="shared" si="16"/>
        <v/>
      </c>
      <c r="AE23" s="235" t="str">
        <f t="shared" si="16"/>
        <v/>
      </c>
      <c r="AF23" s="236" t="str">
        <f t="shared" si="16"/>
        <v/>
      </c>
      <c r="AH23" s="234" t="str">
        <f t="shared" si="17"/>
        <v/>
      </c>
      <c r="AI23" s="235" t="str">
        <f t="shared" si="17"/>
        <v/>
      </c>
      <c r="AJ23" s="235" t="str">
        <f t="shared" si="17"/>
        <v/>
      </c>
      <c r="AK23" s="235" t="str">
        <f t="shared" si="17"/>
        <v/>
      </c>
      <c r="AL23" s="236">
        <f t="shared" si="17"/>
        <v>13</v>
      </c>
      <c r="AN23" s="268"/>
      <c r="AO23" s="268"/>
      <c r="AP23" s="268"/>
      <c r="AQ23" s="268"/>
      <c r="AR23" s="268"/>
      <c r="AT23" s="242">
        <f t="shared" si="28"/>
        <v>0</v>
      </c>
      <c r="AU23" s="243">
        <f t="shared" si="19"/>
        <v>0</v>
      </c>
      <c r="AV23" s="243" t="str">
        <f t="shared" si="20"/>
        <v/>
      </c>
      <c r="AW23" s="243">
        <f t="shared" si="21"/>
        <v>0</v>
      </c>
      <c r="AX23" s="243">
        <f t="shared" si="22"/>
        <v>0</v>
      </c>
      <c r="AY23" s="243" t="str">
        <f t="shared" si="23"/>
        <v/>
      </c>
      <c r="AZ23" s="243">
        <f t="shared" si="24"/>
        <v>14</v>
      </c>
      <c r="BA23" s="243">
        <f t="shared" si="25"/>
        <v>14</v>
      </c>
      <c r="BB23" s="244" t="str">
        <f t="shared" si="26"/>
        <v>Marcais Xavier</v>
      </c>
    </row>
    <row r="24" spans="1:54" ht="16.5" customHeight="1" thickBot="1" x14ac:dyDescent="0.4">
      <c r="A24" s="225">
        <v>19</v>
      </c>
      <c r="B24" s="226" t="str">
        <f t="shared" si="35"/>
        <v>Tamet Yves</v>
      </c>
      <c r="C24" s="227" t="str">
        <f t="shared" si="35"/>
        <v>H</v>
      </c>
      <c r="D24" s="637" t="str">
        <f t="shared" si="35"/>
        <v>Réveillon</v>
      </c>
      <c r="E24" s="779">
        <f t="shared" si="35"/>
        <v>20</v>
      </c>
      <c r="F24" s="244">
        <f t="shared" si="10"/>
        <v>12</v>
      </c>
      <c r="H24" s="252">
        <v>19</v>
      </c>
      <c r="I24" s="226" t="str">
        <f t="shared" si="36"/>
        <v>Sejour Christian</v>
      </c>
      <c r="J24" s="227" t="str">
        <f t="shared" si="36"/>
        <v>H</v>
      </c>
      <c r="K24" s="227" t="str">
        <f t="shared" si="36"/>
        <v>Réveillon</v>
      </c>
      <c r="L24" s="212">
        <f t="shared" si="3"/>
        <v>30.9</v>
      </c>
      <c r="M24" s="239">
        <f t="shared" si="11"/>
        <v>12</v>
      </c>
      <c r="N24" s="229">
        <v>12</v>
      </c>
      <c r="O24" s="275">
        <v>2</v>
      </c>
      <c r="P24" s="276" t="str">
        <f t="shared" si="37"/>
        <v>Baptiste Nathalie</v>
      </c>
      <c r="Q24" s="241">
        <f t="shared" si="38"/>
        <v>12.7</v>
      </c>
      <c r="R24" s="241" t="str">
        <f t="shared" si="39"/>
        <v>Chevannes</v>
      </c>
      <c r="S24" s="236">
        <f t="shared" si="40"/>
        <v>3</v>
      </c>
      <c r="AB24" s="234" t="str">
        <f t="shared" si="16"/>
        <v/>
      </c>
      <c r="AC24" s="235" t="str">
        <f t="shared" si="16"/>
        <v/>
      </c>
      <c r="AD24" s="235" t="str">
        <f t="shared" si="16"/>
        <v/>
      </c>
      <c r="AE24" s="235" t="str">
        <f t="shared" si="16"/>
        <v/>
      </c>
      <c r="AF24" s="236">
        <f t="shared" si="16"/>
        <v>12</v>
      </c>
      <c r="AH24" s="234" t="str">
        <f t="shared" si="17"/>
        <v/>
      </c>
      <c r="AI24" s="235" t="str">
        <f t="shared" si="17"/>
        <v/>
      </c>
      <c r="AJ24" s="235" t="str">
        <f t="shared" si="17"/>
        <v/>
      </c>
      <c r="AK24" s="235" t="str">
        <f t="shared" si="17"/>
        <v/>
      </c>
      <c r="AL24" s="236">
        <f t="shared" si="17"/>
        <v>12</v>
      </c>
      <c r="AN24" s="268"/>
      <c r="AO24" s="268"/>
      <c r="AP24" s="268"/>
      <c r="AQ24" s="268"/>
      <c r="AR24" s="268"/>
      <c r="AT24" s="242">
        <f t="shared" si="28"/>
        <v>0</v>
      </c>
      <c r="AU24" s="243">
        <f t="shared" si="19"/>
        <v>0</v>
      </c>
      <c r="AV24" s="243" t="str">
        <f t="shared" si="20"/>
        <v/>
      </c>
      <c r="AW24" s="243">
        <f t="shared" si="21"/>
        <v>0</v>
      </c>
      <c r="AX24" s="243">
        <f t="shared" si="22"/>
        <v>0</v>
      </c>
      <c r="AY24" s="243" t="str">
        <f t="shared" si="23"/>
        <v/>
      </c>
      <c r="AZ24" s="243">
        <f t="shared" si="24"/>
        <v>13</v>
      </c>
      <c r="BA24" s="243">
        <f t="shared" si="25"/>
        <v>15</v>
      </c>
      <c r="BB24" s="244" t="str">
        <f t="shared" si="26"/>
        <v>Lapatrie Gilles</v>
      </c>
    </row>
    <row r="25" spans="1:54" ht="16.5" customHeight="1" thickBot="1" x14ac:dyDescent="0.5">
      <c r="A25" s="225">
        <v>20</v>
      </c>
      <c r="B25" s="226" t="str">
        <f t="shared" si="35"/>
        <v>Valetoux Laurent</v>
      </c>
      <c r="C25" s="227" t="str">
        <f t="shared" si="35"/>
        <v>H</v>
      </c>
      <c r="D25" s="637" t="str">
        <f t="shared" si="35"/>
        <v>Corbuches</v>
      </c>
      <c r="E25" s="779">
        <f t="shared" si="35"/>
        <v>18.600000000000001</v>
      </c>
      <c r="F25" s="244">
        <f t="shared" si="10"/>
        <v>11</v>
      </c>
      <c r="H25" s="252">
        <v>20</v>
      </c>
      <c r="I25" s="226" t="str">
        <f t="shared" si="36"/>
        <v>Castrillo Vincent</v>
      </c>
      <c r="J25" s="227" t="str">
        <f t="shared" si="36"/>
        <v>H</v>
      </c>
      <c r="K25" s="227" t="str">
        <f t="shared" si="36"/>
        <v>ASGAF</v>
      </c>
      <c r="L25" s="212">
        <f t="shared" si="3"/>
        <v>17.7</v>
      </c>
      <c r="M25" s="239">
        <f t="shared" si="11"/>
        <v>11</v>
      </c>
      <c r="N25" s="229">
        <v>11</v>
      </c>
      <c r="O25" s="277">
        <v>3</v>
      </c>
      <c r="P25" s="276" t="str">
        <f t="shared" si="37"/>
        <v/>
      </c>
      <c r="Q25" s="241" t="str">
        <f t="shared" si="38"/>
        <v/>
      </c>
      <c r="R25" s="241" t="str">
        <f t="shared" si="39"/>
        <v/>
      </c>
      <c r="S25" s="236" t="str">
        <f t="shared" si="40"/>
        <v/>
      </c>
      <c r="AB25" s="234" t="str">
        <f t="shared" si="16"/>
        <v/>
      </c>
      <c r="AC25" s="235" t="str">
        <f t="shared" si="16"/>
        <v/>
      </c>
      <c r="AD25" s="235" t="str">
        <f t="shared" si="16"/>
        <v/>
      </c>
      <c r="AE25" s="235">
        <f t="shared" si="16"/>
        <v>11</v>
      </c>
      <c r="AF25" s="236" t="str">
        <f t="shared" si="16"/>
        <v/>
      </c>
      <c r="AH25" s="234">
        <f t="shared" si="17"/>
        <v>11</v>
      </c>
      <c r="AI25" s="235" t="str">
        <f t="shared" si="17"/>
        <v/>
      </c>
      <c r="AJ25" s="235" t="str">
        <f t="shared" si="17"/>
        <v/>
      </c>
      <c r="AK25" s="235" t="str">
        <f t="shared" si="17"/>
        <v/>
      </c>
      <c r="AL25" s="236" t="str">
        <f t="shared" si="17"/>
        <v/>
      </c>
      <c r="AN25" s="268"/>
      <c r="AO25" s="268"/>
      <c r="AP25" s="268"/>
      <c r="AQ25" s="268"/>
      <c r="AR25" s="268"/>
      <c r="AT25" s="242">
        <f t="shared" si="28"/>
        <v>0</v>
      </c>
      <c r="AU25" s="243">
        <f t="shared" si="19"/>
        <v>0</v>
      </c>
      <c r="AV25" s="243" t="str">
        <f t="shared" si="20"/>
        <v/>
      </c>
      <c r="AW25" s="243">
        <f t="shared" si="21"/>
        <v>0</v>
      </c>
      <c r="AX25" s="243">
        <f t="shared" si="22"/>
        <v>0</v>
      </c>
      <c r="AY25" s="243" t="str">
        <f t="shared" si="23"/>
        <v/>
      </c>
      <c r="AZ25" s="243">
        <f t="shared" si="24"/>
        <v>12</v>
      </c>
      <c r="BA25" s="243">
        <f t="shared" si="25"/>
        <v>16</v>
      </c>
      <c r="BB25" s="244" t="str">
        <f t="shared" si="26"/>
        <v>Sejour Christian</v>
      </c>
    </row>
    <row r="26" spans="1:54" ht="16.5" customHeight="1" thickBot="1" x14ac:dyDescent="0.4">
      <c r="A26" s="225">
        <v>21</v>
      </c>
      <c r="B26" s="226" t="str">
        <f t="shared" si="35"/>
        <v>Barcon Jean-Jacques</v>
      </c>
      <c r="C26" s="227" t="str">
        <f t="shared" si="35"/>
        <v>H</v>
      </c>
      <c r="D26" s="637" t="str">
        <f t="shared" si="35"/>
        <v>ASGAF</v>
      </c>
      <c r="E26" s="779">
        <f t="shared" si="35"/>
        <v>20.3</v>
      </c>
      <c r="F26" s="244">
        <f t="shared" si="10"/>
        <v>10</v>
      </c>
      <c r="H26" s="252">
        <v>21</v>
      </c>
      <c r="I26" s="226" t="str">
        <f t="shared" si="36"/>
        <v>Valetoux Laurent</v>
      </c>
      <c r="J26" s="227" t="str">
        <f t="shared" si="36"/>
        <v>H</v>
      </c>
      <c r="K26" s="227" t="str">
        <f t="shared" si="36"/>
        <v>Corbuches</v>
      </c>
      <c r="L26" s="212">
        <f t="shared" si="3"/>
        <v>18.600000000000001</v>
      </c>
      <c r="M26" s="239">
        <f t="shared" si="11"/>
        <v>10</v>
      </c>
      <c r="N26" s="229">
        <v>10</v>
      </c>
      <c r="O26" s="275">
        <v>4</v>
      </c>
      <c r="P26" s="276" t="str">
        <f t="shared" si="37"/>
        <v/>
      </c>
      <c r="Q26" s="241" t="str">
        <f t="shared" si="38"/>
        <v/>
      </c>
      <c r="R26" s="241" t="str">
        <f t="shared" si="39"/>
        <v/>
      </c>
      <c r="S26" s="236" t="str">
        <f t="shared" si="40"/>
        <v/>
      </c>
      <c r="AB26" s="234">
        <f t="shared" si="16"/>
        <v>10</v>
      </c>
      <c r="AC26" s="235" t="str">
        <f t="shared" si="16"/>
        <v/>
      </c>
      <c r="AD26" s="235" t="str">
        <f t="shared" si="16"/>
        <v/>
      </c>
      <c r="AE26" s="235" t="str">
        <f t="shared" si="16"/>
        <v/>
      </c>
      <c r="AF26" s="236" t="str">
        <f t="shared" si="16"/>
        <v/>
      </c>
      <c r="AH26" s="234" t="str">
        <f t="shared" si="17"/>
        <v/>
      </c>
      <c r="AI26" s="235" t="str">
        <f t="shared" si="17"/>
        <v/>
      </c>
      <c r="AJ26" s="235" t="str">
        <f t="shared" si="17"/>
        <v/>
      </c>
      <c r="AK26" s="235">
        <f t="shared" si="17"/>
        <v>10</v>
      </c>
      <c r="AL26" s="236" t="str">
        <f t="shared" si="17"/>
        <v/>
      </c>
      <c r="AN26" s="268"/>
      <c r="AO26" s="268"/>
      <c r="AP26" s="268"/>
      <c r="AQ26" s="268"/>
      <c r="AR26" s="268"/>
      <c r="AT26" s="242">
        <f t="shared" si="28"/>
        <v>0</v>
      </c>
      <c r="AU26" s="243">
        <f t="shared" si="19"/>
        <v>0</v>
      </c>
      <c r="AV26" s="243" t="str">
        <f t="shared" si="20"/>
        <v/>
      </c>
      <c r="AW26" s="243">
        <f t="shared" si="21"/>
        <v>0</v>
      </c>
      <c r="AX26" s="243">
        <f t="shared" si="22"/>
        <v>0</v>
      </c>
      <c r="AY26" s="243" t="str">
        <f t="shared" si="23"/>
        <v/>
      </c>
      <c r="AZ26" s="243">
        <f t="shared" si="24"/>
        <v>11</v>
      </c>
      <c r="BA26" s="243">
        <f t="shared" si="25"/>
        <v>17</v>
      </c>
      <c r="BB26" s="244" t="str">
        <f t="shared" si="26"/>
        <v>Castrillo Vincent</v>
      </c>
    </row>
    <row r="27" spans="1:54" ht="16.5" customHeight="1" thickBot="1" x14ac:dyDescent="0.5">
      <c r="A27" s="225">
        <v>22</v>
      </c>
      <c r="B27" s="226" t="str">
        <f t="shared" si="35"/>
        <v>Balley Jean Marc</v>
      </c>
      <c r="C27" s="227" t="str">
        <f t="shared" si="35"/>
        <v>H</v>
      </c>
      <c r="D27" s="637" t="str">
        <f t="shared" si="35"/>
        <v>ASGAF</v>
      </c>
      <c r="E27" s="779">
        <f t="shared" si="35"/>
        <v>13</v>
      </c>
      <c r="F27" s="244">
        <f t="shared" si="10"/>
        <v>9</v>
      </c>
      <c r="H27" s="252">
        <v>22</v>
      </c>
      <c r="I27" s="226" t="str">
        <f t="shared" si="36"/>
        <v>Soler Alain</v>
      </c>
      <c r="J27" s="227" t="str">
        <f t="shared" si="36"/>
        <v>H</v>
      </c>
      <c r="K27" s="227" t="str">
        <f t="shared" si="36"/>
        <v>Corbuches</v>
      </c>
      <c r="L27" s="212">
        <f t="shared" si="3"/>
        <v>9.5</v>
      </c>
      <c r="M27" s="239">
        <f t="shared" si="11"/>
        <v>9</v>
      </c>
      <c r="N27" s="229">
        <v>9</v>
      </c>
      <c r="O27" s="277">
        <v>5</v>
      </c>
      <c r="P27" s="276" t="str">
        <f t="shared" si="37"/>
        <v/>
      </c>
      <c r="Q27" s="241" t="str">
        <f t="shared" si="38"/>
        <v/>
      </c>
      <c r="R27" s="241" t="str">
        <f t="shared" si="39"/>
        <v/>
      </c>
      <c r="S27" s="236" t="str">
        <f t="shared" si="40"/>
        <v/>
      </c>
      <c r="AB27" s="234">
        <f t="shared" si="16"/>
        <v>9</v>
      </c>
      <c r="AC27" s="235" t="str">
        <f t="shared" si="16"/>
        <v/>
      </c>
      <c r="AD27" s="235" t="str">
        <f t="shared" si="16"/>
        <v/>
      </c>
      <c r="AE27" s="235" t="str">
        <f t="shared" si="16"/>
        <v/>
      </c>
      <c r="AF27" s="236" t="str">
        <f t="shared" si="16"/>
        <v/>
      </c>
      <c r="AH27" s="234" t="str">
        <f t="shared" si="17"/>
        <v/>
      </c>
      <c r="AI27" s="235" t="str">
        <f t="shared" si="17"/>
        <v/>
      </c>
      <c r="AJ27" s="235" t="str">
        <f t="shared" si="17"/>
        <v/>
      </c>
      <c r="AK27" s="235">
        <f t="shared" si="17"/>
        <v>9</v>
      </c>
      <c r="AL27" s="236" t="str">
        <f t="shared" si="17"/>
        <v/>
      </c>
      <c r="AN27" s="268"/>
      <c r="AO27" s="268"/>
      <c r="AP27" s="268"/>
      <c r="AQ27" s="268"/>
      <c r="AR27" s="268"/>
      <c r="AT27" s="242">
        <f t="shared" si="28"/>
        <v>0</v>
      </c>
      <c r="AU27" s="243">
        <f t="shared" si="19"/>
        <v>0</v>
      </c>
      <c r="AV27" s="243" t="str">
        <f t="shared" si="20"/>
        <v/>
      </c>
      <c r="AW27" s="243">
        <f t="shared" si="21"/>
        <v>0</v>
      </c>
      <c r="AX27" s="243">
        <f t="shared" si="22"/>
        <v>0</v>
      </c>
      <c r="AY27" s="243" t="str">
        <f t="shared" si="23"/>
        <v/>
      </c>
      <c r="AZ27" s="243">
        <f t="shared" si="24"/>
        <v>10</v>
      </c>
      <c r="BA27" s="243">
        <f t="shared" si="25"/>
        <v>18</v>
      </c>
      <c r="BB27" s="244" t="str">
        <f t="shared" si="26"/>
        <v>Valetoux Laurent</v>
      </c>
    </row>
    <row r="28" spans="1:54" ht="16.5" customHeight="1" thickBot="1" x14ac:dyDescent="0.4">
      <c r="A28" s="225">
        <v>23</v>
      </c>
      <c r="B28" s="226" t="str">
        <f t="shared" ref="B28:E28" si="41">+B64</f>
        <v>Le Bihan Cyril</v>
      </c>
      <c r="C28" s="227" t="str">
        <f t="shared" si="41"/>
        <v>H</v>
      </c>
      <c r="D28" s="637" t="str">
        <f t="shared" si="41"/>
        <v>ASGAF</v>
      </c>
      <c r="E28" s="779">
        <f t="shared" si="41"/>
        <v>23.2</v>
      </c>
      <c r="F28" s="244">
        <f t="shared" si="10"/>
        <v>8</v>
      </c>
      <c r="H28" s="252">
        <v>23</v>
      </c>
      <c r="I28" s="226" t="str">
        <f t="shared" si="36"/>
        <v>Kiriow Jean</v>
      </c>
      <c r="J28" s="227" t="str">
        <f t="shared" si="36"/>
        <v>H</v>
      </c>
      <c r="K28" s="227" t="str">
        <f t="shared" si="36"/>
        <v>Chevannes</v>
      </c>
      <c r="L28" s="212">
        <f t="shared" si="3"/>
        <v>22.2</v>
      </c>
      <c r="M28" s="239">
        <f t="shared" si="11"/>
        <v>8</v>
      </c>
      <c r="N28" s="229">
        <v>8</v>
      </c>
      <c r="O28" s="275">
        <v>6</v>
      </c>
      <c r="P28" s="276" t="str">
        <f t="shared" si="37"/>
        <v/>
      </c>
      <c r="Q28" s="241" t="str">
        <f t="shared" si="38"/>
        <v/>
      </c>
      <c r="R28" s="241" t="str">
        <f t="shared" si="39"/>
        <v/>
      </c>
      <c r="S28" s="236" t="str">
        <f t="shared" si="40"/>
        <v/>
      </c>
      <c r="AB28" s="234">
        <f t="shared" si="16"/>
        <v>8</v>
      </c>
      <c r="AC28" s="235" t="str">
        <f t="shared" si="16"/>
        <v/>
      </c>
      <c r="AD28" s="235" t="str">
        <f t="shared" si="16"/>
        <v/>
      </c>
      <c r="AE28" s="235" t="str">
        <f t="shared" si="16"/>
        <v/>
      </c>
      <c r="AF28" s="236" t="str">
        <f t="shared" si="16"/>
        <v/>
      </c>
      <c r="AH28" s="234" t="str">
        <f t="shared" si="17"/>
        <v/>
      </c>
      <c r="AI28" s="235">
        <f t="shared" si="17"/>
        <v>8</v>
      </c>
      <c r="AJ28" s="235" t="str">
        <f t="shared" si="17"/>
        <v/>
      </c>
      <c r="AK28" s="235" t="str">
        <f t="shared" si="17"/>
        <v/>
      </c>
      <c r="AL28" s="236" t="str">
        <f t="shared" si="17"/>
        <v/>
      </c>
      <c r="AN28" s="268"/>
      <c r="AO28" s="268"/>
      <c r="AP28" s="268"/>
      <c r="AQ28" s="268"/>
      <c r="AR28" s="268"/>
      <c r="AT28" s="242">
        <f t="shared" si="28"/>
        <v>0</v>
      </c>
      <c r="AU28" s="243">
        <f t="shared" si="19"/>
        <v>0</v>
      </c>
      <c r="AV28" s="243" t="str">
        <f t="shared" si="20"/>
        <v/>
      </c>
      <c r="AW28" s="243">
        <f t="shared" si="21"/>
        <v>0</v>
      </c>
      <c r="AX28" s="243">
        <f t="shared" si="22"/>
        <v>0</v>
      </c>
      <c r="AY28" s="243" t="str">
        <f t="shared" si="23"/>
        <v/>
      </c>
      <c r="AZ28" s="243">
        <f t="shared" si="24"/>
        <v>9</v>
      </c>
      <c r="BA28" s="243">
        <f t="shared" si="25"/>
        <v>19</v>
      </c>
      <c r="BB28" s="244" t="str">
        <f t="shared" si="26"/>
        <v>Soler Alain</v>
      </c>
    </row>
    <row r="29" spans="1:54" ht="16.5" customHeight="1" thickBot="1" x14ac:dyDescent="0.5">
      <c r="A29" s="225">
        <v>24</v>
      </c>
      <c r="B29" s="226" t="str">
        <f t="shared" ref="B29:E29" si="42">+B65</f>
        <v>Rialland Lucien</v>
      </c>
      <c r="C29" s="227" t="str">
        <f t="shared" si="42"/>
        <v>H</v>
      </c>
      <c r="D29" s="637" t="str">
        <f t="shared" si="42"/>
        <v>ASGAF</v>
      </c>
      <c r="E29" s="779">
        <f t="shared" si="42"/>
        <v>37.299999999999997</v>
      </c>
      <c r="F29" s="244">
        <f t="shared" si="10"/>
        <v>0</v>
      </c>
      <c r="H29" s="252">
        <v>24</v>
      </c>
      <c r="I29" s="226" t="str">
        <f t="shared" si="36"/>
        <v>Salvoch Jean-Marc</v>
      </c>
      <c r="J29" s="227" t="str">
        <f t="shared" si="36"/>
        <v>H</v>
      </c>
      <c r="K29" s="227" t="str">
        <f t="shared" si="36"/>
        <v>Chevannes</v>
      </c>
      <c r="L29" s="212">
        <f t="shared" si="3"/>
        <v>12.5</v>
      </c>
      <c r="M29" s="239">
        <f t="shared" si="11"/>
        <v>7</v>
      </c>
      <c r="N29" s="229">
        <v>7</v>
      </c>
      <c r="O29" s="277">
        <v>7</v>
      </c>
      <c r="P29" s="276" t="str">
        <f t="shared" si="37"/>
        <v/>
      </c>
      <c r="Q29" s="241" t="str">
        <f t="shared" si="38"/>
        <v/>
      </c>
      <c r="R29" s="241" t="str">
        <f t="shared" si="39"/>
        <v/>
      </c>
      <c r="S29" s="236" t="str">
        <f t="shared" si="40"/>
        <v/>
      </c>
      <c r="AB29" s="234">
        <f t="shared" si="16"/>
        <v>0</v>
      </c>
      <c r="AC29" s="235" t="str">
        <f t="shared" si="16"/>
        <v/>
      </c>
      <c r="AD29" s="235" t="str">
        <f t="shared" si="16"/>
        <v/>
      </c>
      <c r="AE29" s="235" t="str">
        <f t="shared" si="16"/>
        <v/>
      </c>
      <c r="AF29" s="236" t="str">
        <f t="shared" si="16"/>
        <v/>
      </c>
      <c r="AH29" s="234" t="str">
        <f t="shared" si="17"/>
        <v/>
      </c>
      <c r="AI29" s="235">
        <f t="shared" si="17"/>
        <v>7</v>
      </c>
      <c r="AJ29" s="235" t="str">
        <f t="shared" si="17"/>
        <v/>
      </c>
      <c r="AK29" s="235" t="str">
        <f t="shared" si="17"/>
        <v/>
      </c>
      <c r="AL29" s="236" t="str">
        <f t="shared" si="17"/>
        <v/>
      </c>
      <c r="AN29" s="268"/>
      <c r="AO29" s="268"/>
      <c r="AP29" s="268"/>
      <c r="AQ29" s="268"/>
      <c r="AR29" s="268"/>
      <c r="AT29" s="242">
        <f t="shared" si="28"/>
        <v>0</v>
      </c>
      <c r="AU29" s="243">
        <f t="shared" si="19"/>
        <v>0</v>
      </c>
      <c r="AV29" s="243" t="str">
        <f t="shared" si="20"/>
        <v/>
      </c>
      <c r="AW29" s="243">
        <f t="shared" si="21"/>
        <v>0</v>
      </c>
      <c r="AX29" s="243">
        <f t="shared" si="22"/>
        <v>0</v>
      </c>
      <c r="AY29" s="243" t="str">
        <f t="shared" si="23"/>
        <v/>
      </c>
      <c r="AZ29" s="243">
        <f t="shared" si="24"/>
        <v>8</v>
      </c>
      <c r="BA29" s="243">
        <f t="shared" si="25"/>
        <v>20</v>
      </c>
      <c r="BB29" s="244" t="str">
        <f t="shared" si="26"/>
        <v>Kiriow Jean</v>
      </c>
    </row>
    <row r="30" spans="1:54" ht="16.5" customHeight="1" thickBot="1" x14ac:dyDescent="0.4">
      <c r="A30" s="225">
        <v>25</v>
      </c>
      <c r="B30" s="226" t="str">
        <f t="shared" ref="B30:E30" si="43">+B66</f>
        <v>Fanchon Marc</v>
      </c>
      <c r="C30" s="227" t="str">
        <f t="shared" si="43"/>
        <v>H</v>
      </c>
      <c r="D30" s="637" t="str">
        <f t="shared" si="43"/>
        <v>Réveillon</v>
      </c>
      <c r="E30" s="779">
        <f t="shared" si="43"/>
        <v>26.6</v>
      </c>
      <c r="F30" s="244">
        <f t="shared" si="10"/>
        <v>6</v>
      </c>
      <c r="H30" s="252">
        <v>25</v>
      </c>
      <c r="I30" s="226" t="str">
        <f t="shared" si="36"/>
        <v>Paulin Georges</v>
      </c>
      <c r="J30" s="227" t="str">
        <f t="shared" si="36"/>
        <v>H</v>
      </c>
      <c r="K30" s="227" t="str">
        <f t="shared" si="36"/>
        <v>Chevry</v>
      </c>
      <c r="L30" s="212">
        <f t="shared" si="3"/>
        <v>16.100000000000001</v>
      </c>
      <c r="M30" s="239">
        <f t="shared" si="11"/>
        <v>6</v>
      </c>
      <c r="N30" s="229">
        <v>6</v>
      </c>
      <c r="O30" s="275">
        <v>8</v>
      </c>
      <c r="P30" s="276" t="str">
        <f t="shared" si="37"/>
        <v/>
      </c>
      <c r="Q30" s="241" t="str">
        <f t="shared" si="38"/>
        <v/>
      </c>
      <c r="R30" s="241" t="str">
        <f t="shared" si="39"/>
        <v/>
      </c>
      <c r="S30" s="236" t="str">
        <f t="shared" si="40"/>
        <v/>
      </c>
      <c r="AB30" s="234" t="str">
        <f t="shared" si="16"/>
        <v/>
      </c>
      <c r="AC30" s="235" t="str">
        <f t="shared" si="16"/>
        <v/>
      </c>
      <c r="AD30" s="235" t="str">
        <f t="shared" si="16"/>
        <v/>
      </c>
      <c r="AE30" s="235" t="str">
        <f t="shared" si="16"/>
        <v/>
      </c>
      <c r="AF30" s="236">
        <f t="shared" si="16"/>
        <v>6</v>
      </c>
      <c r="AH30" s="234" t="str">
        <f t="shared" si="17"/>
        <v/>
      </c>
      <c r="AI30" s="235" t="str">
        <f t="shared" si="17"/>
        <v/>
      </c>
      <c r="AJ30" s="235">
        <f t="shared" si="17"/>
        <v>6</v>
      </c>
      <c r="AK30" s="235" t="str">
        <f t="shared" si="17"/>
        <v/>
      </c>
      <c r="AL30" s="236" t="str">
        <f t="shared" si="17"/>
        <v/>
      </c>
      <c r="AN30" s="268"/>
      <c r="AO30" s="268"/>
      <c r="AP30" s="268"/>
      <c r="AQ30" s="268"/>
      <c r="AR30" s="268"/>
      <c r="AT30" s="242">
        <f t="shared" si="28"/>
        <v>0</v>
      </c>
      <c r="AU30" s="243">
        <f t="shared" si="19"/>
        <v>0</v>
      </c>
      <c r="AV30" s="243" t="str">
        <f t="shared" si="20"/>
        <v/>
      </c>
      <c r="AW30" s="243">
        <f t="shared" si="21"/>
        <v>0</v>
      </c>
      <c r="AX30" s="243">
        <f t="shared" si="22"/>
        <v>0</v>
      </c>
      <c r="AY30" s="243" t="str">
        <f t="shared" si="23"/>
        <v/>
      </c>
      <c r="AZ30" s="243">
        <f t="shared" si="24"/>
        <v>7</v>
      </c>
      <c r="BA30" s="243">
        <f t="shared" si="25"/>
        <v>21</v>
      </c>
      <c r="BB30" s="244" t="str">
        <f t="shared" si="26"/>
        <v>Salvoch Jean-Marc</v>
      </c>
    </row>
    <row r="31" spans="1:54" ht="16.5" customHeight="1" thickBot="1" x14ac:dyDescent="0.5">
      <c r="A31" s="225">
        <v>26</v>
      </c>
      <c r="B31" s="226" t="str">
        <f t="shared" ref="B31:E31" si="44">+B67</f>
        <v>Nicolle Olivier</v>
      </c>
      <c r="C31" s="227" t="str">
        <f t="shared" si="44"/>
        <v>H</v>
      </c>
      <c r="D31" s="637" t="str">
        <f t="shared" si="44"/>
        <v>Chevannes</v>
      </c>
      <c r="E31" s="779">
        <f t="shared" si="44"/>
        <v>17.2</v>
      </c>
      <c r="F31" s="244">
        <f t="shared" si="10"/>
        <v>5</v>
      </c>
      <c r="H31" s="252">
        <v>26</v>
      </c>
      <c r="I31" s="226" t="str">
        <f t="shared" si="36"/>
        <v>Le Bihan Cyril</v>
      </c>
      <c r="J31" s="227" t="str">
        <f t="shared" si="36"/>
        <v>H</v>
      </c>
      <c r="K31" s="227" t="str">
        <f t="shared" si="36"/>
        <v>ASGAF</v>
      </c>
      <c r="L31" s="212">
        <f t="shared" si="3"/>
        <v>23.2</v>
      </c>
      <c r="M31" s="239">
        <f t="shared" si="11"/>
        <v>5</v>
      </c>
      <c r="N31" s="229">
        <v>5</v>
      </c>
      <c r="O31" s="277">
        <v>9</v>
      </c>
      <c r="P31" s="276" t="str">
        <f t="shared" si="37"/>
        <v/>
      </c>
      <c r="Q31" s="241" t="str">
        <f t="shared" si="38"/>
        <v/>
      </c>
      <c r="R31" s="241" t="str">
        <f t="shared" si="39"/>
        <v/>
      </c>
      <c r="S31" s="236" t="str">
        <f t="shared" si="40"/>
        <v/>
      </c>
      <c r="AB31" s="234" t="str">
        <f t="shared" si="16"/>
        <v/>
      </c>
      <c r="AC31" s="235">
        <f t="shared" si="16"/>
        <v>5</v>
      </c>
      <c r="AD31" s="235" t="str">
        <f t="shared" si="16"/>
        <v/>
      </c>
      <c r="AE31" s="235" t="str">
        <f t="shared" si="16"/>
        <v/>
      </c>
      <c r="AF31" s="236" t="str">
        <f t="shared" si="16"/>
        <v/>
      </c>
      <c r="AH31" s="234">
        <f t="shared" si="17"/>
        <v>5</v>
      </c>
      <c r="AI31" s="235" t="str">
        <f t="shared" si="17"/>
        <v/>
      </c>
      <c r="AJ31" s="235" t="str">
        <f t="shared" si="17"/>
        <v/>
      </c>
      <c r="AK31" s="235" t="str">
        <f t="shared" si="17"/>
        <v/>
      </c>
      <c r="AL31" s="236" t="str">
        <f t="shared" si="17"/>
        <v/>
      </c>
      <c r="AN31" s="268"/>
      <c r="AO31" s="268"/>
      <c r="AP31" s="268"/>
      <c r="AQ31" s="268"/>
      <c r="AR31" s="268"/>
      <c r="AT31" s="242">
        <f t="shared" si="28"/>
        <v>0</v>
      </c>
      <c r="AU31" s="243">
        <f t="shared" si="19"/>
        <v>0</v>
      </c>
      <c r="AV31" s="243" t="str">
        <f t="shared" si="20"/>
        <v/>
      </c>
      <c r="AW31" s="243">
        <f t="shared" si="21"/>
        <v>0</v>
      </c>
      <c r="AX31" s="243">
        <f t="shared" si="22"/>
        <v>0</v>
      </c>
      <c r="AY31" s="243" t="str">
        <f t="shared" si="23"/>
        <v/>
      </c>
      <c r="AZ31" s="243">
        <f t="shared" si="24"/>
        <v>6</v>
      </c>
      <c r="BA31" s="243">
        <f t="shared" si="25"/>
        <v>22</v>
      </c>
      <c r="BB31" s="244" t="str">
        <f t="shared" si="26"/>
        <v>Paulin Georges</v>
      </c>
    </row>
    <row r="32" spans="1:54" ht="16.5" customHeight="1" thickBot="1" x14ac:dyDescent="0.4">
      <c r="A32" s="225">
        <v>27</v>
      </c>
      <c r="B32" s="226" t="str">
        <f t="shared" ref="B32:E32" si="45">+B68</f>
        <v>Kiriow Jean</v>
      </c>
      <c r="C32" s="227" t="str">
        <f t="shared" si="45"/>
        <v>H</v>
      </c>
      <c r="D32" s="637" t="str">
        <f t="shared" si="45"/>
        <v>Chevannes</v>
      </c>
      <c r="E32" s="779">
        <f t="shared" si="45"/>
        <v>22.2</v>
      </c>
      <c r="F32" s="244">
        <f t="shared" si="10"/>
        <v>4</v>
      </c>
      <c r="H32" s="252">
        <v>27</v>
      </c>
      <c r="I32" s="226" t="str">
        <f t="shared" ref="I32:K32" si="46">+I68</f>
        <v>Roulland Jean-François</v>
      </c>
      <c r="J32" s="227" t="str">
        <f t="shared" si="46"/>
        <v>H</v>
      </c>
      <c r="K32" s="227" t="str">
        <f t="shared" si="46"/>
        <v>Chevannes</v>
      </c>
      <c r="L32" s="212">
        <f t="shared" si="3"/>
        <v>33.6</v>
      </c>
      <c r="M32" s="239">
        <f t="shared" si="11"/>
        <v>4</v>
      </c>
      <c r="N32" s="229">
        <v>4</v>
      </c>
      <c r="O32" s="275">
        <v>10</v>
      </c>
      <c r="P32" s="276" t="str">
        <f t="shared" si="37"/>
        <v/>
      </c>
      <c r="Q32" s="241" t="str">
        <f t="shared" si="38"/>
        <v/>
      </c>
      <c r="R32" s="241" t="str">
        <f t="shared" si="39"/>
        <v/>
      </c>
      <c r="S32" s="236" t="str">
        <f t="shared" si="40"/>
        <v/>
      </c>
      <c r="AB32" s="234" t="str">
        <f t="shared" si="16"/>
        <v/>
      </c>
      <c r="AC32" s="235">
        <f t="shared" si="16"/>
        <v>4</v>
      </c>
      <c r="AD32" s="235" t="str">
        <f t="shared" si="16"/>
        <v/>
      </c>
      <c r="AE32" s="235" t="str">
        <f t="shared" si="16"/>
        <v/>
      </c>
      <c r="AF32" s="236" t="str">
        <f t="shared" si="16"/>
        <v/>
      </c>
      <c r="AH32" s="234" t="str">
        <f t="shared" si="17"/>
        <v/>
      </c>
      <c r="AI32" s="235">
        <f t="shared" si="17"/>
        <v>4</v>
      </c>
      <c r="AJ32" s="235" t="str">
        <f t="shared" si="17"/>
        <v/>
      </c>
      <c r="AK32" s="235" t="str">
        <f t="shared" si="17"/>
        <v/>
      </c>
      <c r="AL32" s="236" t="str">
        <f t="shared" si="17"/>
        <v/>
      </c>
      <c r="AN32" s="268"/>
      <c r="AO32" s="268"/>
      <c r="AP32" s="268"/>
      <c r="AQ32" s="268"/>
      <c r="AR32" s="268"/>
      <c r="AT32" s="278">
        <f t="shared" si="28"/>
        <v>0</v>
      </c>
      <c r="AU32" s="279">
        <v>0</v>
      </c>
      <c r="AV32" s="243" t="str">
        <f t="shared" si="20"/>
        <v/>
      </c>
      <c r="AW32" s="243">
        <f t="shared" si="21"/>
        <v>0</v>
      </c>
      <c r="AX32" s="243">
        <f t="shared" si="22"/>
        <v>0</v>
      </c>
      <c r="AY32" s="243" t="str">
        <f t="shared" si="23"/>
        <v/>
      </c>
      <c r="AZ32" s="243">
        <f t="shared" si="24"/>
        <v>5</v>
      </c>
      <c r="BA32" s="243">
        <f t="shared" si="25"/>
        <v>23</v>
      </c>
      <c r="BB32" s="244" t="str">
        <f t="shared" si="26"/>
        <v>Le Bihan Cyril</v>
      </c>
    </row>
    <row r="33" spans="1:54" ht="16.5" customHeight="1" thickBot="1" x14ac:dyDescent="0.5">
      <c r="A33" s="225">
        <v>28</v>
      </c>
      <c r="B33" s="226" t="str">
        <f t="shared" ref="B33:E33" si="47">+B69</f>
        <v>Viard Etienne</v>
      </c>
      <c r="C33" s="227" t="str">
        <f t="shared" si="47"/>
        <v>H</v>
      </c>
      <c r="D33" s="637" t="str">
        <f t="shared" si="47"/>
        <v>Chevannes</v>
      </c>
      <c r="E33" s="779">
        <f t="shared" si="47"/>
        <v>24.6</v>
      </c>
      <c r="F33" s="244">
        <f t="shared" si="10"/>
        <v>3</v>
      </c>
      <c r="H33" s="252">
        <v>28</v>
      </c>
      <c r="I33" s="226" t="str">
        <f t="shared" ref="I33:K34" si="48">+I69</f>
        <v>Baptiste Nathalie</v>
      </c>
      <c r="J33" s="227" t="str">
        <f t="shared" si="48"/>
        <v>F</v>
      </c>
      <c r="K33" s="227" t="str">
        <f t="shared" si="48"/>
        <v>Chevannes</v>
      </c>
      <c r="L33" s="212">
        <f t="shared" si="3"/>
        <v>12.7</v>
      </c>
      <c r="M33" s="239">
        <f t="shared" si="11"/>
        <v>3</v>
      </c>
      <c r="N33" s="229">
        <v>3</v>
      </c>
      <c r="O33" s="277">
        <v>11</v>
      </c>
      <c r="P33" s="276" t="str">
        <f t="shared" si="37"/>
        <v/>
      </c>
      <c r="Q33" s="241" t="str">
        <f t="shared" si="38"/>
        <v/>
      </c>
      <c r="R33" s="241" t="str">
        <f t="shared" si="39"/>
        <v/>
      </c>
      <c r="S33" s="236" t="str">
        <f t="shared" si="40"/>
        <v/>
      </c>
      <c r="AB33" s="234" t="str">
        <f t="shared" si="16"/>
        <v/>
      </c>
      <c r="AC33" s="235">
        <f t="shared" si="16"/>
        <v>3</v>
      </c>
      <c r="AD33" s="235" t="str">
        <f t="shared" si="16"/>
        <v/>
      </c>
      <c r="AE33" s="235" t="str">
        <f t="shared" si="16"/>
        <v/>
      </c>
      <c r="AF33" s="236" t="str">
        <f t="shared" si="16"/>
        <v/>
      </c>
      <c r="AH33" s="234" t="str">
        <f t="shared" si="17"/>
        <v/>
      </c>
      <c r="AI33" s="235">
        <f t="shared" si="17"/>
        <v>3</v>
      </c>
      <c r="AJ33" s="235" t="str">
        <f t="shared" si="17"/>
        <v/>
      </c>
      <c r="AK33" s="235" t="str">
        <f t="shared" si="17"/>
        <v/>
      </c>
      <c r="AL33" s="236" t="str">
        <f t="shared" si="17"/>
        <v/>
      </c>
      <c r="AN33" s="268"/>
      <c r="AO33" s="268"/>
      <c r="AP33" s="268"/>
      <c r="AQ33" s="268"/>
      <c r="AR33" s="268"/>
      <c r="AT33" s="242">
        <f t="shared" si="28"/>
        <v>0</v>
      </c>
      <c r="AU33" s="243">
        <f t="shared" si="19"/>
        <v>0</v>
      </c>
      <c r="AV33" s="243" t="str">
        <f t="shared" si="20"/>
        <v/>
      </c>
      <c r="AW33" s="243">
        <f t="shared" si="21"/>
        <v>0</v>
      </c>
      <c r="AX33" s="243">
        <f t="shared" si="22"/>
        <v>0</v>
      </c>
      <c r="AY33" s="243" t="str">
        <f t="shared" si="23"/>
        <v/>
      </c>
      <c r="AZ33" s="243">
        <f t="shared" si="24"/>
        <v>4</v>
      </c>
      <c r="BA33" s="243">
        <f t="shared" si="25"/>
        <v>24</v>
      </c>
      <c r="BB33" s="244" t="str">
        <f t="shared" si="26"/>
        <v>Roulland Jean-François</v>
      </c>
    </row>
    <row r="34" spans="1:54" ht="16.5" customHeight="1" thickBot="1" x14ac:dyDescent="0.4">
      <c r="A34" s="225">
        <v>29</v>
      </c>
      <c r="B34" s="226" t="str">
        <f t="shared" ref="B34:E34" si="49">+B70</f>
        <v>Mercier Olivier</v>
      </c>
      <c r="C34" s="227" t="str">
        <f t="shared" si="49"/>
        <v>H</v>
      </c>
      <c r="D34" s="637" t="str">
        <f t="shared" si="49"/>
        <v>Chevry</v>
      </c>
      <c r="E34" s="779">
        <f t="shared" si="49"/>
        <v>22</v>
      </c>
      <c r="F34" s="244">
        <f t="shared" si="10"/>
        <v>2</v>
      </c>
      <c r="H34" s="252">
        <v>29</v>
      </c>
      <c r="I34" s="226" t="str">
        <f t="shared" ref="I34:J34" si="50">+I70</f>
        <v>Viard Etienne</v>
      </c>
      <c r="J34" s="227" t="str">
        <f t="shared" si="50"/>
        <v>H</v>
      </c>
      <c r="K34" s="227" t="str">
        <f t="shared" si="48"/>
        <v>Chevannes</v>
      </c>
      <c r="L34" s="212">
        <f t="shared" si="3"/>
        <v>24.6</v>
      </c>
      <c r="M34" s="239">
        <f t="shared" si="11"/>
        <v>2</v>
      </c>
      <c r="N34" s="229">
        <v>2</v>
      </c>
      <c r="O34" s="280">
        <v>12</v>
      </c>
      <c r="P34" s="281" t="str">
        <f t="shared" si="37"/>
        <v/>
      </c>
      <c r="Q34" s="254" t="str">
        <f t="shared" si="38"/>
        <v/>
      </c>
      <c r="R34" s="254" t="str">
        <f t="shared" si="39"/>
        <v/>
      </c>
      <c r="S34" s="256" t="str">
        <f t="shared" si="40"/>
        <v/>
      </c>
      <c r="AB34" s="234" t="str">
        <f t="shared" si="16"/>
        <v/>
      </c>
      <c r="AC34" s="235" t="str">
        <f t="shared" si="16"/>
        <v/>
      </c>
      <c r="AD34" s="235">
        <f t="shared" si="16"/>
        <v>2</v>
      </c>
      <c r="AE34" s="235" t="str">
        <f t="shared" si="16"/>
        <v/>
      </c>
      <c r="AF34" s="236" t="str">
        <f t="shared" si="16"/>
        <v/>
      </c>
      <c r="AH34" s="234" t="str">
        <f t="shared" si="17"/>
        <v/>
      </c>
      <c r="AI34" s="235">
        <f t="shared" si="17"/>
        <v>2</v>
      </c>
      <c r="AJ34" s="235" t="str">
        <f t="shared" si="17"/>
        <v/>
      </c>
      <c r="AK34" s="235" t="str">
        <f t="shared" si="17"/>
        <v/>
      </c>
      <c r="AL34" s="236" t="str">
        <f t="shared" si="17"/>
        <v/>
      </c>
      <c r="AN34" s="268"/>
      <c r="AO34" s="268"/>
      <c r="AP34" s="268"/>
      <c r="AQ34" s="268"/>
      <c r="AR34" s="268"/>
      <c r="AT34" s="242">
        <f t="shared" si="28"/>
        <v>0</v>
      </c>
      <c r="AU34" s="243">
        <f t="shared" si="19"/>
        <v>0</v>
      </c>
      <c r="AV34" s="243" t="str">
        <f t="shared" si="20"/>
        <v/>
      </c>
      <c r="AW34" s="243">
        <f t="shared" si="21"/>
        <v>3</v>
      </c>
      <c r="AX34" s="243">
        <f t="shared" si="22"/>
        <v>2</v>
      </c>
      <c r="AY34" s="243" t="str">
        <f t="shared" si="23"/>
        <v>Baptiste Nathalie</v>
      </c>
      <c r="AZ34" s="243">
        <f t="shared" si="24"/>
        <v>0</v>
      </c>
      <c r="BA34" s="243">
        <f t="shared" si="25"/>
        <v>0</v>
      </c>
      <c r="BB34" s="244" t="str">
        <f t="shared" si="26"/>
        <v/>
      </c>
    </row>
    <row r="35" spans="1:54" ht="16.5" customHeight="1" thickBot="1" x14ac:dyDescent="0.4">
      <c r="A35" s="282">
        <v>30</v>
      </c>
      <c r="B35" s="283" t="str">
        <f t="shared" ref="B35:E35" si="51">+B71</f>
        <v>Lejeune Michel</v>
      </c>
      <c r="C35" s="284" t="str">
        <f t="shared" si="51"/>
        <v>H</v>
      </c>
      <c r="D35" s="638" t="str">
        <f t="shared" si="51"/>
        <v>Chevannes</v>
      </c>
      <c r="E35" s="780">
        <f t="shared" si="51"/>
        <v>22.2</v>
      </c>
      <c r="F35" s="291">
        <f t="shared" si="10"/>
        <v>1</v>
      </c>
      <c r="H35" s="252">
        <v>30</v>
      </c>
      <c r="I35" s="283" t="str">
        <f t="shared" ref="I35:K35" si="52">+I71</f>
        <v>Gaime Pierre</v>
      </c>
      <c r="J35" s="284" t="str">
        <f t="shared" si="52"/>
        <v>H</v>
      </c>
      <c r="K35" s="284" t="str">
        <f t="shared" si="52"/>
        <v>ASGAF</v>
      </c>
      <c r="L35" s="286">
        <f t="shared" si="3"/>
        <v>30.1</v>
      </c>
      <c r="M35" s="239">
        <v>1</v>
      </c>
      <c r="N35" s="186">
        <v>1</v>
      </c>
      <c r="Q35" s="197"/>
      <c r="R35" s="258" t="s">
        <v>64</v>
      </c>
      <c r="S35" s="259">
        <f>SUM(S23:S34)</f>
        <v>30</v>
      </c>
      <c r="AB35" s="234" t="str">
        <f t="shared" si="16"/>
        <v/>
      </c>
      <c r="AC35" s="235">
        <f t="shared" si="16"/>
        <v>1</v>
      </c>
      <c r="AD35" s="235" t="str">
        <f t="shared" si="16"/>
        <v/>
      </c>
      <c r="AE35" s="235" t="str">
        <f t="shared" si="16"/>
        <v/>
      </c>
      <c r="AF35" s="236" t="str">
        <f t="shared" si="16"/>
        <v/>
      </c>
      <c r="AH35" s="234">
        <f t="shared" si="17"/>
        <v>1</v>
      </c>
      <c r="AI35" s="235" t="str">
        <f t="shared" si="17"/>
        <v/>
      </c>
      <c r="AJ35" s="235" t="str">
        <f t="shared" si="17"/>
        <v/>
      </c>
      <c r="AK35" s="235" t="str">
        <f t="shared" si="17"/>
        <v/>
      </c>
      <c r="AL35" s="236" t="str">
        <f t="shared" si="17"/>
        <v/>
      </c>
      <c r="AN35" s="268"/>
      <c r="AO35" s="268"/>
      <c r="AP35" s="268"/>
      <c r="AQ35" s="268"/>
      <c r="AR35" s="268"/>
      <c r="AT35" s="242">
        <f t="shared" si="28"/>
        <v>0</v>
      </c>
      <c r="AU35" s="243">
        <f t="shared" si="19"/>
        <v>0</v>
      </c>
      <c r="AV35" s="243" t="str">
        <f t="shared" si="20"/>
        <v/>
      </c>
      <c r="AW35" s="243">
        <f t="shared" si="21"/>
        <v>0</v>
      </c>
      <c r="AX35" s="243">
        <f t="shared" si="22"/>
        <v>0</v>
      </c>
      <c r="AY35" s="243" t="str">
        <f t="shared" si="23"/>
        <v/>
      </c>
      <c r="AZ35" s="243">
        <f t="shared" si="24"/>
        <v>2</v>
      </c>
      <c r="BA35" s="243">
        <f t="shared" si="25"/>
        <v>25</v>
      </c>
      <c r="BB35" s="244" t="str">
        <f t="shared" si="26"/>
        <v>Viard Etienne</v>
      </c>
    </row>
    <row r="36" spans="1:54" ht="13.5" thickBot="1" x14ac:dyDescent="0.45">
      <c r="A36" s="287"/>
      <c r="B36" s="194"/>
      <c r="F36" s="186">
        <f>SUM(F6:F35)</f>
        <v>458</v>
      </c>
      <c r="M36" s="288">
        <f>SUM(M6:M35)-M37</f>
        <v>406</v>
      </c>
      <c r="Z36" s="186">
        <f>SUM(AB36:AF36)</f>
        <v>458</v>
      </c>
      <c r="AB36" s="257">
        <f t="shared" ref="AB36:AF36" si="53">SUM(AB6:AB35)</f>
        <v>124</v>
      </c>
      <c r="AC36" s="255">
        <f t="shared" si="53"/>
        <v>100</v>
      </c>
      <c r="AD36" s="255">
        <f t="shared" si="53"/>
        <v>18</v>
      </c>
      <c r="AE36" s="255">
        <f t="shared" si="53"/>
        <v>106</v>
      </c>
      <c r="AF36" s="256">
        <f t="shared" si="53"/>
        <v>110</v>
      </c>
      <c r="AH36" s="257">
        <f>SUM(AH6:AH35)</f>
        <v>120</v>
      </c>
      <c r="AI36" s="255">
        <f>SUM(AI6:AI35)</f>
        <v>83</v>
      </c>
      <c r="AJ36" s="255">
        <f>SUM(AJ6:AJ35)</f>
        <v>32</v>
      </c>
      <c r="AK36" s="255">
        <f>SUM(AK6:AK35)</f>
        <v>34</v>
      </c>
      <c r="AL36" s="256">
        <f>SUM(AL6:AL35)</f>
        <v>137</v>
      </c>
      <c r="AN36" s="186">
        <f>SUM(AH36:AM36)</f>
        <v>406</v>
      </c>
      <c r="AT36" s="289">
        <f t="shared" si="28"/>
        <v>0</v>
      </c>
      <c r="AU36" s="290">
        <f t="shared" si="19"/>
        <v>0</v>
      </c>
      <c r="AV36" s="290" t="str">
        <f t="shared" si="20"/>
        <v/>
      </c>
      <c r="AW36" s="290">
        <f t="shared" si="21"/>
        <v>0</v>
      </c>
      <c r="AX36" s="290">
        <f t="shared" si="22"/>
        <v>0</v>
      </c>
      <c r="AY36" s="290" t="str">
        <f t="shared" si="23"/>
        <v/>
      </c>
      <c r="AZ36" s="290">
        <f t="shared" si="24"/>
        <v>1</v>
      </c>
      <c r="BA36" s="290">
        <f t="shared" si="25"/>
        <v>26</v>
      </c>
      <c r="BB36" s="291" t="str">
        <f t="shared" si="26"/>
        <v>Gaime Pierre</v>
      </c>
    </row>
    <row r="37" spans="1:54" ht="13.15" thickBot="1" x14ac:dyDescent="0.4">
      <c r="B37" s="194"/>
      <c r="F37" s="292"/>
      <c r="M37" s="293"/>
      <c r="Q37" s="288"/>
      <c r="R37" s="288"/>
      <c r="S37" s="288"/>
      <c r="T37" s="288"/>
      <c r="AB37" s="935" t="s">
        <v>27</v>
      </c>
      <c r="AC37" s="936"/>
      <c r="AD37" s="936"/>
      <c r="AE37" s="936"/>
      <c r="AF37" s="937"/>
      <c r="AH37" s="935" t="s">
        <v>28</v>
      </c>
      <c r="AI37" s="936"/>
      <c r="AJ37" s="936"/>
      <c r="AK37" s="936"/>
      <c r="AL37" s="937"/>
      <c r="AT37" s="288">
        <f>SUM(AT7:AT36)</f>
        <v>59</v>
      </c>
      <c r="AU37" s="288"/>
      <c r="AV37" s="288"/>
      <c r="AW37" s="288">
        <f t="shared" ref="AW37:AZ37" si="54">SUM(AW7:AW36)</f>
        <v>30</v>
      </c>
      <c r="AX37" s="288"/>
      <c r="AY37" s="288"/>
      <c r="AZ37" s="288">
        <f t="shared" si="54"/>
        <v>376</v>
      </c>
      <c r="BA37" s="288"/>
      <c r="BB37" s="288"/>
    </row>
    <row r="38" spans="1:54" ht="13.15" thickBot="1" x14ac:dyDescent="0.4">
      <c r="B38" s="194"/>
      <c r="Q38" s="288"/>
      <c r="R38" s="288"/>
      <c r="S38" s="288"/>
      <c r="T38" s="288"/>
      <c r="AH38" s="186">
        <f>+AB36+AH36</f>
        <v>244</v>
      </c>
      <c r="AI38" s="186">
        <f t="shared" ref="AI38:AL38" si="55">+AC36+AI36</f>
        <v>183</v>
      </c>
      <c r="AJ38" s="186">
        <f t="shared" si="55"/>
        <v>50</v>
      </c>
      <c r="AK38" s="186">
        <f t="shared" si="55"/>
        <v>140</v>
      </c>
      <c r="AL38" s="186">
        <f t="shared" si="55"/>
        <v>247</v>
      </c>
      <c r="AN38" s="186">
        <f t="shared" ref="AN38" si="56">SUM(AH38:AM38)</f>
        <v>864</v>
      </c>
    </row>
    <row r="39" spans="1:54" ht="13.5" thickBot="1" x14ac:dyDescent="0.45">
      <c r="A39" s="938" t="s">
        <v>49</v>
      </c>
      <c r="B39" s="939"/>
      <c r="C39" s="939"/>
      <c r="D39" s="939"/>
      <c r="E39" s="939"/>
      <c r="F39" s="940"/>
      <c r="H39" s="938" t="s">
        <v>50</v>
      </c>
      <c r="I39" s="939"/>
      <c r="J39" s="939"/>
      <c r="K39" s="939"/>
      <c r="L39" s="939"/>
      <c r="M39" s="940"/>
      <c r="Q39" s="288"/>
      <c r="R39" s="288"/>
      <c r="S39" s="288"/>
      <c r="T39" s="288"/>
      <c r="AB39" s="941" t="s">
        <v>35</v>
      </c>
      <c r="AC39" s="942"/>
      <c r="AD39" s="942"/>
      <c r="AE39" s="942"/>
      <c r="AF39" s="943"/>
    </row>
    <row r="40" spans="1:54" s="287" customFormat="1" ht="13.5" thickBot="1" x14ac:dyDescent="0.45">
      <c r="A40" s="926" t="s">
        <v>34</v>
      </c>
      <c r="B40" s="927"/>
      <c r="C40" s="927"/>
      <c r="D40" s="927"/>
      <c r="E40" s="927"/>
      <c r="F40" s="928"/>
      <c r="H40" s="926" t="s">
        <v>33</v>
      </c>
      <c r="I40" s="927"/>
      <c r="J40" s="927"/>
      <c r="K40" s="927"/>
      <c r="L40" s="927"/>
      <c r="M40" s="928"/>
      <c r="N40" s="186"/>
      <c r="O40" s="186"/>
      <c r="P40" s="186"/>
      <c r="Q40" s="288"/>
      <c r="R40" s="288"/>
      <c r="S40" s="288"/>
      <c r="T40" s="288"/>
      <c r="V40" s="186"/>
      <c r="W40" s="186"/>
      <c r="X40" s="197"/>
      <c r="Y40" s="186"/>
      <c r="Z40" s="186"/>
      <c r="AB40" s="929" t="s">
        <v>22</v>
      </c>
      <c r="AC40" s="930"/>
      <c r="AD40" s="930"/>
      <c r="AE40" s="930"/>
      <c r="AF40" s="931"/>
      <c r="AH40" s="186"/>
      <c r="AI40" s="186"/>
      <c r="AJ40" s="186"/>
      <c r="AK40" s="186"/>
      <c r="AL40" s="186"/>
    </row>
    <row r="41" spans="1:54" ht="14.65" thickBot="1" x14ac:dyDescent="0.4">
      <c r="A41" s="294" t="s">
        <v>30</v>
      </c>
      <c r="B41" s="295" t="s">
        <v>31</v>
      </c>
      <c r="C41" s="296"/>
      <c r="D41" s="639" t="s">
        <v>32</v>
      </c>
      <c r="E41" s="626" t="s">
        <v>48</v>
      </c>
      <c r="F41" s="297" t="s">
        <v>8</v>
      </c>
      <c r="H41" s="294" t="s">
        <v>30</v>
      </c>
      <c r="I41" s="296" t="s">
        <v>31</v>
      </c>
      <c r="J41" s="296"/>
      <c r="K41" s="296" t="s">
        <v>32</v>
      </c>
      <c r="L41" s="296"/>
      <c r="M41" s="297" t="s">
        <v>8</v>
      </c>
      <c r="Q41" s="288"/>
      <c r="R41" s="288"/>
      <c r="S41" s="288"/>
      <c r="T41" s="288"/>
      <c r="AB41" s="205" t="str">
        <f t="shared" ref="AB41:AF41" si="57">+AB5</f>
        <v>ASGAF</v>
      </c>
      <c r="AC41" s="206" t="str">
        <f t="shared" si="57"/>
        <v>Chevannes</v>
      </c>
      <c r="AD41" s="206" t="str">
        <f t="shared" si="57"/>
        <v>Chevry</v>
      </c>
      <c r="AE41" s="206" t="str">
        <f t="shared" si="57"/>
        <v>Corbuches</v>
      </c>
      <c r="AF41" s="207" t="str">
        <f t="shared" si="57"/>
        <v>Réveillon</v>
      </c>
    </row>
    <row r="42" spans="1:54" ht="14.25" x14ac:dyDescent="0.45">
      <c r="A42" s="298">
        <f>+A125</f>
        <v>1</v>
      </c>
      <c r="B42" s="299" t="str">
        <f>+C125</f>
        <v>Szechter Bertrand</v>
      </c>
      <c r="C42" s="260" t="str">
        <f>IFERROR(VLOOKUP(B42,Liste_J!$C$7:$G$234,5,0),"???")</f>
        <v>H</v>
      </c>
      <c r="D42" s="640" t="str">
        <f>IFERROR(VLOOKUP(B42,Liste_J!$C$7:$F$234,4,0),"???")</f>
        <v>Corbuches</v>
      </c>
      <c r="E42" s="627">
        <f>+D125</f>
        <v>7.6</v>
      </c>
      <c r="F42" s="301">
        <f>+F125</f>
        <v>24</v>
      </c>
      <c r="G42" s="260"/>
      <c r="H42" s="298">
        <v>1</v>
      </c>
      <c r="I42" s="260" t="str">
        <f>+C224</f>
        <v>Heiles Frédéric</v>
      </c>
      <c r="J42" s="260" t="str">
        <f>IFERROR(VLOOKUP(I42,Liste_J!$C$7:$G$234,5,0),"???")</f>
        <v>H</v>
      </c>
      <c r="K42" s="260" t="str">
        <f>IFERROR(VLOOKUP(I42,Liste_J!$C$7:$F$234,4,0),"???")</f>
        <v>ASGAF</v>
      </c>
      <c r="L42" s="260">
        <f>+D224</f>
        <v>52.3</v>
      </c>
      <c r="M42" s="301">
        <f>+F224</f>
        <v>49</v>
      </c>
      <c r="Q42" s="288"/>
      <c r="R42" s="288"/>
      <c r="S42" s="288"/>
      <c r="T42" s="288"/>
      <c r="U42" s="260" t="e">
        <f>#REF!</f>
        <v>#REF!</v>
      </c>
      <c r="AB42" s="219">
        <f>IF($K42=AB$41,1,0)</f>
        <v>1</v>
      </c>
      <c r="AC42" s="220">
        <f t="shared" ref="AC42:AF61" si="58">IF($K42=AC$41,1,0)</f>
        <v>0</v>
      </c>
      <c r="AD42" s="220">
        <f t="shared" si="58"/>
        <v>0</v>
      </c>
      <c r="AE42" s="220">
        <f t="shared" si="58"/>
        <v>0</v>
      </c>
      <c r="AF42" s="221">
        <f t="shared" si="58"/>
        <v>0</v>
      </c>
      <c r="AG42" s="288">
        <f t="shared" ref="AG42:AG73" si="59">SUM(AB42:AF42)</f>
        <v>1</v>
      </c>
    </row>
    <row r="43" spans="1:54" ht="14.25" x14ac:dyDescent="0.45">
      <c r="A43" s="298">
        <f t="shared" ref="A43:A84" si="60">+A126</f>
        <v>2</v>
      </c>
      <c r="B43" s="299" t="str">
        <f t="shared" ref="B43:B84" si="61">+C126</f>
        <v>Zuffelato Stéphane</v>
      </c>
      <c r="C43" s="260" t="str">
        <f>IFERROR(VLOOKUP(B43,Liste_J!$C$7:$G$234,5,0),"???")</f>
        <v>H</v>
      </c>
      <c r="D43" s="640" t="str">
        <f>IFERROR(VLOOKUP(B43,Liste_J!$C$7:$F$234,4,0),"???")</f>
        <v>ASGAF</v>
      </c>
      <c r="E43" s="627">
        <f t="shared" ref="E43:E84" si="62">+D126</f>
        <v>18.100000000000001</v>
      </c>
      <c r="F43" s="301">
        <f t="shared" ref="F43:F84" si="63">+F126</f>
        <v>22</v>
      </c>
      <c r="H43" s="298">
        <v>2</v>
      </c>
      <c r="I43" s="260" t="str">
        <f t="shared" ref="I43:I84" si="64">+C225</f>
        <v>Rialland Lucien</v>
      </c>
      <c r="J43" s="260" t="str">
        <f>IFERROR(VLOOKUP(I43,Liste_J!$C$7:$G$234,5,0),"???")</f>
        <v>H</v>
      </c>
      <c r="K43" s="260" t="str">
        <f>IFERROR(VLOOKUP(I43,Liste_J!$C$7:$F$234,4,0),"???")</f>
        <v>ASGAF</v>
      </c>
      <c r="L43" s="260">
        <f t="shared" ref="L43:L84" si="65">+D225</f>
        <v>37.299999999999997</v>
      </c>
      <c r="M43" s="301">
        <f t="shared" ref="M43:M84" si="66">+F225</f>
        <v>44</v>
      </c>
      <c r="Q43" s="288"/>
      <c r="R43" s="288"/>
      <c r="S43" s="288"/>
      <c r="T43" s="288"/>
      <c r="AB43" s="234">
        <f t="shared" ref="AB43:AB58" si="67">IF($K43=AB$41,1,0)</f>
        <v>1</v>
      </c>
      <c r="AC43" s="235">
        <f t="shared" si="58"/>
        <v>0</v>
      </c>
      <c r="AD43" s="235">
        <f t="shared" si="58"/>
        <v>0</v>
      </c>
      <c r="AE43" s="235">
        <f t="shared" si="58"/>
        <v>0</v>
      </c>
      <c r="AF43" s="236">
        <f t="shared" si="58"/>
        <v>0</v>
      </c>
      <c r="AG43" s="288">
        <f t="shared" si="59"/>
        <v>1</v>
      </c>
    </row>
    <row r="44" spans="1:54" ht="14.25" x14ac:dyDescent="0.45">
      <c r="A44" s="298">
        <f t="shared" si="60"/>
        <v>3</v>
      </c>
      <c r="B44" s="299" t="str">
        <f t="shared" si="61"/>
        <v>Robic Jean Pierre</v>
      </c>
      <c r="C44" s="260" t="str">
        <f>IFERROR(VLOOKUP(B44,Liste_J!$C$7:$G$234,5,0),"???")</f>
        <v>H</v>
      </c>
      <c r="D44" s="640" t="str">
        <f>IFERROR(VLOOKUP(B44,Liste_J!$C$7:$F$234,4,0),"???")</f>
        <v>Réveillon</v>
      </c>
      <c r="E44" s="627">
        <f t="shared" si="62"/>
        <v>16.399999999999999</v>
      </c>
      <c r="F44" s="301">
        <f t="shared" si="63"/>
        <v>21</v>
      </c>
      <c r="H44" s="298">
        <v>3</v>
      </c>
      <c r="I44" s="260" t="str">
        <f t="shared" si="64"/>
        <v>Zuffelato Stéphane</v>
      </c>
      <c r="J44" s="260" t="str">
        <f>IFERROR(VLOOKUP(I44,Liste_J!$C$7:$G$234,5,0),"???")</f>
        <v>H</v>
      </c>
      <c r="K44" s="260" t="str">
        <f>IFERROR(VLOOKUP(I44,Liste_J!$C$7:$F$234,4,0),"???")</f>
        <v>ASGAF</v>
      </c>
      <c r="L44" s="260">
        <f t="shared" si="65"/>
        <v>18.100000000000001</v>
      </c>
      <c r="M44" s="301">
        <f t="shared" si="66"/>
        <v>40</v>
      </c>
      <c r="Q44" s="288"/>
      <c r="R44" s="288"/>
      <c r="S44" s="288"/>
      <c r="T44" s="288"/>
      <c r="AB44" s="234">
        <f t="shared" si="67"/>
        <v>1</v>
      </c>
      <c r="AC44" s="235">
        <f t="shared" si="58"/>
        <v>0</v>
      </c>
      <c r="AD44" s="235">
        <f t="shared" si="58"/>
        <v>0</v>
      </c>
      <c r="AE44" s="235">
        <f t="shared" si="58"/>
        <v>0</v>
      </c>
      <c r="AF44" s="236">
        <f t="shared" si="58"/>
        <v>0</v>
      </c>
      <c r="AG44" s="288">
        <f t="shared" si="59"/>
        <v>1</v>
      </c>
    </row>
    <row r="45" spans="1:54" ht="14.25" x14ac:dyDescent="0.45">
      <c r="A45" s="298">
        <f t="shared" si="60"/>
        <v>4</v>
      </c>
      <c r="B45" s="299" t="str">
        <f t="shared" si="61"/>
        <v>Soler Alain</v>
      </c>
      <c r="C45" s="260" t="str">
        <f>IFERROR(VLOOKUP(B45,Liste_J!$C$7:$G$234,5,0),"???")</f>
        <v>H</v>
      </c>
      <c r="D45" s="640" t="str">
        <f>IFERROR(VLOOKUP(B45,Liste_J!$C$7:$F$234,4,0),"???")</f>
        <v>Corbuches</v>
      </c>
      <c r="E45" s="627">
        <f t="shared" si="62"/>
        <v>9.5</v>
      </c>
      <c r="F45" s="301">
        <f t="shared" si="63"/>
        <v>21</v>
      </c>
      <c r="H45" s="298">
        <v>4</v>
      </c>
      <c r="I45" s="260" t="str">
        <f t="shared" si="64"/>
        <v>Lezervant Sophie</v>
      </c>
      <c r="J45" s="260" t="str">
        <f>IFERROR(VLOOKUP(I45,Liste_J!$C$7:$G$234,5,0),"???")</f>
        <v>F</v>
      </c>
      <c r="K45" s="260" t="str">
        <f>IFERROR(VLOOKUP(I45,Liste_J!$C$7:$F$234,4,0),"???")</f>
        <v>ASGAF</v>
      </c>
      <c r="L45" s="260">
        <f t="shared" si="65"/>
        <v>24.3</v>
      </c>
      <c r="M45" s="301">
        <f t="shared" si="66"/>
        <v>37</v>
      </c>
      <c r="Q45" s="288"/>
      <c r="R45" s="288"/>
      <c r="S45" s="288"/>
      <c r="T45" s="288"/>
      <c r="X45" s="186"/>
      <c r="AB45" s="234">
        <f t="shared" si="67"/>
        <v>1</v>
      </c>
      <c r="AC45" s="235">
        <f t="shared" si="58"/>
        <v>0</v>
      </c>
      <c r="AD45" s="235">
        <f t="shared" si="58"/>
        <v>0</v>
      </c>
      <c r="AE45" s="235">
        <f t="shared" si="58"/>
        <v>0</v>
      </c>
      <c r="AF45" s="236">
        <f t="shared" si="58"/>
        <v>0</v>
      </c>
      <c r="AG45" s="288">
        <f t="shared" si="59"/>
        <v>1</v>
      </c>
    </row>
    <row r="46" spans="1:54" ht="14.25" x14ac:dyDescent="0.45">
      <c r="A46" s="298">
        <f t="shared" si="60"/>
        <v>5</v>
      </c>
      <c r="B46" s="299" t="str">
        <f t="shared" si="61"/>
        <v>Bellanger Alain</v>
      </c>
      <c r="C46" s="260" t="str">
        <f>IFERROR(VLOOKUP(B46,Liste_J!$C$7:$G$234,5,0),"???")</f>
        <v>H</v>
      </c>
      <c r="D46" s="640" t="str">
        <f>IFERROR(VLOOKUP(B46,Liste_J!$C$7:$F$234,4,0),"???")</f>
        <v>Chevannes</v>
      </c>
      <c r="E46" s="627">
        <f t="shared" si="62"/>
        <v>10.4</v>
      </c>
      <c r="F46" s="301">
        <f t="shared" si="63"/>
        <v>21</v>
      </c>
      <c r="H46" s="298">
        <v>5</v>
      </c>
      <c r="I46" s="260" t="str">
        <f t="shared" si="64"/>
        <v>Combrisson Jean-Luc</v>
      </c>
      <c r="J46" s="260" t="str">
        <f>IFERROR(VLOOKUP(I46,Liste_J!$C$7:$G$234,5,0),"???")</f>
        <v>H</v>
      </c>
      <c r="K46" s="260" t="str">
        <f>IFERROR(VLOOKUP(I46,Liste_J!$C$7:$F$234,4,0),"???")</f>
        <v>Chevry</v>
      </c>
      <c r="L46" s="260">
        <f t="shared" si="65"/>
        <v>34</v>
      </c>
      <c r="M46" s="301">
        <f t="shared" si="66"/>
        <v>36</v>
      </c>
      <c r="Q46" s="288"/>
      <c r="R46" s="288"/>
      <c r="S46" s="288"/>
      <c r="T46" s="288"/>
      <c r="V46" s="260"/>
      <c r="X46" s="186"/>
      <c r="AB46" s="234">
        <f t="shared" si="67"/>
        <v>0</v>
      </c>
      <c r="AC46" s="235">
        <f t="shared" si="58"/>
        <v>0</v>
      </c>
      <c r="AD46" s="235">
        <f t="shared" si="58"/>
        <v>1</v>
      </c>
      <c r="AE46" s="235">
        <f t="shared" si="58"/>
        <v>0</v>
      </c>
      <c r="AF46" s="236">
        <f t="shared" si="58"/>
        <v>0</v>
      </c>
      <c r="AG46" s="288">
        <f t="shared" si="59"/>
        <v>1</v>
      </c>
    </row>
    <row r="47" spans="1:54" ht="14.25" x14ac:dyDescent="0.45">
      <c r="A47" s="298">
        <f t="shared" si="60"/>
        <v>6</v>
      </c>
      <c r="B47" s="299" t="str">
        <f t="shared" si="61"/>
        <v>Lapatrie Gilles</v>
      </c>
      <c r="C47" s="260" t="str">
        <f>IFERROR(VLOOKUP(B47,Liste_J!$C$7:$G$234,5,0),"???")</f>
        <v>H</v>
      </c>
      <c r="D47" s="640" t="str">
        <f>IFERROR(VLOOKUP(B47,Liste_J!$C$7:$F$234,4,0),"???")</f>
        <v>Réveillon</v>
      </c>
      <c r="E47" s="627">
        <f t="shared" si="62"/>
        <v>11.6</v>
      </c>
      <c r="F47" s="301">
        <f t="shared" si="63"/>
        <v>20</v>
      </c>
      <c r="H47" s="298">
        <v>6</v>
      </c>
      <c r="I47" s="260" t="str">
        <f t="shared" si="64"/>
        <v>Fanchon Marc</v>
      </c>
      <c r="J47" s="260" t="str">
        <f>IFERROR(VLOOKUP(I47,Liste_J!$C$7:$G$234,5,0),"???")</f>
        <v>H</v>
      </c>
      <c r="K47" s="260" t="str">
        <f>IFERROR(VLOOKUP(I47,Liste_J!$C$7:$F$234,4,0),"???")</f>
        <v>Réveillon</v>
      </c>
      <c r="L47" s="260">
        <f t="shared" si="65"/>
        <v>26.6</v>
      </c>
      <c r="M47" s="301">
        <f t="shared" si="66"/>
        <v>35</v>
      </c>
      <c r="Q47" s="288"/>
      <c r="R47" s="288"/>
      <c r="S47" s="288"/>
      <c r="T47" s="288"/>
      <c r="X47" s="186"/>
      <c r="AB47" s="234">
        <f t="shared" si="67"/>
        <v>0</v>
      </c>
      <c r="AC47" s="235">
        <f t="shared" si="58"/>
        <v>0</v>
      </c>
      <c r="AD47" s="235">
        <f t="shared" si="58"/>
        <v>0</v>
      </c>
      <c r="AE47" s="235">
        <f t="shared" si="58"/>
        <v>0</v>
      </c>
      <c r="AF47" s="236">
        <f t="shared" si="58"/>
        <v>1</v>
      </c>
      <c r="AG47" s="288">
        <f t="shared" si="59"/>
        <v>1</v>
      </c>
    </row>
    <row r="48" spans="1:54" ht="14.25" x14ac:dyDescent="0.45">
      <c r="A48" s="298">
        <f t="shared" si="60"/>
        <v>7</v>
      </c>
      <c r="B48" s="299" t="str">
        <f t="shared" si="61"/>
        <v>Gauvin Henri-Jacques</v>
      </c>
      <c r="C48" s="260" t="str">
        <f>IFERROR(VLOOKUP(B48,Liste_J!$C$7:$G$234,5,0),"???")</f>
        <v>H</v>
      </c>
      <c r="D48" s="640" t="str">
        <f>IFERROR(VLOOKUP(B48,Liste_J!$C$7:$F$234,4,0),"???")</f>
        <v>Réveillon</v>
      </c>
      <c r="E48" s="627">
        <f t="shared" si="62"/>
        <v>13.9</v>
      </c>
      <c r="F48" s="301">
        <f t="shared" si="63"/>
        <v>19</v>
      </c>
      <c r="H48" s="298">
        <v>7</v>
      </c>
      <c r="I48" s="260" t="str">
        <f t="shared" si="64"/>
        <v>Gonzalez Alain</v>
      </c>
      <c r="J48" s="260" t="str">
        <f>IFERROR(VLOOKUP(I48,Liste_J!$C$7:$G$234,5,0),"???")</f>
        <v>H</v>
      </c>
      <c r="K48" s="260" t="str">
        <f>IFERROR(VLOOKUP(I48,Liste_J!$C$7:$F$234,4,0),"???")</f>
        <v>Réveillon</v>
      </c>
      <c r="L48" s="260">
        <f t="shared" si="65"/>
        <v>22.4</v>
      </c>
      <c r="M48" s="301">
        <f t="shared" si="66"/>
        <v>35</v>
      </c>
      <c r="Q48" s="288"/>
      <c r="R48" s="288"/>
      <c r="S48" s="288"/>
      <c r="T48" s="288"/>
      <c r="V48" s="260"/>
      <c r="X48" s="186"/>
      <c r="AB48" s="234">
        <f t="shared" si="67"/>
        <v>0</v>
      </c>
      <c r="AC48" s="235">
        <f t="shared" si="58"/>
        <v>0</v>
      </c>
      <c r="AD48" s="235">
        <f t="shared" si="58"/>
        <v>0</v>
      </c>
      <c r="AE48" s="235">
        <f t="shared" si="58"/>
        <v>0</v>
      </c>
      <c r="AF48" s="236">
        <f t="shared" si="58"/>
        <v>1</v>
      </c>
      <c r="AG48" s="288">
        <f t="shared" si="59"/>
        <v>1</v>
      </c>
    </row>
    <row r="49" spans="1:33" ht="14.25" x14ac:dyDescent="0.45">
      <c r="A49" s="298">
        <f t="shared" si="60"/>
        <v>8</v>
      </c>
      <c r="B49" s="299" t="str">
        <f t="shared" si="61"/>
        <v>Marcais Xavier</v>
      </c>
      <c r="C49" s="260" t="str">
        <f>IFERROR(VLOOKUP(B49,Liste_J!$C$7:$G$234,5,0),"???")</f>
        <v>H</v>
      </c>
      <c r="D49" s="640" t="str">
        <f>IFERROR(VLOOKUP(B49,Liste_J!$C$7:$F$234,4,0),"???")</f>
        <v>ASGAF</v>
      </c>
      <c r="E49" s="627">
        <f t="shared" si="62"/>
        <v>14</v>
      </c>
      <c r="F49" s="301">
        <f t="shared" si="63"/>
        <v>19</v>
      </c>
      <c r="H49" s="298">
        <v>8</v>
      </c>
      <c r="I49" s="260" t="str">
        <f t="shared" si="64"/>
        <v>Robic Jean Pierre</v>
      </c>
      <c r="J49" s="260" t="str">
        <f>IFERROR(VLOOKUP(I49,Liste_J!$C$7:$G$234,5,0),"???")</f>
        <v>H</v>
      </c>
      <c r="K49" s="260" t="str">
        <f>IFERROR(VLOOKUP(I49,Liste_J!$C$7:$F$234,4,0),"???")</f>
        <v>Réveillon</v>
      </c>
      <c r="L49" s="260">
        <f t="shared" si="65"/>
        <v>16.399999999999999</v>
      </c>
      <c r="M49" s="301">
        <f t="shared" si="66"/>
        <v>34</v>
      </c>
      <c r="N49" s="260"/>
      <c r="X49" s="186"/>
      <c r="AB49" s="234">
        <f t="shared" si="67"/>
        <v>0</v>
      </c>
      <c r="AC49" s="235">
        <f t="shared" si="58"/>
        <v>0</v>
      </c>
      <c r="AD49" s="235">
        <f t="shared" si="58"/>
        <v>0</v>
      </c>
      <c r="AE49" s="235">
        <f t="shared" si="58"/>
        <v>0</v>
      </c>
      <c r="AF49" s="236">
        <f t="shared" si="58"/>
        <v>1</v>
      </c>
      <c r="AG49" s="288">
        <f t="shared" si="59"/>
        <v>1</v>
      </c>
    </row>
    <row r="50" spans="1:33" ht="14.25" x14ac:dyDescent="0.45">
      <c r="A50" s="298">
        <f t="shared" si="60"/>
        <v>9</v>
      </c>
      <c r="B50" s="299" t="str">
        <f t="shared" si="61"/>
        <v>Foucault Lionel</v>
      </c>
      <c r="C50" s="260" t="str">
        <f>IFERROR(VLOOKUP(B50,Liste_J!$C$7:$G$234,5,0),"???")</f>
        <v>H</v>
      </c>
      <c r="D50" s="640" t="str">
        <f>IFERROR(VLOOKUP(B50,Liste_J!$C$7:$F$234,4,0),"???")</f>
        <v>Chevannes</v>
      </c>
      <c r="E50" s="627">
        <f t="shared" si="62"/>
        <v>14.6</v>
      </c>
      <c r="F50" s="301">
        <f t="shared" si="63"/>
        <v>18</v>
      </c>
      <c r="H50" s="298">
        <v>9</v>
      </c>
      <c r="I50" s="260" t="str">
        <f t="shared" si="64"/>
        <v>Baffrey Yves</v>
      </c>
      <c r="J50" s="260" t="str">
        <f>IFERROR(VLOOKUP(I50,Liste_J!$C$7:$G$234,5,0),"???")</f>
        <v>H</v>
      </c>
      <c r="K50" s="260" t="str">
        <f>IFERROR(VLOOKUP(I50,Liste_J!$C$7:$F$234,4,0),"???")</f>
        <v>Chevannes</v>
      </c>
      <c r="L50" s="260">
        <f t="shared" si="65"/>
        <v>17.8</v>
      </c>
      <c r="M50" s="301">
        <f t="shared" si="66"/>
        <v>33</v>
      </c>
      <c r="N50" s="260"/>
      <c r="V50" s="260"/>
      <c r="X50" s="186"/>
      <c r="AB50" s="234">
        <f t="shared" si="67"/>
        <v>0</v>
      </c>
      <c r="AC50" s="235">
        <f t="shared" si="58"/>
        <v>1</v>
      </c>
      <c r="AD50" s="235">
        <f t="shared" si="58"/>
        <v>0</v>
      </c>
      <c r="AE50" s="235">
        <f t="shared" si="58"/>
        <v>0</v>
      </c>
      <c r="AF50" s="236">
        <f t="shared" si="58"/>
        <v>0</v>
      </c>
      <c r="AG50" s="288">
        <f t="shared" si="59"/>
        <v>1</v>
      </c>
    </row>
    <row r="51" spans="1:33" ht="14.25" x14ac:dyDescent="0.45">
      <c r="A51" s="298">
        <f t="shared" si="60"/>
        <v>10</v>
      </c>
      <c r="B51" s="299" t="str">
        <f t="shared" si="61"/>
        <v>Delaunay Olivier</v>
      </c>
      <c r="C51" s="260" t="str">
        <f>IFERROR(VLOOKUP(B51,Liste_J!$C$7:$G$234,5,0),"???")</f>
        <v>H</v>
      </c>
      <c r="D51" s="640" t="str">
        <f>IFERROR(VLOOKUP(B51,Liste_J!$C$7:$F$234,4,0),"???")</f>
        <v>Corbuches</v>
      </c>
      <c r="E51" s="627">
        <f t="shared" si="62"/>
        <v>11.8</v>
      </c>
      <c r="F51" s="301">
        <f t="shared" si="63"/>
        <v>18</v>
      </c>
      <c r="H51" s="298">
        <v>10</v>
      </c>
      <c r="I51" s="260" t="str">
        <f t="shared" si="64"/>
        <v>Tamet Yves</v>
      </c>
      <c r="J51" s="260" t="str">
        <f>IFERROR(VLOOKUP(I51,Liste_J!$C$7:$G$234,5,0),"???")</f>
        <v>H</v>
      </c>
      <c r="K51" s="260" t="str">
        <f>IFERROR(VLOOKUP(I51,Liste_J!$C$7:$F$234,4,0),"???")</f>
        <v>Réveillon</v>
      </c>
      <c r="L51" s="260">
        <f t="shared" si="65"/>
        <v>20</v>
      </c>
      <c r="M51" s="301">
        <f t="shared" si="66"/>
        <v>32</v>
      </c>
      <c r="N51" s="260"/>
      <c r="X51" s="186"/>
      <c r="AB51" s="234">
        <f t="shared" si="67"/>
        <v>0</v>
      </c>
      <c r="AC51" s="235">
        <f t="shared" si="58"/>
        <v>0</v>
      </c>
      <c r="AD51" s="235">
        <f t="shared" si="58"/>
        <v>0</v>
      </c>
      <c r="AE51" s="235">
        <f t="shared" si="58"/>
        <v>0</v>
      </c>
      <c r="AF51" s="236">
        <f t="shared" si="58"/>
        <v>1</v>
      </c>
      <c r="AG51" s="288">
        <f t="shared" si="59"/>
        <v>1</v>
      </c>
    </row>
    <row r="52" spans="1:33" ht="14.25" x14ac:dyDescent="0.45">
      <c r="A52" s="298">
        <f t="shared" si="60"/>
        <v>11</v>
      </c>
      <c r="B52" s="299" t="str">
        <f t="shared" si="61"/>
        <v>Baffrey Yves</v>
      </c>
      <c r="C52" s="260" t="str">
        <f>IFERROR(VLOOKUP(B52,Liste_J!$C$7:$G$234,5,0),"???")</f>
        <v>H</v>
      </c>
      <c r="D52" s="640" t="str">
        <f>IFERROR(VLOOKUP(B52,Liste_J!$C$7:$F$234,4,0),"???")</f>
        <v>Chevannes</v>
      </c>
      <c r="E52" s="627">
        <f t="shared" si="62"/>
        <v>17.8</v>
      </c>
      <c r="F52" s="301">
        <f t="shared" si="63"/>
        <v>18</v>
      </c>
      <c r="H52" s="298">
        <v>11</v>
      </c>
      <c r="I52" s="260" t="str">
        <f t="shared" si="64"/>
        <v>Foucault Lionel</v>
      </c>
      <c r="J52" s="260" t="str">
        <f>IFERROR(VLOOKUP(I52,Liste_J!$C$7:$G$234,5,0),"???")</f>
        <v>H</v>
      </c>
      <c r="K52" s="260" t="str">
        <f>IFERROR(VLOOKUP(I52,Liste_J!$C$7:$F$234,4,0),"???")</f>
        <v>Chevannes</v>
      </c>
      <c r="L52" s="260">
        <f t="shared" si="65"/>
        <v>14.6</v>
      </c>
      <c r="M52" s="301">
        <f t="shared" si="66"/>
        <v>30</v>
      </c>
      <c r="N52" s="260"/>
      <c r="V52" s="260"/>
      <c r="X52" s="186"/>
      <c r="AB52" s="234">
        <f t="shared" si="67"/>
        <v>0</v>
      </c>
      <c r="AC52" s="235">
        <f t="shared" si="58"/>
        <v>1</v>
      </c>
      <c r="AD52" s="235">
        <f t="shared" si="58"/>
        <v>0</v>
      </c>
      <c r="AE52" s="235">
        <f t="shared" si="58"/>
        <v>0</v>
      </c>
      <c r="AF52" s="236">
        <f t="shared" si="58"/>
        <v>0</v>
      </c>
      <c r="AG52" s="288">
        <f t="shared" si="59"/>
        <v>1</v>
      </c>
    </row>
    <row r="53" spans="1:33" ht="14.25" x14ac:dyDescent="0.45">
      <c r="A53" s="298">
        <f t="shared" si="60"/>
        <v>12</v>
      </c>
      <c r="B53" s="299" t="str">
        <f t="shared" si="61"/>
        <v>Salvoch Jean-Marc</v>
      </c>
      <c r="C53" s="260" t="str">
        <f>IFERROR(VLOOKUP(B53,Liste_J!$C$7:$G$234,5,0),"???")</f>
        <v>H</v>
      </c>
      <c r="D53" s="640" t="str">
        <f>IFERROR(VLOOKUP(B53,Liste_J!$C$7:$F$234,4,0),"???")</f>
        <v>Chevannes</v>
      </c>
      <c r="E53" s="627">
        <f t="shared" si="62"/>
        <v>12.5</v>
      </c>
      <c r="F53" s="301">
        <f t="shared" si="63"/>
        <v>18</v>
      </c>
      <c r="H53" s="298">
        <v>12</v>
      </c>
      <c r="I53" s="260" t="str">
        <f t="shared" si="64"/>
        <v>Gauvin Henri-Jacques</v>
      </c>
      <c r="J53" s="260" t="str">
        <f>IFERROR(VLOOKUP(I53,Liste_J!$C$7:$G$234,5,0),"???")</f>
        <v>H</v>
      </c>
      <c r="K53" s="260" t="str">
        <f>IFERROR(VLOOKUP(I53,Liste_J!$C$7:$F$234,4,0),"???")</f>
        <v>Réveillon</v>
      </c>
      <c r="L53" s="260">
        <f t="shared" si="65"/>
        <v>13.9</v>
      </c>
      <c r="M53" s="301">
        <f t="shared" si="66"/>
        <v>30</v>
      </c>
      <c r="N53" s="260"/>
      <c r="X53" s="186"/>
      <c r="AB53" s="234">
        <f t="shared" si="67"/>
        <v>0</v>
      </c>
      <c r="AC53" s="235">
        <f t="shared" si="58"/>
        <v>0</v>
      </c>
      <c r="AD53" s="235">
        <f t="shared" si="58"/>
        <v>0</v>
      </c>
      <c r="AE53" s="235">
        <f t="shared" si="58"/>
        <v>0</v>
      </c>
      <c r="AF53" s="236">
        <f t="shared" si="58"/>
        <v>1</v>
      </c>
      <c r="AG53" s="288">
        <f t="shared" si="59"/>
        <v>1</v>
      </c>
    </row>
    <row r="54" spans="1:33" ht="14.25" x14ac:dyDescent="0.45">
      <c r="A54" s="298">
        <f t="shared" si="60"/>
        <v>13</v>
      </c>
      <c r="B54" s="299" t="str">
        <f t="shared" si="61"/>
        <v>Layani Serge</v>
      </c>
      <c r="C54" s="260" t="str">
        <f>IFERROR(VLOOKUP(B54,Liste_J!$C$7:$G$234,5,0),"???")</f>
        <v>H</v>
      </c>
      <c r="D54" s="640" t="str">
        <f>IFERROR(VLOOKUP(B54,Liste_J!$C$7:$F$234,4,0),"???")</f>
        <v>ASGAF</v>
      </c>
      <c r="E54" s="627">
        <f t="shared" si="62"/>
        <v>6.9</v>
      </c>
      <c r="F54" s="301">
        <f t="shared" si="63"/>
        <v>17</v>
      </c>
      <c r="H54" s="298">
        <v>13</v>
      </c>
      <c r="I54" s="260" t="str">
        <f t="shared" si="64"/>
        <v>Sauvadet Dominique</v>
      </c>
      <c r="J54" s="260" t="str">
        <f>IFERROR(VLOOKUP(I54,Liste_J!$C$7:$G$234,5,0),"???")</f>
        <v>H</v>
      </c>
      <c r="K54" s="260" t="str">
        <f>IFERROR(VLOOKUP(I54,Liste_J!$C$7:$F$234,4,0),"???")</f>
        <v>ASGAF</v>
      </c>
      <c r="L54" s="260">
        <f t="shared" si="65"/>
        <v>18.2</v>
      </c>
      <c r="M54" s="301">
        <f t="shared" si="66"/>
        <v>30</v>
      </c>
      <c r="N54" s="260"/>
      <c r="V54" s="260"/>
      <c r="Y54" s="288"/>
      <c r="AB54" s="234">
        <f t="shared" si="67"/>
        <v>1</v>
      </c>
      <c r="AC54" s="235">
        <f t="shared" si="58"/>
        <v>0</v>
      </c>
      <c r="AD54" s="235">
        <f t="shared" si="58"/>
        <v>0</v>
      </c>
      <c r="AE54" s="235">
        <f t="shared" si="58"/>
        <v>0</v>
      </c>
      <c r="AF54" s="236">
        <f t="shared" si="58"/>
        <v>0</v>
      </c>
      <c r="AG54" s="288">
        <f t="shared" si="59"/>
        <v>1</v>
      </c>
    </row>
    <row r="55" spans="1:33" ht="14.25" x14ac:dyDescent="0.45">
      <c r="A55" s="298">
        <f t="shared" si="60"/>
        <v>14</v>
      </c>
      <c r="B55" s="299" t="str">
        <f t="shared" si="61"/>
        <v>Colmerauer Denis</v>
      </c>
      <c r="C55" s="260" t="str">
        <f>IFERROR(VLOOKUP(B55,Liste_J!$C$7:$G$234,5,0),"???")</f>
        <v>H</v>
      </c>
      <c r="D55" s="640" t="str">
        <f>IFERROR(VLOOKUP(B55,Liste_J!$C$7:$F$234,4,0),"???")</f>
        <v>Corbuches</v>
      </c>
      <c r="E55" s="627">
        <f t="shared" si="62"/>
        <v>11.6</v>
      </c>
      <c r="F55" s="301">
        <f t="shared" si="63"/>
        <v>15</v>
      </c>
      <c r="H55" s="298">
        <v>14</v>
      </c>
      <c r="I55" s="260" t="str">
        <f t="shared" si="64"/>
        <v>Bellanger Alain</v>
      </c>
      <c r="J55" s="260" t="str">
        <f>IFERROR(VLOOKUP(I55,Liste_J!$C$7:$G$234,5,0),"???")</f>
        <v>H</v>
      </c>
      <c r="K55" s="260" t="str">
        <f>IFERROR(VLOOKUP(I55,Liste_J!$C$7:$F$234,4,0),"???")</f>
        <v>Chevannes</v>
      </c>
      <c r="L55" s="260">
        <f t="shared" si="65"/>
        <v>10.4</v>
      </c>
      <c r="M55" s="301">
        <f t="shared" si="66"/>
        <v>30</v>
      </c>
      <c r="N55" s="260"/>
      <c r="O55" s="260"/>
      <c r="P55" s="260"/>
      <c r="Q55" s="260"/>
      <c r="R55" s="260"/>
      <c r="S55" s="260"/>
      <c r="T55" s="260"/>
      <c r="AB55" s="234">
        <f t="shared" si="67"/>
        <v>0</v>
      </c>
      <c r="AC55" s="235">
        <f t="shared" si="58"/>
        <v>1</v>
      </c>
      <c r="AD55" s="235">
        <f t="shared" si="58"/>
        <v>0</v>
      </c>
      <c r="AE55" s="235">
        <f t="shared" si="58"/>
        <v>0</v>
      </c>
      <c r="AF55" s="236">
        <f t="shared" si="58"/>
        <v>0</v>
      </c>
      <c r="AG55" s="288">
        <f t="shared" si="59"/>
        <v>1</v>
      </c>
    </row>
    <row r="56" spans="1:33" ht="14.25" x14ac:dyDescent="0.45">
      <c r="A56" s="298">
        <f t="shared" si="60"/>
        <v>15</v>
      </c>
      <c r="B56" s="299" t="str">
        <f t="shared" si="61"/>
        <v>Paulin Georges</v>
      </c>
      <c r="C56" s="260" t="str">
        <f>IFERROR(VLOOKUP(B56,Liste_J!$C$7:$G$234,5,0),"???")</f>
        <v>H</v>
      </c>
      <c r="D56" s="640" t="str">
        <f>IFERROR(VLOOKUP(B56,Liste_J!$C$7:$F$234,4,0),"???")</f>
        <v>Chevry</v>
      </c>
      <c r="E56" s="627">
        <f t="shared" si="62"/>
        <v>16.100000000000001</v>
      </c>
      <c r="F56" s="301">
        <f t="shared" si="63"/>
        <v>15</v>
      </c>
      <c r="H56" s="298">
        <v>15</v>
      </c>
      <c r="I56" s="260" t="str">
        <f t="shared" si="64"/>
        <v>Barcon Jean-Jacques</v>
      </c>
      <c r="J56" s="260" t="str">
        <f>IFERROR(VLOOKUP(I56,Liste_J!$C$7:$G$234,5,0),"???")</f>
        <v>H</v>
      </c>
      <c r="K56" s="260" t="str">
        <f>IFERROR(VLOOKUP(I56,Liste_J!$C$7:$F$234,4,0),"???")</f>
        <v>ASGAF</v>
      </c>
      <c r="L56" s="260">
        <f t="shared" si="65"/>
        <v>20.3</v>
      </c>
      <c r="M56" s="301">
        <f t="shared" si="66"/>
        <v>30</v>
      </c>
      <c r="N56" s="260"/>
      <c r="O56" s="260"/>
      <c r="P56" s="260"/>
      <c r="Q56" s="260"/>
      <c r="R56" s="260"/>
      <c r="S56" s="260"/>
      <c r="T56" s="260"/>
      <c r="AB56" s="234">
        <f t="shared" si="67"/>
        <v>1</v>
      </c>
      <c r="AC56" s="235">
        <f t="shared" si="58"/>
        <v>0</v>
      </c>
      <c r="AD56" s="235">
        <f t="shared" si="58"/>
        <v>0</v>
      </c>
      <c r="AE56" s="235">
        <f t="shared" si="58"/>
        <v>0</v>
      </c>
      <c r="AF56" s="236">
        <f t="shared" si="58"/>
        <v>0</v>
      </c>
      <c r="AG56" s="288">
        <f t="shared" si="59"/>
        <v>1</v>
      </c>
    </row>
    <row r="57" spans="1:33" ht="14.25" x14ac:dyDescent="0.45">
      <c r="A57" s="298">
        <f t="shared" si="60"/>
        <v>16</v>
      </c>
      <c r="B57" s="299" t="str">
        <f t="shared" si="61"/>
        <v>Gonzalez Alain</v>
      </c>
      <c r="C57" s="260" t="str">
        <f>IFERROR(VLOOKUP(B57,Liste_J!$C$7:$G$234,5,0),"???")</f>
        <v>H</v>
      </c>
      <c r="D57" s="640" t="str">
        <f>IFERROR(VLOOKUP(B57,Liste_J!$C$7:$F$234,4,0),"???")</f>
        <v>Réveillon</v>
      </c>
      <c r="E57" s="627">
        <f t="shared" si="62"/>
        <v>22.4</v>
      </c>
      <c r="F57" s="301">
        <f t="shared" si="63"/>
        <v>15</v>
      </c>
      <c r="H57" s="298">
        <v>16</v>
      </c>
      <c r="I57" s="260" t="str">
        <f t="shared" si="64"/>
        <v>Szechter Bertrand</v>
      </c>
      <c r="J57" s="260" t="str">
        <f>IFERROR(VLOOKUP(I57,Liste_J!$C$7:$G$234,5,0),"???")</f>
        <v>H</v>
      </c>
      <c r="K57" s="260" t="str">
        <f>IFERROR(VLOOKUP(I57,Liste_J!$C$7:$F$234,4,0),"???")</f>
        <v>Corbuches</v>
      </c>
      <c r="L57" s="260">
        <f t="shared" si="65"/>
        <v>7.6</v>
      </c>
      <c r="M57" s="301">
        <f t="shared" si="66"/>
        <v>30</v>
      </c>
      <c r="N57" s="260"/>
      <c r="T57" s="260"/>
      <c r="AB57" s="234">
        <f t="shared" si="67"/>
        <v>0</v>
      </c>
      <c r="AC57" s="235">
        <f t="shared" si="58"/>
        <v>0</v>
      </c>
      <c r="AD57" s="235">
        <f t="shared" si="58"/>
        <v>0</v>
      </c>
      <c r="AE57" s="235">
        <f t="shared" si="58"/>
        <v>1</v>
      </c>
      <c r="AF57" s="236">
        <f t="shared" si="58"/>
        <v>0</v>
      </c>
      <c r="AG57" s="288">
        <f t="shared" si="59"/>
        <v>1</v>
      </c>
    </row>
    <row r="58" spans="1:33" ht="14.25" x14ac:dyDescent="0.45">
      <c r="A58" s="298">
        <f t="shared" si="60"/>
        <v>17</v>
      </c>
      <c r="B58" s="299" t="str">
        <f t="shared" si="61"/>
        <v>Castrillo Vincent</v>
      </c>
      <c r="C58" s="260" t="str">
        <f>IFERROR(VLOOKUP(B58,Liste_J!$C$7:$G$234,5,0),"???")</f>
        <v>H</v>
      </c>
      <c r="D58" s="640" t="str">
        <f>IFERROR(VLOOKUP(B58,Liste_J!$C$7:$F$234,4,0),"???")</f>
        <v>ASGAF</v>
      </c>
      <c r="E58" s="627">
        <f t="shared" si="62"/>
        <v>17.7</v>
      </c>
      <c r="F58" s="301">
        <f t="shared" si="63"/>
        <v>15</v>
      </c>
      <c r="H58" s="298">
        <v>17</v>
      </c>
      <c r="I58" s="260" t="str">
        <f t="shared" si="64"/>
        <v>Marcais Xavier</v>
      </c>
      <c r="J58" s="260" t="str">
        <f>IFERROR(VLOOKUP(I58,Liste_J!$C$7:$G$234,5,0),"???")</f>
        <v>H</v>
      </c>
      <c r="K58" s="260" t="str">
        <f>IFERROR(VLOOKUP(I58,Liste_J!$C$7:$F$234,4,0),"???")</f>
        <v>ASGAF</v>
      </c>
      <c r="L58" s="260">
        <f t="shared" si="65"/>
        <v>14</v>
      </c>
      <c r="M58" s="301">
        <f t="shared" si="66"/>
        <v>30</v>
      </c>
      <c r="N58" s="260"/>
      <c r="T58" s="260"/>
      <c r="AB58" s="234">
        <f t="shared" si="67"/>
        <v>1</v>
      </c>
      <c r="AC58" s="235">
        <f t="shared" si="58"/>
        <v>0</v>
      </c>
      <c r="AD58" s="235">
        <f t="shared" si="58"/>
        <v>0</v>
      </c>
      <c r="AE58" s="235">
        <f t="shared" si="58"/>
        <v>0</v>
      </c>
      <c r="AF58" s="236">
        <f t="shared" si="58"/>
        <v>0</v>
      </c>
      <c r="AG58" s="288">
        <f t="shared" si="59"/>
        <v>1</v>
      </c>
    </row>
    <row r="59" spans="1:33" ht="14.25" x14ac:dyDescent="0.45">
      <c r="A59" s="298">
        <f t="shared" si="60"/>
        <v>18</v>
      </c>
      <c r="B59" s="299" t="str">
        <f t="shared" si="61"/>
        <v>Sauvadet Dominique</v>
      </c>
      <c r="C59" s="260" t="str">
        <f>IFERROR(VLOOKUP(B59,Liste_J!$C$7:$G$234,5,0),"???")</f>
        <v>H</v>
      </c>
      <c r="D59" s="640" t="str">
        <f>IFERROR(VLOOKUP(B59,Liste_J!$C$7:$F$234,4,0),"???")</f>
        <v>ASGAF</v>
      </c>
      <c r="E59" s="627">
        <f t="shared" si="62"/>
        <v>18.2</v>
      </c>
      <c r="F59" s="301">
        <f t="shared" si="63"/>
        <v>14</v>
      </c>
      <c r="H59" s="298">
        <v>18</v>
      </c>
      <c r="I59" s="260" t="str">
        <f t="shared" si="64"/>
        <v>Lapatrie Gilles</v>
      </c>
      <c r="J59" s="260" t="str">
        <f>IFERROR(VLOOKUP(I59,Liste_J!$C$7:$G$234,5,0),"???")</f>
        <v>H</v>
      </c>
      <c r="K59" s="260" t="str">
        <f>IFERROR(VLOOKUP(I59,Liste_J!$C$7:$F$234,4,0),"???")</f>
        <v>Réveillon</v>
      </c>
      <c r="L59" s="260">
        <f t="shared" si="65"/>
        <v>11.6</v>
      </c>
      <c r="M59" s="301">
        <f t="shared" si="66"/>
        <v>29</v>
      </c>
      <c r="N59" s="260"/>
      <c r="T59" s="260"/>
      <c r="AB59" s="234">
        <f t="shared" ref="AB59:AF74" si="68">IF($K59=AB$41,1,0)</f>
        <v>0</v>
      </c>
      <c r="AC59" s="235">
        <f t="shared" si="58"/>
        <v>0</v>
      </c>
      <c r="AD59" s="235">
        <f t="shared" si="58"/>
        <v>0</v>
      </c>
      <c r="AE59" s="235">
        <f t="shared" si="58"/>
        <v>0</v>
      </c>
      <c r="AF59" s="236">
        <f t="shared" si="58"/>
        <v>1</v>
      </c>
      <c r="AG59" s="288">
        <f t="shared" si="59"/>
        <v>1</v>
      </c>
    </row>
    <row r="60" spans="1:33" ht="14.25" x14ac:dyDescent="0.45">
      <c r="A60" s="298">
        <f t="shared" si="60"/>
        <v>19</v>
      </c>
      <c r="B60" s="299" t="str">
        <f t="shared" si="61"/>
        <v>Tamet Yves</v>
      </c>
      <c r="C60" s="260" t="str">
        <f>IFERROR(VLOOKUP(B60,Liste_J!$C$7:$G$234,5,0),"???")</f>
        <v>H</v>
      </c>
      <c r="D60" s="640" t="str">
        <f>IFERROR(VLOOKUP(B60,Liste_J!$C$7:$F$234,4,0),"???")</f>
        <v>Réveillon</v>
      </c>
      <c r="E60" s="627">
        <f t="shared" si="62"/>
        <v>20</v>
      </c>
      <c r="F60" s="301">
        <f t="shared" si="63"/>
        <v>14</v>
      </c>
      <c r="H60" s="298">
        <v>19</v>
      </c>
      <c r="I60" s="260" t="str">
        <f t="shared" si="64"/>
        <v>Sejour Christian</v>
      </c>
      <c r="J60" s="260" t="str">
        <f>IFERROR(VLOOKUP(I60,Liste_J!$C$7:$G$234,5,0),"???")</f>
        <v>H</v>
      </c>
      <c r="K60" s="260" t="str">
        <f>IFERROR(VLOOKUP(I60,Liste_J!$C$7:$F$234,4,0),"???")</f>
        <v>Réveillon</v>
      </c>
      <c r="L60" s="260">
        <f t="shared" si="65"/>
        <v>30.9</v>
      </c>
      <c r="M60" s="301">
        <f t="shared" si="66"/>
        <v>29</v>
      </c>
      <c r="N60" s="260"/>
      <c r="T60" s="260"/>
      <c r="AB60" s="234">
        <f t="shared" si="68"/>
        <v>0</v>
      </c>
      <c r="AC60" s="235">
        <f t="shared" si="58"/>
        <v>0</v>
      </c>
      <c r="AD60" s="235">
        <f t="shared" si="58"/>
        <v>0</v>
      </c>
      <c r="AE60" s="235">
        <f t="shared" si="58"/>
        <v>0</v>
      </c>
      <c r="AF60" s="236">
        <f t="shared" si="58"/>
        <v>1</v>
      </c>
      <c r="AG60" s="288">
        <f t="shared" si="59"/>
        <v>1</v>
      </c>
    </row>
    <row r="61" spans="1:33" ht="14.25" x14ac:dyDescent="0.45">
      <c r="A61" s="298">
        <f t="shared" si="60"/>
        <v>20</v>
      </c>
      <c r="B61" s="299" t="str">
        <f t="shared" si="61"/>
        <v>Valetoux Laurent</v>
      </c>
      <c r="C61" s="260" t="str">
        <f>IFERROR(VLOOKUP(B61,Liste_J!$C$7:$G$234,5,0),"???")</f>
        <v>H</v>
      </c>
      <c r="D61" s="640" t="str">
        <f>IFERROR(VLOOKUP(B61,Liste_J!$C$7:$F$234,4,0),"???")</f>
        <v>Corbuches</v>
      </c>
      <c r="E61" s="627">
        <f t="shared" si="62"/>
        <v>18.600000000000001</v>
      </c>
      <c r="F61" s="301">
        <f t="shared" si="63"/>
        <v>12</v>
      </c>
      <c r="H61" s="298">
        <v>20</v>
      </c>
      <c r="I61" s="260" t="str">
        <f t="shared" si="64"/>
        <v>Castrillo Vincent</v>
      </c>
      <c r="J61" s="260" t="str">
        <f>IFERROR(VLOOKUP(I61,Liste_J!$C$7:$G$234,5,0),"???")</f>
        <v>H</v>
      </c>
      <c r="K61" s="260" t="str">
        <f>IFERROR(VLOOKUP(I61,Liste_J!$C$7:$F$234,4,0),"???")</f>
        <v>ASGAF</v>
      </c>
      <c r="L61" s="260">
        <f t="shared" si="65"/>
        <v>17.7</v>
      </c>
      <c r="M61" s="301">
        <f t="shared" si="66"/>
        <v>29</v>
      </c>
      <c r="N61" s="260"/>
      <c r="T61" s="260"/>
      <c r="AB61" s="234">
        <f t="shared" si="68"/>
        <v>1</v>
      </c>
      <c r="AC61" s="235">
        <f t="shared" si="58"/>
        <v>0</v>
      </c>
      <c r="AD61" s="235">
        <f t="shared" si="58"/>
        <v>0</v>
      </c>
      <c r="AE61" s="235">
        <f t="shared" si="58"/>
        <v>0</v>
      </c>
      <c r="AF61" s="236">
        <f t="shared" si="58"/>
        <v>0</v>
      </c>
      <c r="AG61" s="288">
        <f t="shared" si="59"/>
        <v>1</v>
      </c>
    </row>
    <row r="62" spans="1:33" ht="14.25" x14ac:dyDescent="0.45">
      <c r="A62" s="298">
        <f t="shared" si="60"/>
        <v>21</v>
      </c>
      <c r="B62" s="299" t="str">
        <f t="shared" si="61"/>
        <v>Barcon Jean-Jacques</v>
      </c>
      <c r="C62" s="260" t="str">
        <f>IFERROR(VLOOKUP(B62,Liste_J!$C$7:$G$234,5,0),"???")</f>
        <v>H</v>
      </c>
      <c r="D62" s="640" t="str">
        <f>IFERROR(VLOOKUP(B62,Liste_J!$C$7:$F$234,4,0),"???")</f>
        <v>ASGAF</v>
      </c>
      <c r="E62" s="627">
        <f t="shared" si="62"/>
        <v>20.3</v>
      </c>
      <c r="F62" s="301">
        <f t="shared" si="63"/>
        <v>12</v>
      </c>
      <c r="H62" s="298">
        <v>21</v>
      </c>
      <c r="I62" s="260" t="str">
        <f t="shared" si="64"/>
        <v>Valetoux Laurent</v>
      </c>
      <c r="J62" s="260" t="str">
        <f>IFERROR(VLOOKUP(I62,Liste_J!$C$7:$G$234,5,0),"???")</f>
        <v>H</v>
      </c>
      <c r="K62" s="260" t="str">
        <f>IFERROR(VLOOKUP(I62,Liste_J!$C$7:$F$234,4,0),"???")</f>
        <v>Corbuches</v>
      </c>
      <c r="L62" s="260">
        <f t="shared" si="65"/>
        <v>18.600000000000001</v>
      </c>
      <c r="M62" s="301">
        <f t="shared" si="66"/>
        <v>28</v>
      </c>
      <c r="N62" s="260"/>
      <c r="T62" s="260"/>
      <c r="AB62" s="234">
        <f t="shared" si="68"/>
        <v>0</v>
      </c>
      <c r="AC62" s="235">
        <f t="shared" si="68"/>
        <v>0</v>
      </c>
      <c r="AD62" s="235">
        <f t="shared" si="68"/>
        <v>0</v>
      </c>
      <c r="AE62" s="235">
        <f t="shared" si="68"/>
        <v>1</v>
      </c>
      <c r="AF62" s="236">
        <f t="shared" si="68"/>
        <v>0</v>
      </c>
      <c r="AG62" s="288">
        <f t="shared" si="59"/>
        <v>1</v>
      </c>
    </row>
    <row r="63" spans="1:33" ht="14.25" x14ac:dyDescent="0.45">
      <c r="A63" s="298">
        <f t="shared" si="60"/>
        <v>22</v>
      </c>
      <c r="B63" s="299" t="str">
        <f t="shared" si="61"/>
        <v>Balley Jean Marc</v>
      </c>
      <c r="C63" s="260" t="str">
        <f>IFERROR(VLOOKUP(B63,Liste_J!$C$7:$G$234,5,0),"???")</f>
        <v>H</v>
      </c>
      <c r="D63" s="640" t="str">
        <f>IFERROR(VLOOKUP(B63,Liste_J!$C$7:$F$234,4,0),"???")</f>
        <v>ASGAF</v>
      </c>
      <c r="E63" s="627">
        <f t="shared" si="62"/>
        <v>13</v>
      </c>
      <c r="F63" s="301">
        <f t="shared" si="63"/>
        <v>12</v>
      </c>
      <c r="H63" s="298">
        <v>22</v>
      </c>
      <c r="I63" s="260" t="str">
        <f t="shared" si="64"/>
        <v>Soler Alain</v>
      </c>
      <c r="J63" s="260" t="str">
        <f>IFERROR(VLOOKUP(I63,Liste_J!$C$7:$G$234,5,0),"???")</f>
        <v>H</v>
      </c>
      <c r="K63" s="260" t="str">
        <f>IFERROR(VLOOKUP(I63,Liste_J!$C$7:$F$234,4,0),"???")</f>
        <v>Corbuches</v>
      </c>
      <c r="L63" s="260">
        <f t="shared" si="65"/>
        <v>9.5</v>
      </c>
      <c r="M63" s="301">
        <f t="shared" si="66"/>
        <v>28</v>
      </c>
      <c r="N63" s="260"/>
      <c r="T63" s="260"/>
      <c r="AB63" s="234">
        <f t="shared" si="68"/>
        <v>0</v>
      </c>
      <c r="AC63" s="235">
        <f t="shared" si="68"/>
        <v>0</v>
      </c>
      <c r="AD63" s="235">
        <f t="shared" si="68"/>
        <v>0</v>
      </c>
      <c r="AE63" s="235">
        <f t="shared" si="68"/>
        <v>1</v>
      </c>
      <c r="AF63" s="236">
        <f t="shared" si="68"/>
        <v>0</v>
      </c>
      <c r="AG63" s="288">
        <f t="shared" si="59"/>
        <v>1</v>
      </c>
    </row>
    <row r="64" spans="1:33" ht="14.25" x14ac:dyDescent="0.45">
      <c r="A64" s="298">
        <f t="shared" si="60"/>
        <v>23</v>
      </c>
      <c r="B64" s="299" t="str">
        <f t="shared" si="61"/>
        <v>Le Bihan Cyril</v>
      </c>
      <c r="C64" s="260" t="str">
        <f>IFERROR(VLOOKUP(B64,Liste_J!$C$7:$G$234,5,0),"???")</f>
        <v>H</v>
      </c>
      <c r="D64" s="640" t="str">
        <f>IFERROR(VLOOKUP(B64,Liste_J!$C$7:$F$234,4,0),"???")</f>
        <v>ASGAF</v>
      </c>
      <c r="E64" s="627">
        <f t="shared" si="62"/>
        <v>23.2</v>
      </c>
      <c r="F64" s="301">
        <f t="shared" si="63"/>
        <v>12</v>
      </c>
      <c r="H64" s="298">
        <v>23</v>
      </c>
      <c r="I64" s="260" t="str">
        <f t="shared" si="64"/>
        <v>Kiriow Jean</v>
      </c>
      <c r="J64" s="260" t="str">
        <f>IFERROR(VLOOKUP(I64,Liste_J!$C$7:$G$234,5,0),"???")</f>
        <v>H</v>
      </c>
      <c r="K64" s="260" t="str">
        <f>IFERROR(VLOOKUP(I64,Liste_J!$C$7:$F$234,4,0),"???")</f>
        <v>Chevannes</v>
      </c>
      <c r="L64" s="260">
        <f t="shared" si="65"/>
        <v>22.2</v>
      </c>
      <c r="M64" s="301">
        <f t="shared" si="66"/>
        <v>28</v>
      </c>
      <c r="N64" s="260"/>
      <c r="T64" s="260"/>
      <c r="AB64" s="234">
        <f t="shared" si="68"/>
        <v>0</v>
      </c>
      <c r="AC64" s="235">
        <f t="shared" si="68"/>
        <v>1</v>
      </c>
      <c r="AD64" s="235">
        <f t="shared" si="68"/>
        <v>0</v>
      </c>
      <c r="AE64" s="235">
        <f t="shared" si="68"/>
        <v>0</v>
      </c>
      <c r="AF64" s="236">
        <f t="shared" si="68"/>
        <v>0</v>
      </c>
      <c r="AG64" s="288">
        <f t="shared" si="59"/>
        <v>1</v>
      </c>
    </row>
    <row r="65" spans="1:33" ht="14.25" x14ac:dyDescent="0.45">
      <c r="A65" s="298">
        <f t="shared" si="60"/>
        <v>24</v>
      </c>
      <c r="B65" s="299" t="str">
        <f t="shared" si="61"/>
        <v>Rialland Lucien</v>
      </c>
      <c r="C65" s="260" t="str">
        <f>IFERROR(VLOOKUP(B65,Liste_J!$C$7:$G$234,5,0),"???")</f>
        <v>H</v>
      </c>
      <c r="D65" s="640" t="str">
        <f>IFERROR(VLOOKUP(B65,Liste_J!$C$7:$F$234,4,0),"???")</f>
        <v>ASGAF</v>
      </c>
      <c r="E65" s="627">
        <f t="shared" si="62"/>
        <v>37.299999999999997</v>
      </c>
      <c r="F65" s="301">
        <f t="shared" si="63"/>
        <v>11</v>
      </c>
      <c r="H65" s="298">
        <v>24</v>
      </c>
      <c r="I65" s="260" t="str">
        <f t="shared" si="64"/>
        <v>Salvoch Jean-Marc</v>
      </c>
      <c r="J65" s="260" t="str">
        <f>IFERROR(VLOOKUP(I65,Liste_J!$C$7:$G$234,5,0),"???")</f>
        <v>H</v>
      </c>
      <c r="K65" s="260" t="str">
        <f>IFERROR(VLOOKUP(I65,Liste_J!$C$7:$F$234,4,0),"???")</f>
        <v>Chevannes</v>
      </c>
      <c r="L65" s="260">
        <f t="shared" si="65"/>
        <v>12.5</v>
      </c>
      <c r="M65" s="301">
        <f t="shared" si="66"/>
        <v>27</v>
      </c>
      <c r="N65" s="260"/>
      <c r="T65" s="260"/>
      <c r="AB65" s="234">
        <f t="shared" si="68"/>
        <v>0</v>
      </c>
      <c r="AC65" s="235">
        <f t="shared" si="68"/>
        <v>1</v>
      </c>
      <c r="AD65" s="235">
        <f t="shared" si="68"/>
        <v>0</v>
      </c>
      <c r="AE65" s="235">
        <f t="shared" si="68"/>
        <v>0</v>
      </c>
      <c r="AF65" s="236">
        <f t="shared" si="68"/>
        <v>0</v>
      </c>
      <c r="AG65" s="288">
        <f t="shared" si="59"/>
        <v>1</v>
      </c>
    </row>
    <row r="66" spans="1:33" ht="14.25" x14ac:dyDescent="0.45">
      <c r="A66" s="298">
        <f t="shared" si="60"/>
        <v>25</v>
      </c>
      <c r="B66" s="299" t="str">
        <f t="shared" si="61"/>
        <v>Fanchon Marc</v>
      </c>
      <c r="C66" s="260" t="str">
        <f>IFERROR(VLOOKUP(B66,Liste_J!$C$7:$G$234,5,0),"???")</f>
        <v>H</v>
      </c>
      <c r="D66" s="640" t="str">
        <f>IFERROR(VLOOKUP(B66,Liste_J!$C$7:$F$234,4,0),"???")</f>
        <v>Réveillon</v>
      </c>
      <c r="E66" s="627">
        <f t="shared" si="62"/>
        <v>26.6</v>
      </c>
      <c r="F66" s="301">
        <f t="shared" si="63"/>
        <v>10</v>
      </c>
      <c r="H66" s="298">
        <v>25</v>
      </c>
      <c r="I66" s="260" t="str">
        <f t="shared" si="64"/>
        <v>Paulin Georges</v>
      </c>
      <c r="J66" s="260" t="str">
        <f>IFERROR(VLOOKUP(I66,Liste_J!$C$7:$G$234,5,0),"???")</f>
        <v>H</v>
      </c>
      <c r="K66" s="260" t="str">
        <f>IFERROR(VLOOKUP(I66,Liste_J!$C$7:$F$234,4,0),"???")</f>
        <v>Chevry</v>
      </c>
      <c r="L66" s="260">
        <f t="shared" si="65"/>
        <v>16.100000000000001</v>
      </c>
      <c r="M66" s="301">
        <f t="shared" si="66"/>
        <v>27</v>
      </c>
      <c r="N66" s="260"/>
      <c r="T66" s="260"/>
      <c r="AB66" s="234">
        <f t="shared" si="68"/>
        <v>0</v>
      </c>
      <c r="AC66" s="235">
        <f t="shared" si="68"/>
        <v>0</v>
      </c>
      <c r="AD66" s="235">
        <f t="shared" si="68"/>
        <v>1</v>
      </c>
      <c r="AE66" s="235">
        <f t="shared" si="68"/>
        <v>0</v>
      </c>
      <c r="AF66" s="236">
        <f t="shared" si="68"/>
        <v>0</v>
      </c>
      <c r="AG66" s="288">
        <f t="shared" si="59"/>
        <v>1</v>
      </c>
    </row>
    <row r="67" spans="1:33" ht="14.25" x14ac:dyDescent="0.45">
      <c r="A67" s="298">
        <f t="shared" si="60"/>
        <v>26</v>
      </c>
      <c r="B67" s="299" t="str">
        <f t="shared" si="61"/>
        <v>Nicolle Olivier</v>
      </c>
      <c r="C67" s="260" t="str">
        <f>IFERROR(VLOOKUP(B67,Liste_J!$C$7:$G$234,5,0),"???")</f>
        <v>H</v>
      </c>
      <c r="D67" s="640" t="str">
        <f>IFERROR(VLOOKUP(B67,Liste_J!$C$7:$F$234,4,0),"???")</f>
        <v>Chevannes</v>
      </c>
      <c r="E67" s="627">
        <f t="shared" si="62"/>
        <v>17.2</v>
      </c>
      <c r="F67" s="301">
        <f t="shared" si="63"/>
        <v>10</v>
      </c>
      <c r="H67" s="298">
        <v>26</v>
      </c>
      <c r="I67" s="260" t="str">
        <f t="shared" si="64"/>
        <v>Le Bihan Cyril</v>
      </c>
      <c r="J67" s="260" t="str">
        <f>IFERROR(VLOOKUP(I67,Liste_J!$C$7:$G$234,5,0),"???")</f>
        <v>H</v>
      </c>
      <c r="K67" s="260" t="str">
        <f>IFERROR(VLOOKUP(I67,Liste_J!$C$7:$F$234,4,0),"???")</f>
        <v>ASGAF</v>
      </c>
      <c r="L67" s="260">
        <f t="shared" si="65"/>
        <v>23.2</v>
      </c>
      <c r="M67" s="301">
        <f t="shared" si="66"/>
        <v>27</v>
      </c>
      <c r="N67" s="260"/>
      <c r="T67" s="260"/>
      <c r="AB67" s="234">
        <f t="shared" si="68"/>
        <v>1</v>
      </c>
      <c r="AC67" s="235">
        <f t="shared" si="68"/>
        <v>0</v>
      </c>
      <c r="AD67" s="235">
        <f t="shared" si="68"/>
        <v>0</v>
      </c>
      <c r="AE67" s="235">
        <f t="shared" si="68"/>
        <v>0</v>
      </c>
      <c r="AF67" s="236">
        <f t="shared" si="68"/>
        <v>0</v>
      </c>
      <c r="AG67" s="288">
        <f t="shared" si="59"/>
        <v>1</v>
      </c>
    </row>
    <row r="68" spans="1:33" ht="14.25" x14ac:dyDescent="0.45">
      <c r="A68" s="298">
        <f t="shared" si="60"/>
        <v>27</v>
      </c>
      <c r="B68" s="299" t="str">
        <f t="shared" si="61"/>
        <v>Kiriow Jean</v>
      </c>
      <c r="C68" s="260" t="str">
        <f>IFERROR(VLOOKUP(B68,Liste_J!$C$7:$G$234,5,0),"???")</f>
        <v>H</v>
      </c>
      <c r="D68" s="640" t="str">
        <f>IFERROR(VLOOKUP(B68,Liste_J!$C$7:$F$234,4,0),"???")</f>
        <v>Chevannes</v>
      </c>
      <c r="E68" s="627">
        <f t="shared" si="62"/>
        <v>22.2</v>
      </c>
      <c r="F68" s="301">
        <f t="shared" si="63"/>
        <v>10</v>
      </c>
      <c r="H68" s="298">
        <v>27</v>
      </c>
      <c r="I68" s="260" t="str">
        <f t="shared" si="64"/>
        <v>Roulland Jean-François</v>
      </c>
      <c r="J68" s="260" t="str">
        <f>IFERROR(VLOOKUP(I68,Liste_J!$C$7:$G$234,5,0),"???")</f>
        <v>H</v>
      </c>
      <c r="K68" s="260" t="str">
        <f>IFERROR(VLOOKUP(I68,Liste_J!$C$7:$F$234,4,0),"???")</f>
        <v>Chevannes</v>
      </c>
      <c r="L68" s="260">
        <f t="shared" si="65"/>
        <v>33.6</v>
      </c>
      <c r="M68" s="301">
        <f t="shared" si="66"/>
        <v>27</v>
      </c>
      <c r="N68" s="260"/>
      <c r="T68" s="260"/>
      <c r="AB68" s="234">
        <f t="shared" si="68"/>
        <v>0</v>
      </c>
      <c r="AC68" s="235">
        <f t="shared" si="68"/>
        <v>1</v>
      </c>
      <c r="AD68" s="235">
        <f t="shared" si="68"/>
        <v>0</v>
      </c>
      <c r="AE68" s="235">
        <f t="shared" si="68"/>
        <v>0</v>
      </c>
      <c r="AF68" s="236">
        <f t="shared" si="68"/>
        <v>0</v>
      </c>
      <c r="AG68" s="288">
        <f t="shared" si="59"/>
        <v>1</v>
      </c>
    </row>
    <row r="69" spans="1:33" ht="14.25" x14ac:dyDescent="0.45">
      <c r="A69" s="298">
        <f t="shared" si="60"/>
        <v>28</v>
      </c>
      <c r="B69" s="299" t="str">
        <f t="shared" si="61"/>
        <v>Viard Etienne</v>
      </c>
      <c r="C69" s="260" t="str">
        <f>IFERROR(VLOOKUP(B69,Liste_J!$C$7:$G$234,5,0),"???")</f>
        <v>H</v>
      </c>
      <c r="D69" s="640" t="str">
        <f>IFERROR(VLOOKUP(B69,Liste_J!$C$7:$F$234,4,0),"???")</f>
        <v>Chevannes</v>
      </c>
      <c r="E69" s="627">
        <f t="shared" si="62"/>
        <v>24.6</v>
      </c>
      <c r="F69" s="301">
        <f t="shared" si="63"/>
        <v>9</v>
      </c>
      <c r="H69" s="298">
        <v>28</v>
      </c>
      <c r="I69" s="260" t="str">
        <f t="shared" si="64"/>
        <v>Baptiste Nathalie</v>
      </c>
      <c r="J69" s="260" t="str">
        <f>IFERROR(VLOOKUP(I69,Liste_J!$C$7:$G$234,5,0),"???")</f>
        <v>F</v>
      </c>
      <c r="K69" s="260" t="str">
        <f>IFERROR(VLOOKUP(I69,Liste_J!$C$7:$F$234,4,0),"???")</f>
        <v>Chevannes</v>
      </c>
      <c r="L69" s="260">
        <f t="shared" si="65"/>
        <v>12.7</v>
      </c>
      <c r="M69" s="301">
        <f t="shared" si="66"/>
        <v>26</v>
      </c>
      <c r="N69" s="260"/>
      <c r="T69" s="260"/>
      <c r="AB69" s="234">
        <f t="shared" si="68"/>
        <v>0</v>
      </c>
      <c r="AC69" s="235">
        <f t="shared" si="68"/>
        <v>1</v>
      </c>
      <c r="AD69" s="235">
        <f t="shared" si="68"/>
        <v>0</v>
      </c>
      <c r="AE69" s="235">
        <f t="shared" si="68"/>
        <v>0</v>
      </c>
      <c r="AF69" s="236">
        <f t="shared" si="68"/>
        <v>0</v>
      </c>
      <c r="AG69" s="288">
        <f t="shared" si="59"/>
        <v>1</v>
      </c>
    </row>
    <row r="70" spans="1:33" ht="14.25" x14ac:dyDescent="0.45">
      <c r="A70" s="298">
        <f t="shared" si="60"/>
        <v>29</v>
      </c>
      <c r="B70" s="299" t="str">
        <f t="shared" si="61"/>
        <v>Mercier Olivier</v>
      </c>
      <c r="C70" s="260" t="str">
        <f>IFERROR(VLOOKUP(B70,Liste_J!$C$7:$G$234,5,0),"???")</f>
        <v>H</v>
      </c>
      <c r="D70" s="640" t="str">
        <f>IFERROR(VLOOKUP(B70,Liste_J!$C$7:$F$234,4,0),"???")</f>
        <v>Chevry</v>
      </c>
      <c r="E70" s="627">
        <f t="shared" si="62"/>
        <v>22</v>
      </c>
      <c r="F70" s="301">
        <f t="shared" si="63"/>
        <v>9</v>
      </c>
      <c r="H70" s="298">
        <v>29</v>
      </c>
      <c r="I70" s="260" t="str">
        <f t="shared" si="64"/>
        <v>Viard Etienne</v>
      </c>
      <c r="J70" s="260" t="str">
        <f>IFERROR(VLOOKUP(I70,Liste_J!$C$7:$G$234,5,0),"???")</f>
        <v>H</v>
      </c>
      <c r="K70" s="260" t="str">
        <f>IFERROR(VLOOKUP(I70,Liste_J!$C$7:$F$234,4,0),"???")</f>
        <v>Chevannes</v>
      </c>
      <c r="L70" s="260">
        <f t="shared" si="65"/>
        <v>24.6</v>
      </c>
      <c r="M70" s="301">
        <f t="shared" si="66"/>
        <v>26</v>
      </c>
      <c r="N70" s="260"/>
      <c r="T70" s="260"/>
      <c r="AB70" s="234">
        <f t="shared" si="68"/>
        <v>0</v>
      </c>
      <c r="AC70" s="235">
        <f t="shared" si="68"/>
        <v>1</v>
      </c>
      <c r="AD70" s="235">
        <f t="shared" si="68"/>
        <v>0</v>
      </c>
      <c r="AE70" s="235">
        <f t="shared" si="68"/>
        <v>0</v>
      </c>
      <c r="AF70" s="236">
        <f t="shared" si="68"/>
        <v>0</v>
      </c>
      <c r="AG70" s="288">
        <f t="shared" si="59"/>
        <v>1</v>
      </c>
    </row>
    <row r="71" spans="1:33" ht="14.25" x14ac:dyDescent="0.45">
      <c r="A71" s="298">
        <f t="shared" si="60"/>
        <v>30</v>
      </c>
      <c r="B71" s="299" t="str">
        <f t="shared" si="61"/>
        <v>Lejeune Michel</v>
      </c>
      <c r="C71" s="260" t="str">
        <f>IFERROR(VLOOKUP(B71,Liste_J!$C$7:$G$234,5,0),"???")</f>
        <v>H</v>
      </c>
      <c r="D71" s="640" t="str">
        <f>IFERROR(VLOOKUP(B71,Liste_J!$C$7:$F$234,4,0),"???")</f>
        <v>Chevannes</v>
      </c>
      <c r="E71" s="627">
        <f t="shared" si="62"/>
        <v>22.2</v>
      </c>
      <c r="F71" s="301">
        <f t="shared" si="63"/>
        <v>9</v>
      </c>
      <c r="H71" s="298">
        <v>30</v>
      </c>
      <c r="I71" s="260" t="str">
        <f t="shared" si="64"/>
        <v>Gaime Pierre</v>
      </c>
      <c r="J71" s="260" t="str">
        <f>IFERROR(VLOOKUP(I71,Liste_J!$C$7:$G$234,5,0),"???")</f>
        <v>H</v>
      </c>
      <c r="K71" s="260" t="str">
        <f>IFERROR(VLOOKUP(I71,Liste_J!$C$7:$F$234,4,0),"???")</f>
        <v>ASGAF</v>
      </c>
      <c r="L71" s="260">
        <f t="shared" si="65"/>
        <v>30.1</v>
      </c>
      <c r="M71" s="301">
        <f t="shared" si="66"/>
        <v>26</v>
      </c>
      <c r="N71" s="260"/>
      <c r="T71" s="260"/>
      <c r="AB71" s="234">
        <f t="shared" si="68"/>
        <v>1</v>
      </c>
      <c r="AC71" s="235">
        <f t="shared" si="68"/>
        <v>0</v>
      </c>
      <c r="AD71" s="235">
        <f t="shared" si="68"/>
        <v>0</v>
      </c>
      <c r="AE71" s="235">
        <f t="shared" si="68"/>
        <v>0</v>
      </c>
      <c r="AF71" s="236">
        <f t="shared" si="68"/>
        <v>0</v>
      </c>
      <c r="AG71" s="288">
        <f t="shared" si="59"/>
        <v>1</v>
      </c>
    </row>
    <row r="72" spans="1:33" ht="14.25" x14ac:dyDescent="0.45">
      <c r="A72" s="298">
        <f t="shared" si="60"/>
        <v>31</v>
      </c>
      <c r="B72" s="299" t="str">
        <f t="shared" si="61"/>
        <v>Robin Jean-Pierre</v>
      </c>
      <c r="C72" s="260" t="str">
        <f>IFERROR(VLOOKUP(B72,Liste_J!$C$7:$G$234,5,0),"???")</f>
        <v>???</v>
      </c>
      <c r="D72" s="640" t="str">
        <f>IFERROR(VLOOKUP(B72,Liste_J!$C$7:$F$234,4,0),"???")</f>
        <v>???</v>
      </c>
      <c r="E72" s="627">
        <f t="shared" si="62"/>
        <v>25.1</v>
      </c>
      <c r="F72" s="301">
        <f t="shared" si="63"/>
        <v>8</v>
      </c>
      <c r="H72" s="298">
        <v>31</v>
      </c>
      <c r="I72" s="260" t="str">
        <f t="shared" si="64"/>
        <v>Mercier Olivier</v>
      </c>
      <c r="J72" s="260" t="str">
        <f>IFERROR(VLOOKUP(I72,Liste_J!$C$7:$G$234,5,0),"???")</f>
        <v>H</v>
      </c>
      <c r="K72" s="260" t="str">
        <f>IFERROR(VLOOKUP(I72,Liste_J!$C$7:$F$234,4,0),"???")</f>
        <v>Chevry</v>
      </c>
      <c r="L72" s="260">
        <f t="shared" si="65"/>
        <v>22</v>
      </c>
      <c r="M72" s="301">
        <f t="shared" si="66"/>
        <v>26</v>
      </c>
      <c r="N72" s="260"/>
      <c r="O72" s="260"/>
      <c r="P72" s="260"/>
      <c r="Q72" s="260"/>
      <c r="R72" s="260"/>
      <c r="S72" s="260"/>
      <c r="T72" s="260"/>
      <c r="AB72" s="234">
        <f t="shared" si="68"/>
        <v>0</v>
      </c>
      <c r="AC72" s="235">
        <f t="shared" si="68"/>
        <v>0</v>
      </c>
      <c r="AD72" s="235">
        <f t="shared" si="68"/>
        <v>1</v>
      </c>
      <c r="AE72" s="235">
        <f t="shared" si="68"/>
        <v>0</v>
      </c>
      <c r="AF72" s="236">
        <f t="shared" si="68"/>
        <v>0</v>
      </c>
      <c r="AG72" s="288">
        <f t="shared" si="59"/>
        <v>1</v>
      </c>
    </row>
    <row r="73" spans="1:33" ht="14.25" x14ac:dyDescent="0.45">
      <c r="A73" s="298">
        <f t="shared" si="60"/>
        <v>32</v>
      </c>
      <c r="B73" s="299" t="str">
        <f t="shared" si="61"/>
        <v>Roulland Jean-François</v>
      </c>
      <c r="C73" s="260" t="str">
        <f>IFERROR(VLOOKUP(B73,Liste_J!$C$7:$G$234,5,0),"???")</f>
        <v>H</v>
      </c>
      <c r="D73" s="640" t="str">
        <f>IFERROR(VLOOKUP(B73,Liste_J!$C$7:$F$234,4,0),"???")</f>
        <v>Chevannes</v>
      </c>
      <c r="E73" s="627">
        <f t="shared" si="62"/>
        <v>33.6</v>
      </c>
      <c r="F73" s="301">
        <f t="shared" si="63"/>
        <v>8</v>
      </c>
      <c r="H73" s="298">
        <v>32</v>
      </c>
      <c r="I73" s="260" t="str">
        <f t="shared" si="64"/>
        <v>Bes Gérard</v>
      </c>
      <c r="J73" s="260" t="str">
        <f>IFERROR(VLOOKUP(I73,Liste_J!$C$7:$G$234,5,0),"???")</f>
        <v>H</v>
      </c>
      <c r="K73" s="260" t="str">
        <f>IFERROR(VLOOKUP(I73,Liste_J!$C$7:$F$234,4,0),"???")</f>
        <v>ASGAF</v>
      </c>
      <c r="L73" s="260">
        <f t="shared" si="65"/>
        <v>40.6</v>
      </c>
      <c r="M73" s="301">
        <f t="shared" si="66"/>
        <v>26</v>
      </c>
      <c r="N73" s="260"/>
      <c r="O73" s="260"/>
      <c r="P73" s="260"/>
      <c r="Q73" s="260"/>
      <c r="R73" s="260"/>
      <c r="S73" s="260"/>
      <c r="T73" s="260"/>
      <c r="AB73" s="234">
        <f t="shared" si="68"/>
        <v>1</v>
      </c>
      <c r="AC73" s="235">
        <f t="shared" si="68"/>
        <v>0</v>
      </c>
      <c r="AD73" s="235">
        <f t="shared" si="68"/>
        <v>0</v>
      </c>
      <c r="AE73" s="235">
        <f t="shared" si="68"/>
        <v>0</v>
      </c>
      <c r="AF73" s="236">
        <f t="shared" si="68"/>
        <v>0</v>
      </c>
      <c r="AG73" s="288">
        <f t="shared" si="59"/>
        <v>1</v>
      </c>
    </row>
    <row r="74" spans="1:33" ht="14.25" x14ac:dyDescent="0.45">
      <c r="A74" s="298">
        <f t="shared" si="60"/>
        <v>33</v>
      </c>
      <c r="B74" s="299" t="str">
        <f t="shared" si="61"/>
        <v>Prevost Stephane</v>
      </c>
      <c r="C74" s="260" t="str">
        <f>IFERROR(VLOOKUP(B74,Liste_J!$C$7:$G$234,5,0),"???")</f>
        <v>H</v>
      </c>
      <c r="D74" s="640" t="str">
        <f>IFERROR(VLOOKUP(B74,Liste_J!$C$7:$F$234,4,0),"???")</f>
        <v>Chevannes</v>
      </c>
      <c r="E74" s="627">
        <f t="shared" si="62"/>
        <v>17.600000000000001</v>
      </c>
      <c r="F74" s="301">
        <f t="shared" si="63"/>
        <v>8</v>
      </c>
      <c r="H74" s="298">
        <v>33</v>
      </c>
      <c r="I74" s="260" t="str">
        <f t="shared" si="64"/>
        <v>Gastaud Daniel</v>
      </c>
      <c r="J74" s="260" t="str">
        <f>IFERROR(VLOOKUP(I74,Liste_J!$C$7:$G$234,5,0),"???")</f>
        <v>H</v>
      </c>
      <c r="K74" s="260" t="str">
        <f>IFERROR(VLOOKUP(I74,Liste_J!$C$7:$F$234,4,0),"???")</f>
        <v>Chevannes</v>
      </c>
      <c r="L74" s="260">
        <f t="shared" si="65"/>
        <v>39.4</v>
      </c>
      <c r="M74" s="301">
        <f t="shared" si="66"/>
        <v>26</v>
      </c>
      <c r="N74" s="260"/>
      <c r="O74" s="260"/>
      <c r="P74" s="260"/>
      <c r="Q74" s="260"/>
      <c r="R74" s="260"/>
      <c r="S74" s="260"/>
      <c r="T74" s="260"/>
      <c r="AB74" s="234">
        <f t="shared" si="68"/>
        <v>0</v>
      </c>
      <c r="AC74" s="235">
        <f t="shared" si="68"/>
        <v>1</v>
      </c>
      <c r="AD74" s="235">
        <f t="shared" si="68"/>
        <v>0</v>
      </c>
      <c r="AE74" s="235">
        <f t="shared" si="68"/>
        <v>0</v>
      </c>
      <c r="AF74" s="236">
        <f t="shared" si="68"/>
        <v>0</v>
      </c>
      <c r="AG74" s="288">
        <f t="shared" ref="AG74:AG105" si="69">SUM(AB74:AF74)</f>
        <v>1</v>
      </c>
    </row>
    <row r="75" spans="1:33" ht="14.25" x14ac:dyDescent="0.45">
      <c r="A75" s="298">
        <f t="shared" si="60"/>
        <v>34</v>
      </c>
      <c r="B75" s="299" t="str">
        <f t="shared" si="61"/>
        <v>Combrisson Jean-Luc</v>
      </c>
      <c r="C75" s="260" t="str">
        <f>IFERROR(VLOOKUP(B75,Liste_J!$C$7:$G$234,5,0),"???")</f>
        <v>H</v>
      </c>
      <c r="D75" s="640" t="str">
        <f>IFERROR(VLOOKUP(B75,Liste_J!$C$7:$F$234,4,0),"???")</f>
        <v>Chevry</v>
      </c>
      <c r="E75" s="627">
        <f t="shared" si="62"/>
        <v>34</v>
      </c>
      <c r="F75" s="301">
        <f t="shared" si="63"/>
        <v>7</v>
      </c>
      <c r="H75" s="298">
        <v>34</v>
      </c>
      <c r="I75" s="260" t="str">
        <f t="shared" si="64"/>
        <v>Le Boulc'H Catherine</v>
      </c>
      <c r="J75" s="260" t="str">
        <f>IFERROR(VLOOKUP(I75,Liste_J!$C$7:$G$234,5,0),"???")</f>
        <v>F</v>
      </c>
      <c r="K75" s="260" t="str">
        <f>IFERROR(VLOOKUP(I75,Liste_J!$C$7:$F$234,4,0),"???")</f>
        <v>Chevannes</v>
      </c>
      <c r="L75" s="260">
        <f t="shared" si="65"/>
        <v>21.2</v>
      </c>
      <c r="M75" s="301">
        <f t="shared" si="66"/>
        <v>25</v>
      </c>
      <c r="N75" s="260"/>
      <c r="O75" s="260"/>
      <c r="P75" s="260"/>
      <c r="Q75" s="260"/>
      <c r="R75" s="260"/>
      <c r="S75" s="260"/>
      <c r="T75" s="260"/>
      <c r="AB75" s="234">
        <f t="shared" ref="AB75:AF90" si="70">IF($K75=AB$41,1,0)</f>
        <v>0</v>
      </c>
      <c r="AC75" s="235">
        <f t="shared" si="70"/>
        <v>1</v>
      </c>
      <c r="AD75" s="235">
        <f t="shared" si="70"/>
        <v>0</v>
      </c>
      <c r="AE75" s="235">
        <f t="shared" si="70"/>
        <v>0</v>
      </c>
      <c r="AF75" s="236">
        <f t="shared" si="70"/>
        <v>0</v>
      </c>
      <c r="AG75" s="288">
        <f t="shared" si="69"/>
        <v>1</v>
      </c>
    </row>
    <row r="76" spans="1:33" ht="14.25" x14ac:dyDescent="0.45">
      <c r="A76" s="298">
        <f t="shared" si="60"/>
        <v>35</v>
      </c>
      <c r="B76" s="299" t="str">
        <f t="shared" si="61"/>
        <v>Heiles Frédéric</v>
      </c>
      <c r="C76" s="260" t="str">
        <f>IFERROR(VLOOKUP(B76,Liste_J!$C$7:$G$234,5,0),"???")</f>
        <v>H</v>
      </c>
      <c r="D76" s="640" t="str">
        <f>IFERROR(VLOOKUP(B76,Liste_J!$C$7:$F$234,4,0),"???")</f>
        <v>ASGAF</v>
      </c>
      <c r="E76" s="627">
        <f t="shared" si="62"/>
        <v>52.3</v>
      </c>
      <c r="F76" s="301">
        <f t="shared" si="63"/>
        <v>7</v>
      </c>
      <c r="H76" s="298">
        <v>35</v>
      </c>
      <c r="I76" s="260" t="str">
        <f t="shared" si="64"/>
        <v>Delaunay Olivier</v>
      </c>
      <c r="J76" s="260" t="str">
        <f>IFERROR(VLOOKUP(I76,Liste_J!$C$7:$G$234,5,0),"???")</f>
        <v>H</v>
      </c>
      <c r="K76" s="260" t="str">
        <f>IFERROR(VLOOKUP(I76,Liste_J!$C$7:$F$234,4,0),"???")</f>
        <v>Corbuches</v>
      </c>
      <c r="L76" s="260">
        <f t="shared" si="65"/>
        <v>11.8</v>
      </c>
      <c r="M76" s="301">
        <f t="shared" si="66"/>
        <v>25</v>
      </c>
      <c r="N76" s="260"/>
      <c r="O76" s="260"/>
      <c r="P76" s="260"/>
      <c r="Q76" s="260"/>
      <c r="R76" s="260"/>
      <c r="S76" s="260"/>
      <c r="T76" s="260"/>
      <c r="AB76" s="234">
        <f t="shared" si="70"/>
        <v>0</v>
      </c>
      <c r="AC76" s="235">
        <f t="shared" si="70"/>
        <v>0</v>
      </c>
      <c r="AD76" s="235">
        <f t="shared" si="70"/>
        <v>0</v>
      </c>
      <c r="AE76" s="235">
        <f t="shared" si="70"/>
        <v>1</v>
      </c>
      <c r="AF76" s="236">
        <f t="shared" si="70"/>
        <v>0</v>
      </c>
      <c r="AG76" s="288">
        <f t="shared" si="69"/>
        <v>1</v>
      </c>
    </row>
    <row r="77" spans="1:33" ht="14.25" x14ac:dyDescent="0.45">
      <c r="A77" s="298">
        <f t="shared" si="60"/>
        <v>36</v>
      </c>
      <c r="B77" s="299" t="str">
        <f t="shared" si="61"/>
        <v>Sejour Christian</v>
      </c>
      <c r="C77" s="260" t="str">
        <f>IFERROR(VLOOKUP(B77,Liste_J!$C$7:$G$234,5,0),"???")</f>
        <v>H</v>
      </c>
      <c r="D77" s="640" t="str">
        <f>IFERROR(VLOOKUP(B77,Liste_J!$C$7:$F$234,4,0),"???")</f>
        <v>Réveillon</v>
      </c>
      <c r="E77" s="627">
        <f t="shared" si="62"/>
        <v>0</v>
      </c>
      <c r="F77" s="301">
        <f t="shared" si="63"/>
        <v>6</v>
      </c>
      <c r="H77" s="298">
        <v>36</v>
      </c>
      <c r="I77" s="260" t="str">
        <f t="shared" si="64"/>
        <v>Lejeune Michel</v>
      </c>
      <c r="J77" s="260" t="str">
        <f>IFERROR(VLOOKUP(I77,Liste_J!$C$7:$G$234,5,0),"???")</f>
        <v>H</v>
      </c>
      <c r="K77" s="260" t="str">
        <f>IFERROR(VLOOKUP(I77,Liste_J!$C$7:$F$234,4,0),"???")</f>
        <v>Chevannes</v>
      </c>
      <c r="L77" s="260">
        <f t="shared" si="65"/>
        <v>22.2</v>
      </c>
      <c r="M77" s="301">
        <f t="shared" si="66"/>
        <v>25</v>
      </c>
      <c r="N77" s="260"/>
      <c r="O77" s="260"/>
      <c r="P77" s="260"/>
      <c r="Q77" s="260"/>
      <c r="R77" s="260"/>
      <c r="S77" s="260"/>
      <c r="T77" s="260"/>
      <c r="AB77" s="234">
        <f t="shared" si="70"/>
        <v>0</v>
      </c>
      <c r="AC77" s="235">
        <f t="shared" si="70"/>
        <v>1</v>
      </c>
      <c r="AD77" s="235">
        <f t="shared" si="70"/>
        <v>0</v>
      </c>
      <c r="AE77" s="235">
        <f t="shared" si="70"/>
        <v>0</v>
      </c>
      <c r="AF77" s="236">
        <f t="shared" si="70"/>
        <v>0</v>
      </c>
      <c r="AG77" s="288">
        <f t="shared" si="69"/>
        <v>1</v>
      </c>
    </row>
    <row r="78" spans="1:33" ht="14.25" x14ac:dyDescent="0.45">
      <c r="A78" s="298">
        <f t="shared" si="60"/>
        <v>37</v>
      </c>
      <c r="B78" s="299" t="str">
        <f t="shared" si="61"/>
        <v>Chapuy Bruno</v>
      </c>
      <c r="C78" s="260" t="str">
        <f>IFERROR(VLOOKUP(B78,Liste_J!$C$7:$G$234,5,0),"???")</f>
        <v>H</v>
      </c>
      <c r="D78" s="640" t="str">
        <f>IFERROR(VLOOKUP(B78,Liste_J!$C$7:$F$234,4,0),"???")</f>
        <v>Réveillon</v>
      </c>
      <c r="E78" s="627">
        <f t="shared" si="62"/>
        <v>22.9</v>
      </c>
      <c r="F78" s="301">
        <f t="shared" si="63"/>
        <v>6</v>
      </c>
      <c r="H78" s="298">
        <v>37</v>
      </c>
      <c r="I78" s="260" t="str">
        <f t="shared" si="64"/>
        <v>Robin Jean-Pierre</v>
      </c>
      <c r="J78" s="260" t="str">
        <f>IFERROR(VLOOKUP(I78,Liste_J!$C$7:$G$234,5,0),"???")</f>
        <v>???</v>
      </c>
      <c r="K78" s="260" t="str">
        <f>IFERROR(VLOOKUP(I78,Liste_J!$C$7:$F$234,4,0),"???")</f>
        <v>???</v>
      </c>
      <c r="L78" s="260">
        <f t="shared" si="65"/>
        <v>25.1</v>
      </c>
      <c r="M78" s="301">
        <f t="shared" si="66"/>
        <v>24</v>
      </c>
      <c r="N78" s="260"/>
      <c r="O78" s="260"/>
      <c r="P78" s="260"/>
      <c r="Q78" s="260"/>
      <c r="R78" s="260"/>
      <c r="S78" s="260"/>
      <c r="T78" s="260"/>
      <c r="AB78" s="234">
        <f t="shared" si="70"/>
        <v>0</v>
      </c>
      <c r="AC78" s="235">
        <f t="shared" si="70"/>
        <v>0</v>
      </c>
      <c r="AD78" s="235">
        <f t="shared" si="70"/>
        <v>0</v>
      </c>
      <c r="AE78" s="235">
        <f t="shared" si="70"/>
        <v>0</v>
      </c>
      <c r="AF78" s="236">
        <f t="shared" si="70"/>
        <v>0</v>
      </c>
      <c r="AG78" s="288">
        <f t="shared" si="69"/>
        <v>0</v>
      </c>
    </row>
    <row r="79" spans="1:33" ht="14.25" x14ac:dyDescent="0.45">
      <c r="A79" s="298">
        <f t="shared" si="60"/>
        <v>38</v>
      </c>
      <c r="B79" s="299" t="str">
        <f t="shared" si="61"/>
        <v>Perrone Laurent</v>
      </c>
      <c r="C79" s="260" t="str">
        <f>IFERROR(VLOOKUP(B79,Liste_J!$C$7:$G$234,5,0),"???")</f>
        <v>H</v>
      </c>
      <c r="D79" s="640" t="str">
        <f>IFERROR(VLOOKUP(B79,Liste_J!$C$7:$F$234,4,0),"???")</f>
        <v>Chevannes</v>
      </c>
      <c r="E79" s="627">
        <f t="shared" si="62"/>
        <v>25.1</v>
      </c>
      <c r="F79" s="301">
        <f t="shared" si="63"/>
        <v>5</v>
      </c>
      <c r="H79" s="298">
        <v>38</v>
      </c>
      <c r="I79" s="260" t="str">
        <f t="shared" si="64"/>
        <v>Colmerauer Denis</v>
      </c>
      <c r="J79" s="260" t="str">
        <f>IFERROR(VLOOKUP(I79,Liste_J!$C$7:$G$234,5,0),"???")</f>
        <v>H</v>
      </c>
      <c r="K79" s="260" t="str">
        <f>IFERROR(VLOOKUP(I79,Liste_J!$C$7:$F$234,4,0),"???")</f>
        <v>Corbuches</v>
      </c>
      <c r="L79" s="260">
        <f t="shared" si="65"/>
        <v>11.6</v>
      </c>
      <c r="M79" s="301">
        <f t="shared" si="66"/>
        <v>24</v>
      </c>
      <c r="N79" s="260"/>
      <c r="O79" s="260"/>
      <c r="P79" s="260"/>
      <c r="Q79" s="260"/>
      <c r="R79" s="260"/>
      <c r="S79" s="260"/>
      <c r="T79" s="260"/>
      <c r="AB79" s="234">
        <f t="shared" si="70"/>
        <v>0</v>
      </c>
      <c r="AC79" s="235">
        <f t="shared" si="70"/>
        <v>0</v>
      </c>
      <c r="AD79" s="235">
        <f t="shared" si="70"/>
        <v>0</v>
      </c>
      <c r="AE79" s="235">
        <f t="shared" si="70"/>
        <v>1</v>
      </c>
      <c r="AF79" s="236">
        <f t="shared" si="70"/>
        <v>0</v>
      </c>
      <c r="AG79" s="288">
        <f t="shared" si="69"/>
        <v>1</v>
      </c>
    </row>
    <row r="80" spans="1:33" ht="14.25" x14ac:dyDescent="0.45">
      <c r="A80" s="298">
        <f t="shared" si="60"/>
        <v>39</v>
      </c>
      <c r="B80" s="299" t="str">
        <f t="shared" si="61"/>
        <v>Zekraoui Jean-Michel</v>
      </c>
      <c r="C80" s="260" t="str">
        <f>IFERROR(VLOOKUP(B80,Liste_J!$C$7:$G$234,5,0),"???")</f>
        <v>H</v>
      </c>
      <c r="D80" s="640" t="str">
        <f>IFERROR(VLOOKUP(B80,Liste_J!$C$7:$F$234,4,0),"???")</f>
        <v>Réveillon</v>
      </c>
      <c r="E80" s="627">
        <f t="shared" si="62"/>
        <v>18.100000000000001</v>
      </c>
      <c r="F80" s="301">
        <f t="shared" si="63"/>
        <v>5</v>
      </c>
      <c r="H80" s="298">
        <v>39</v>
      </c>
      <c r="I80" s="260" t="str">
        <f t="shared" si="64"/>
        <v>Nicolle Olivier</v>
      </c>
      <c r="J80" s="260" t="str">
        <f>IFERROR(VLOOKUP(I80,Liste_J!$C$7:$G$234,5,0),"???")</f>
        <v>H</v>
      </c>
      <c r="K80" s="260" t="str">
        <f>IFERROR(VLOOKUP(I80,Liste_J!$C$7:$F$234,4,0),"???")</f>
        <v>Chevannes</v>
      </c>
      <c r="L80" s="260">
        <f t="shared" si="65"/>
        <v>17.2</v>
      </c>
      <c r="M80" s="301">
        <f t="shared" si="66"/>
        <v>23</v>
      </c>
      <c r="N80" s="260"/>
      <c r="O80" s="260"/>
      <c r="P80" s="260"/>
      <c r="Q80" s="260"/>
      <c r="R80" s="260"/>
      <c r="S80" s="260"/>
      <c r="T80" s="260"/>
      <c r="AB80" s="234">
        <f t="shared" si="70"/>
        <v>0</v>
      </c>
      <c r="AC80" s="235">
        <f t="shared" si="70"/>
        <v>1</v>
      </c>
      <c r="AD80" s="235">
        <f t="shared" si="70"/>
        <v>0</v>
      </c>
      <c r="AE80" s="235">
        <f t="shared" si="70"/>
        <v>0</v>
      </c>
      <c r="AF80" s="236">
        <f t="shared" si="70"/>
        <v>0</v>
      </c>
      <c r="AG80" s="288">
        <f t="shared" si="69"/>
        <v>1</v>
      </c>
    </row>
    <row r="81" spans="1:33" ht="14.25" x14ac:dyDescent="0.45">
      <c r="A81" s="298">
        <f t="shared" si="60"/>
        <v>40</v>
      </c>
      <c r="B81" s="299" t="str">
        <f t="shared" si="61"/>
        <v>Gaime Pierre</v>
      </c>
      <c r="C81" s="260" t="str">
        <f>IFERROR(VLOOKUP(B81,Liste_J!$C$7:$G$234,5,0),"???")</f>
        <v>H</v>
      </c>
      <c r="D81" s="640" t="str">
        <f>IFERROR(VLOOKUP(B81,Liste_J!$C$7:$F$234,4,0),"???")</f>
        <v>ASGAF</v>
      </c>
      <c r="E81" s="627">
        <f t="shared" si="62"/>
        <v>30.1</v>
      </c>
      <c r="F81" s="301">
        <f t="shared" si="63"/>
        <v>4</v>
      </c>
      <c r="H81" s="298">
        <v>40</v>
      </c>
      <c r="I81" s="260" t="str">
        <f t="shared" si="64"/>
        <v>Perrone Laurent</v>
      </c>
      <c r="J81" s="260" t="str">
        <f>IFERROR(VLOOKUP(I81,Liste_J!$C$7:$G$234,5,0),"???")</f>
        <v>H</v>
      </c>
      <c r="K81" s="260" t="str">
        <f>IFERROR(VLOOKUP(I81,Liste_J!$C$7:$F$234,4,0),"???")</f>
        <v>Chevannes</v>
      </c>
      <c r="L81" s="260">
        <f t="shared" si="65"/>
        <v>25.1</v>
      </c>
      <c r="M81" s="301">
        <f t="shared" si="66"/>
        <v>22</v>
      </c>
      <c r="N81" s="260"/>
      <c r="O81" s="260"/>
      <c r="P81" s="260"/>
      <c r="Q81" s="260"/>
      <c r="R81" s="260"/>
      <c r="S81" s="260"/>
      <c r="T81" s="260"/>
      <c r="AB81" s="234">
        <f t="shared" si="70"/>
        <v>0</v>
      </c>
      <c r="AC81" s="235">
        <f t="shared" si="70"/>
        <v>1</v>
      </c>
      <c r="AD81" s="235">
        <f t="shared" si="70"/>
        <v>0</v>
      </c>
      <c r="AE81" s="235">
        <f t="shared" si="70"/>
        <v>0</v>
      </c>
      <c r="AF81" s="236">
        <f t="shared" si="70"/>
        <v>0</v>
      </c>
      <c r="AG81" s="288">
        <f t="shared" si="69"/>
        <v>1</v>
      </c>
    </row>
    <row r="82" spans="1:33" ht="14.25" x14ac:dyDescent="0.45">
      <c r="A82" s="298">
        <f t="shared" si="60"/>
        <v>41</v>
      </c>
      <c r="B82" s="299" t="str">
        <f t="shared" si="61"/>
        <v>Schlack Pascal</v>
      </c>
      <c r="C82" s="260" t="str">
        <f>IFERROR(VLOOKUP(B82,Liste_J!$C$7:$G$234,5,0),"???")</f>
        <v>H</v>
      </c>
      <c r="D82" s="640" t="str">
        <f>IFERROR(VLOOKUP(B82,Liste_J!$C$7:$F$234,4,0),"???")</f>
        <v>ASGAF</v>
      </c>
      <c r="E82" s="627">
        <f t="shared" si="62"/>
        <v>29.6</v>
      </c>
      <c r="F82" s="301">
        <f t="shared" si="63"/>
        <v>3</v>
      </c>
      <c r="H82" s="298">
        <v>41</v>
      </c>
      <c r="I82" s="260" t="str">
        <f t="shared" si="64"/>
        <v>Layani Serge</v>
      </c>
      <c r="J82" s="260" t="str">
        <f>IFERROR(VLOOKUP(I82,Liste_J!$C$7:$G$234,5,0),"???")</f>
        <v>H</v>
      </c>
      <c r="K82" s="260" t="str">
        <f>IFERROR(VLOOKUP(I82,Liste_J!$C$7:$F$234,4,0),"???")</f>
        <v>ASGAF</v>
      </c>
      <c r="L82" s="260">
        <f t="shared" si="65"/>
        <v>6.9</v>
      </c>
      <c r="M82" s="301">
        <f t="shared" si="66"/>
        <v>22</v>
      </c>
      <c r="N82" s="260"/>
      <c r="O82" s="260"/>
      <c r="P82" s="260"/>
      <c r="Q82" s="260"/>
      <c r="R82" s="260"/>
      <c r="S82" s="260"/>
      <c r="T82" s="260"/>
      <c r="AB82" s="234">
        <f t="shared" si="70"/>
        <v>1</v>
      </c>
      <c r="AC82" s="235">
        <f t="shared" si="70"/>
        <v>0</v>
      </c>
      <c r="AD82" s="235">
        <f t="shared" si="70"/>
        <v>0</v>
      </c>
      <c r="AE82" s="235">
        <f t="shared" si="70"/>
        <v>0</v>
      </c>
      <c r="AF82" s="236">
        <f t="shared" si="70"/>
        <v>0</v>
      </c>
      <c r="AG82" s="288">
        <f t="shared" si="69"/>
        <v>1</v>
      </c>
    </row>
    <row r="83" spans="1:33" ht="14.25" x14ac:dyDescent="0.45">
      <c r="A83" s="298">
        <f t="shared" si="60"/>
        <v>42</v>
      </c>
      <c r="B83" s="299" t="str">
        <f t="shared" si="61"/>
        <v>Alle Jean</v>
      </c>
      <c r="C83" s="260" t="str">
        <f>IFERROR(VLOOKUP(B83,Liste_J!$C$7:$G$234,5,0),"???")</f>
        <v>H</v>
      </c>
      <c r="D83" s="640" t="str">
        <f>IFERROR(VLOOKUP(B83,Liste_J!$C$7:$F$234,4,0),"???")</f>
        <v>ASGAF</v>
      </c>
      <c r="E83" s="627">
        <f t="shared" si="62"/>
        <v>26.9</v>
      </c>
      <c r="F83" s="301">
        <f t="shared" si="63"/>
        <v>3</v>
      </c>
      <c r="H83" s="298">
        <v>42</v>
      </c>
      <c r="I83" s="260" t="str">
        <f t="shared" si="64"/>
        <v>Balley Jean Marc</v>
      </c>
      <c r="J83" s="260" t="str">
        <f>IFERROR(VLOOKUP(I83,Liste_J!$C$7:$G$234,5,0),"???")</f>
        <v>H</v>
      </c>
      <c r="K83" s="260" t="str">
        <f>IFERROR(VLOOKUP(I83,Liste_J!$C$7:$F$234,4,0),"???")</f>
        <v>ASGAF</v>
      </c>
      <c r="L83" s="260">
        <f t="shared" si="65"/>
        <v>13</v>
      </c>
      <c r="M83" s="301">
        <f t="shared" si="66"/>
        <v>22</v>
      </c>
      <c r="N83" s="260"/>
      <c r="O83" s="260"/>
      <c r="P83" s="260"/>
      <c r="Q83" s="260"/>
      <c r="R83" s="260"/>
      <c r="S83" s="260"/>
      <c r="T83" s="260"/>
      <c r="AB83" s="234">
        <f t="shared" si="70"/>
        <v>1</v>
      </c>
      <c r="AC83" s="235">
        <f t="shared" si="70"/>
        <v>0</v>
      </c>
      <c r="AD83" s="235">
        <f t="shared" si="70"/>
        <v>0</v>
      </c>
      <c r="AE83" s="235">
        <f t="shared" si="70"/>
        <v>0</v>
      </c>
      <c r="AF83" s="236">
        <f t="shared" si="70"/>
        <v>0</v>
      </c>
      <c r="AG83" s="288">
        <f t="shared" si="69"/>
        <v>1</v>
      </c>
    </row>
    <row r="84" spans="1:33" ht="14.25" x14ac:dyDescent="0.45">
      <c r="A84" s="298">
        <f t="shared" si="60"/>
        <v>43</v>
      </c>
      <c r="B84" s="299" t="str">
        <f t="shared" si="61"/>
        <v>Gastaud Daniel</v>
      </c>
      <c r="C84" s="260" t="str">
        <f>IFERROR(VLOOKUP(B84,Liste_J!$C$7:$G$234,5,0),"???")</f>
        <v>H</v>
      </c>
      <c r="D84" s="640" t="str">
        <f>IFERROR(VLOOKUP(B84,Liste_J!$C$7:$F$234,4,0),"???")</f>
        <v>Chevannes</v>
      </c>
      <c r="E84" s="627">
        <f t="shared" si="62"/>
        <v>39.4</v>
      </c>
      <c r="F84" s="301">
        <f t="shared" si="63"/>
        <v>2</v>
      </c>
      <c r="H84" s="298">
        <v>43</v>
      </c>
      <c r="I84" s="260" t="str">
        <f t="shared" si="64"/>
        <v>Prevost Stephane</v>
      </c>
      <c r="J84" s="260" t="str">
        <f>IFERROR(VLOOKUP(I84,Liste_J!$C$7:$G$234,5,0),"???")</f>
        <v>H</v>
      </c>
      <c r="K84" s="260" t="str">
        <f>IFERROR(VLOOKUP(I84,Liste_J!$C$7:$F$234,4,0),"???")</f>
        <v>Chevannes</v>
      </c>
      <c r="L84" s="260">
        <f t="shared" si="65"/>
        <v>17.600000000000001</v>
      </c>
      <c r="M84" s="301">
        <f t="shared" si="66"/>
        <v>20</v>
      </c>
      <c r="N84" s="260"/>
      <c r="O84" s="260"/>
      <c r="P84" s="260"/>
      <c r="Q84" s="260"/>
      <c r="R84" s="260"/>
      <c r="S84" s="260"/>
      <c r="T84" s="260"/>
      <c r="AB84" s="234">
        <f t="shared" si="70"/>
        <v>0</v>
      </c>
      <c r="AC84" s="235">
        <f t="shared" si="70"/>
        <v>1</v>
      </c>
      <c r="AD84" s="235">
        <f t="shared" si="70"/>
        <v>0</v>
      </c>
      <c r="AE84" s="235">
        <f t="shared" si="70"/>
        <v>0</v>
      </c>
      <c r="AF84" s="236">
        <f t="shared" si="70"/>
        <v>0</v>
      </c>
      <c r="AG84" s="288">
        <f t="shared" si="69"/>
        <v>1</v>
      </c>
    </row>
    <row r="85" spans="1:33" ht="14.25" x14ac:dyDescent="0.45">
      <c r="A85" s="298"/>
      <c r="B85" s="299"/>
      <c r="C85" s="260"/>
      <c r="D85" s="640"/>
      <c r="E85" s="627"/>
      <c r="F85" s="301"/>
      <c r="H85" s="298"/>
      <c r="I85" s="260"/>
      <c r="J85" s="260"/>
      <c r="K85" s="260"/>
      <c r="L85" s="260"/>
      <c r="M85" s="301"/>
      <c r="N85" s="260"/>
      <c r="O85" s="260"/>
      <c r="P85" s="260"/>
      <c r="Q85" s="260"/>
      <c r="R85" s="260"/>
      <c r="S85" s="260"/>
      <c r="T85" s="260"/>
      <c r="AB85" s="234">
        <f t="shared" si="70"/>
        <v>0</v>
      </c>
      <c r="AC85" s="235">
        <f t="shared" si="70"/>
        <v>0</v>
      </c>
      <c r="AD85" s="235">
        <f t="shared" si="70"/>
        <v>0</v>
      </c>
      <c r="AE85" s="235">
        <f t="shared" si="70"/>
        <v>0</v>
      </c>
      <c r="AF85" s="236">
        <f t="shared" si="70"/>
        <v>0</v>
      </c>
      <c r="AG85" s="288">
        <f t="shared" si="69"/>
        <v>0</v>
      </c>
    </row>
    <row r="86" spans="1:33" ht="14.25" x14ac:dyDescent="0.45">
      <c r="A86" s="298"/>
      <c r="B86" s="299"/>
      <c r="C86" s="260"/>
      <c r="D86" s="640"/>
      <c r="E86" s="627"/>
      <c r="F86" s="301"/>
      <c r="H86" s="298"/>
      <c r="I86" s="260"/>
      <c r="J86" s="260"/>
      <c r="K86" s="260"/>
      <c r="L86" s="260"/>
      <c r="M86" s="301"/>
      <c r="N86" s="260"/>
      <c r="O86" s="260"/>
      <c r="P86" s="260"/>
      <c r="Q86" s="260"/>
      <c r="R86" s="260"/>
      <c r="S86" s="260"/>
      <c r="T86" s="260"/>
      <c r="AB86" s="234">
        <f t="shared" si="70"/>
        <v>0</v>
      </c>
      <c r="AC86" s="235">
        <f t="shared" si="70"/>
        <v>0</v>
      </c>
      <c r="AD86" s="235">
        <f t="shared" si="70"/>
        <v>0</v>
      </c>
      <c r="AE86" s="235">
        <f t="shared" si="70"/>
        <v>0</v>
      </c>
      <c r="AF86" s="236">
        <f t="shared" si="70"/>
        <v>0</v>
      </c>
      <c r="AG86" s="288">
        <f t="shared" si="69"/>
        <v>0</v>
      </c>
    </row>
    <row r="87" spans="1:33" ht="14.25" x14ac:dyDescent="0.45">
      <c r="A87" s="298"/>
      <c r="B87" s="299"/>
      <c r="C87" s="260"/>
      <c r="D87" s="640"/>
      <c r="E87" s="627"/>
      <c r="F87" s="301"/>
      <c r="H87" s="298"/>
      <c r="I87" s="260"/>
      <c r="J87" s="260"/>
      <c r="K87" s="260"/>
      <c r="L87" s="260"/>
      <c r="M87" s="301"/>
      <c r="N87" s="260"/>
      <c r="O87" s="260"/>
      <c r="P87" s="260"/>
      <c r="Q87" s="260"/>
      <c r="R87" s="260"/>
      <c r="S87" s="260"/>
      <c r="T87" s="260"/>
      <c r="AB87" s="234">
        <f t="shared" si="70"/>
        <v>0</v>
      </c>
      <c r="AC87" s="235">
        <f t="shared" si="70"/>
        <v>0</v>
      </c>
      <c r="AD87" s="235">
        <f t="shared" si="70"/>
        <v>0</v>
      </c>
      <c r="AE87" s="235">
        <f t="shared" si="70"/>
        <v>0</v>
      </c>
      <c r="AF87" s="236">
        <f t="shared" si="70"/>
        <v>0</v>
      </c>
      <c r="AG87" s="288">
        <f t="shared" si="69"/>
        <v>0</v>
      </c>
    </row>
    <row r="88" spans="1:33" ht="14.25" x14ac:dyDescent="0.45">
      <c r="A88" s="298"/>
      <c r="B88" s="299"/>
      <c r="C88" s="260"/>
      <c r="D88" s="640"/>
      <c r="E88" s="627"/>
      <c r="F88" s="301"/>
      <c r="H88" s="298"/>
      <c r="I88" s="260"/>
      <c r="J88" s="260"/>
      <c r="K88" s="260"/>
      <c r="L88" s="260"/>
      <c r="M88" s="301"/>
      <c r="N88" s="260"/>
      <c r="O88" s="260"/>
      <c r="P88" s="260"/>
      <c r="Q88" s="260"/>
      <c r="R88" s="260"/>
      <c r="S88" s="260"/>
      <c r="T88" s="260"/>
      <c r="AB88" s="234">
        <f t="shared" si="70"/>
        <v>0</v>
      </c>
      <c r="AC88" s="235">
        <f t="shared" si="70"/>
        <v>0</v>
      </c>
      <c r="AD88" s="235">
        <f t="shared" si="70"/>
        <v>0</v>
      </c>
      <c r="AE88" s="235">
        <f t="shared" si="70"/>
        <v>0</v>
      </c>
      <c r="AF88" s="236">
        <f t="shared" si="70"/>
        <v>0</v>
      </c>
      <c r="AG88" s="288">
        <f t="shared" si="69"/>
        <v>0</v>
      </c>
    </row>
    <row r="89" spans="1:33" ht="14.25" x14ac:dyDescent="0.45">
      <c r="A89" s="298"/>
      <c r="B89" s="299"/>
      <c r="C89" s="260"/>
      <c r="D89" s="640"/>
      <c r="E89" s="627"/>
      <c r="F89" s="301"/>
      <c r="H89" s="298"/>
      <c r="I89" s="260"/>
      <c r="J89" s="260"/>
      <c r="K89" s="260"/>
      <c r="L89" s="260"/>
      <c r="M89" s="301"/>
      <c r="N89" s="260"/>
      <c r="O89" s="260"/>
      <c r="P89" s="260"/>
      <c r="Q89" s="260"/>
      <c r="R89" s="260"/>
      <c r="S89" s="260"/>
      <c r="T89" s="260"/>
      <c r="AB89" s="234">
        <f t="shared" si="70"/>
        <v>0</v>
      </c>
      <c r="AC89" s="235">
        <f t="shared" si="70"/>
        <v>0</v>
      </c>
      <c r="AD89" s="235">
        <f t="shared" si="70"/>
        <v>0</v>
      </c>
      <c r="AE89" s="235">
        <f t="shared" si="70"/>
        <v>0</v>
      </c>
      <c r="AF89" s="236">
        <f t="shared" si="70"/>
        <v>0</v>
      </c>
      <c r="AG89" s="288">
        <f t="shared" si="69"/>
        <v>0</v>
      </c>
    </row>
    <row r="90" spans="1:33" ht="14.25" x14ac:dyDescent="0.45">
      <c r="A90" s="298"/>
      <c r="B90" s="299"/>
      <c r="C90" s="260"/>
      <c r="D90" s="640"/>
      <c r="E90" s="627"/>
      <c r="F90" s="301"/>
      <c r="H90" s="298"/>
      <c r="I90" s="260"/>
      <c r="J90" s="260"/>
      <c r="K90" s="260"/>
      <c r="L90" s="260"/>
      <c r="M90" s="301"/>
      <c r="N90" s="260"/>
      <c r="O90" s="260"/>
      <c r="P90" s="260"/>
      <c r="Q90" s="260"/>
      <c r="R90" s="260"/>
      <c r="S90" s="260"/>
      <c r="T90" s="260"/>
      <c r="AB90" s="234">
        <f t="shared" si="70"/>
        <v>0</v>
      </c>
      <c r="AC90" s="235">
        <f t="shared" si="70"/>
        <v>0</v>
      </c>
      <c r="AD90" s="235">
        <f t="shared" si="70"/>
        <v>0</v>
      </c>
      <c r="AE90" s="235">
        <f t="shared" si="70"/>
        <v>0</v>
      </c>
      <c r="AF90" s="236">
        <f t="shared" si="70"/>
        <v>0</v>
      </c>
      <c r="AG90" s="288">
        <f t="shared" si="69"/>
        <v>0</v>
      </c>
    </row>
    <row r="91" spans="1:33" ht="14.25" x14ac:dyDescent="0.45">
      <c r="A91" s="298"/>
      <c r="B91" s="299"/>
      <c r="C91" s="260"/>
      <c r="D91" s="640"/>
      <c r="E91" s="627"/>
      <c r="F91" s="301"/>
      <c r="H91" s="298"/>
      <c r="I91" s="260"/>
      <c r="J91" s="260"/>
      <c r="K91" s="260"/>
      <c r="L91" s="260"/>
      <c r="M91" s="301"/>
      <c r="N91" s="260"/>
      <c r="O91" s="260"/>
      <c r="P91" s="260"/>
      <c r="Q91" s="260"/>
      <c r="R91" s="260"/>
      <c r="S91" s="260"/>
      <c r="T91" s="260"/>
      <c r="AB91" s="234">
        <f t="shared" ref="AB91:AF106" si="71">IF($K91=AB$41,1,0)</f>
        <v>0</v>
      </c>
      <c r="AC91" s="235">
        <f t="shared" si="71"/>
        <v>0</v>
      </c>
      <c r="AD91" s="235">
        <f t="shared" si="71"/>
        <v>0</v>
      </c>
      <c r="AE91" s="235">
        <f t="shared" si="71"/>
        <v>0</v>
      </c>
      <c r="AF91" s="236">
        <f t="shared" si="71"/>
        <v>0</v>
      </c>
      <c r="AG91" s="288">
        <f t="shared" si="69"/>
        <v>0</v>
      </c>
    </row>
    <row r="92" spans="1:33" ht="14.25" x14ac:dyDescent="0.45">
      <c r="A92" s="298"/>
      <c r="B92" s="299"/>
      <c r="C92" s="260"/>
      <c r="D92" s="640"/>
      <c r="E92" s="627"/>
      <c r="F92" s="301"/>
      <c r="H92" s="298"/>
      <c r="I92" s="260"/>
      <c r="J92" s="260"/>
      <c r="K92" s="260"/>
      <c r="L92" s="260"/>
      <c r="M92" s="301"/>
      <c r="N92" s="260"/>
      <c r="O92" s="260"/>
      <c r="P92" s="260"/>
      <c r="Q92" s="260"/>
      <c r="R92" s="260"/>
      <c r="S92" s="260"/>
      <c r="T92" s="260"/>
      <c r="AB92" s="234">
        <f t="shared" si="71"/>
        <v>0</v>
      </c>
      <c r="AC92" s="235">
        <f t="shared" si="71"/>
        <v>0</v>
      </c>
      <c r="AD92" s="235">
        <f t="shared" si="71"/>
        <v>0</v>
      </c>
      <c r="AE92" s="235">
        <f t="shared" si="71"/>
        <v>0</v>
      </c>
      <c r="AF92" s="236">
        <f t="shared" si="71"/>
        <v>0</v>
      </c>
      <c r="AG92" s="288">
        <f t="shared" si="69"/>
        <v>0</v>
      </c>
    </row>
    <row r="93" spans="1:33" ht="14.25" x14ac:dyDescent="0.45">
      <c r="A93" s="298"/>
      <c r="B93" s="299"/>
      <c r="C93" s="260"/>
      <c r="D93" s="640"/>
      <c r="E93" s="627"/>
      <c r="F93" s="301"/>
      <c r="H93" s="298"/>
      <c r="I93" s="260"/>
      <c r="J93" s="260"/>
      <c r="K93" s="260"/>
      <c r="L93" s="260"/>
      <c r="M93" s="301"/>
      <c r="N93" s="260"/>
      <c r="O93" s="260"/>
      <c r="P93" s="260"/>
      <c r="Q93" s="260"/>
      <c r="R93" s="260"/>
      <c r="S93" s="260"/>
      <c r="T93" s="260"/>
      <c r="AB93" s="234">
        <f t="shared" si="71"/>
        <v>0</v>
      </c>
      <c r="AC93" s="235">
        <f t="shared" si="71"/>
        <v>0</v>
      </c>
      <c r="AD93" s="235">
        <f t="shared" si="71"/>
        <v>0</v>
      </c>
      <c r="AE93" s="235">
        <f t="shared" si="71"/>
        <v>0</v>
      </c>
      <c r="AF93" s="236">
        <f t="shared" si="71"/>
        <v>0</v>
      </c>
      <c r="AG93" s="288">
        <f t="shared" si="69"/>
        <v>0</v>
      </c>
    </row>
    <row r="94" spans="1:33" ht="14.25" x14ac:dyDescent="0.45">
      <c r="A94" s="298"/>
      <c r="B94" s="299"/>
      <c r="C94" s="260"/>
      <c r="D94" s="640"/>
      <c r="E94" s="627"/>
      <c r="F94" s="301"/>
      <c r="H94" s="298"/>
      <c r="I94" s="260"/>
      <c r="J94" s="260"/>
      <c r="K94" s="260"/>
      <c r="L94" s="260"/>
      <c r="M94" s="301"/>
      <c r="N94" s="260"/>
      <c r="O94" s="260"/>
      <c r="P94" s="260"/>
      <c r="Q94" s="260"/>
      <c r="R94" s="260"/>
      <c r="S94" s="260"/>
      <c r="T94" s="260"/>
      <c r="AB94" s="234">
        <f t="shared" si="71"/>
        <v>0</v>
      </c>
      <c r="AC94" s="235">
        <f t="shared" si="71"/>
        <v>0</v>
      </c>
      <c r="AD94" s="235">
        <f t="shared" si="71"/>
        <v>0</v>
      </c>
      <c r="AE94" s="235">
        <f t="shared" si="71"/>
        <v>0</v>
      </c>
      <c r="AF94" s="236">
        <f t="shared" si="71"/>
        <v>0</v>
      </c>
      <c r="AG94" s="288">
        <f t="shared" si="69"/>
        <v>0</v>
      </c>
    </row>
    <row r="95" spans="1:33" ht="14.25" x14ac:dyDescent="0.45">
      <c r="A95" s="298"/>
      <c r="B95" s="299"/>
      <c r="C95" s="260"/>
      <c r="D95" s="640"/>
      <c r="E95" s="627"/>
      <c r="F95" s="301"/>
      <c r="H95" s="298"/>
      <c r="I95" s="260"/>
      <c r="J95" s="260"/>
      <c r="K95" s="260"/>
      <c r="L95" s="260"/>
      <c r="M95" s="301"/>
      <c r="N95" s="260"/>
      <c r="O95" s="260"/>
      <c r="P95" s="260"/>
      <c r="Q95" s="260"/>
      <c r="R95" s="260"/>
      <c r="S95" s="260"/>
      <c r="T95" s="260"/>
      <c r="AB95" s="234">
        <f t="shared" si="71"/>
        <v>0</v>
      </c>
      <c r="AC95" s="235">
        <f t="shared" si="71"/>
        <v>0</v>
      </c>
      <c r="AD95" s="235">
        <f t="shared" si="71"/>
        <v>0</v>
      </c>
      <c r="AE95" s="235">
        <f t="shared" si="71"/>
        <v>0</v>
      </c>
      <c r="AF95" s="236">
        <f t="shared" si="71"/>
        <v>0</v>
      </c>
      <c r="AG95" s="288">
        <f t="shared" si="69"/>
        <v>0</v>
      </c>
    </row>
    <row r="96" spans="1:33" ht="14.25" x14ac:dyDescent="0.45">
      <c r="A96" s="298"/>
      <c r="B96" s="299"/>
      <c r="C96" s="260"/>
      <c r="D96" s="640"/>
      <c r="E96" s="627"/>
      <c r="F96" s="301"/>
      <c r="H96" s="298"/>
      <c r="I96" s="260"/>
      <c r="J96" s="260"/>
      <c r="K96" s="260"/>
      <c r="L96" s="260"/>
      <c r="M96" s="301"/>
      <c r="N96" s="260"/>
      <c r="O96" s="260"/>
      <c r="P96" s="260"/>
      <c r="Q96" s="260"/>
      <c r="R96" s="260"/>
      <c r="S96" s="260"/>
      <c r="T96" s="260"/>
      <c r="AB96" s="234">
        <f t="shared" si="71"/>
        <v>0</v>
      </c>
      <c r="AC96" s="235">
        <f t="shared" si="71"/>
        <v>0</v>
      </c>
      <c r="AD96" s="235">
        <f t="shared" si="71"/>
        <v>0</v>
      </c>
      <c r="AE96" s="235">
        <f t="shared" si="71"/>
        <v>0</v>
      </c>
      <c r="AF96" s="236">
        <f t="shared" si="71"/>
        <v>0</v>
      </c>
      <c r="AG96" s="288">
        <f t="shared" si="69"/>
        <v>0</v>
      </c>
    </row>
    <row r="97" spans="1:33" ht="14.25" x14ac:dyDescent="0.45">
      <c r="A97" s="298"/>
      <c r="B97" s="299"/>
      <c r="C97" s="260"/>
      <c r="D97" s="640"/>
      <c r="E97" s="627"/>
      <c r="F97" s="301"/>
      <c r="H97" s="298"/>
      <c r="I97" s="260"/>
      <c r="J97" s="260"/>
      <c r="K97" s="260"/>
      <c r="L97" s="260"/>
      <c r="M97" s="301"/>
      <c r="N97" s="260"/>
      <c r="O97" s="260"/>
      <c r="P97" s="260"/>
      <c r="Q97" s="260"/>
      <c r="R97" s="260"/>
      <c r="S97" s="260"/>
      <c r="T97" s="260"/>
      <c r="AB97" s="234">
        <f t="shared" si="71"/>
        <v>0</v>
      </c>
      <c r="AC97" s="235">
        <f t="shared" si="71"/>
        <v>0</v>
      </c>
      <c r="AD97" s="235">
        <f t="shared" si="71"/>
        <v>0</v>
      </c>
      <c r="AE97" s="235">
        <f t="shared" si="71"/>
        <v>0</v>
      </c>
      <c r="AF97" s="236">
        <f t="shared" si="71"/>
        <v>0</v>
      </c>
      <c r="AG97" s="288">
        <f t="shared" si="69"/>
        <v>0</v>
      </c>
    </row>
    <row r="98" spans="1:33" ht="14.25" x14ac:dyDescent="0.45">
      <c r="A98" s="298"/>
      <c r="B98" s="299"/>
      <c r="C98" s="260"/>
      <c r="D98" s="640"/>
      <c r="E98" s="627"/>
      <c r="F98" s="301"/>
      <c r="H98" s="298"/>
      <c r="I98" s="260"/>
      <c r="J98" s="260"/>
      <c r="K98" s="260"/>
      <c r="L98" s="260"/>
      <c r="M98" s="301"/>
      <c r="N98" s="260"/>
      <c r="O98" s="260"/>
      <c r="P98" s="260"/>
      <c r="Q98" s="260"/>
      <c r="R98" s="260"/>
      <c r="S98" s="260"/>
      <c r="T98" s="260"/>
      <c r="AB98" s="234">
        <f t="shared" si="71"/>
        <v>0</v>
      </c>
      <c r="AC98" s="235">
        <f t="shared" si="71"/>
        <v>0</v>
      </c>
      <c r="AD98" s="235">
        <f t="shared" si="71"/>
        <v>0</v>
      </c>
      <c r="AE98" s="235">
        <f t="shared" si="71"/>
        <v>0</v>
      </c>
      <c r="AF98" s="236">
        <f t="shared" si="71"/>
        <v>0</v>
      </c>
      <c r="AG98" s="288">
        <f t="shared" si="69"/>
        <v>0</v>
      </c>
    </row>
    <row r="99" spans="1:33" ht="14.25" x14ac:dyDescent="0.45">
      <c r="A99" s="298"/>
      <c r="B99" s="299"/>
      <c r="C99" s="260"/>
      <c r="D99" s="640"/>
      <c r="E99" s="627"/>
      <c r="F99" s="301"/>
      <c r="H99" s="298"/>
      <c r="I99" s="260"/>
      <c r="J99" s="260"/>
      <c r="K99" s="260"/>
      <c r="L99" s="260"/>
      <c r="M99" s="301"/>
      <c r="N99" s="260"/>
      <c r="O99" s="260"/>
      <c r="P99" s="260"/>
      <c r="Q99" s="260"/>
      <c r="R99" s="260"/>
      <c r="S99" s="260"/>
      <c r="T99" s="260"/>
      <c r="AB99" s="234">
        <f t="shared" si="71"/>
        <v>0</v>
      </c>
      <c r="AC99" s="235">
        <f t="shared" si="71"/>
        <v>0</v>
      </c>
      <c r="AD99" s="235">
        <f t="shared" si="71"/>
        <v>0</v>
      </c>
      <c r="AE99" s="235">
        <f t="shared" si="71"/>
        <v>0</v>
      </c>
      <c r="AF99" s="236">
        <f t="shared" si="71"/>
        <v>0</v>
      </c>
      <c r="AG99" s="288">
        <f t="shared" si="69"/>
        <v>0</v>
      </c>
    </row>
    <row r="100" spans="1:33" ht="14.25" x14ac:dyDescent="0.45">
      <c r="A100" s="298"/>
      <c r="B100" s="299"/>
      <c r="C100" s="260"/>
      <c r="D100" s="640"/>
      <c r="E100" s="627"/>
      <c r="F100" s="301"/>
      <c r="H100" s="298"/>
      <c r="I100" s="260"/>
      <c r="J100" s="260"/>
      <c r="K100" s="260"/>
      <c r="L100" s="260"/>
      <c r="M100" s="301"/>
      <c r="N100" s="260"/>
      <c r="O100" s="260"/>
      <c r="P100" s="260"/>
      <c r="Q100" s="260"/>
      <c r="R100" s="260"/>
      <c r="S100" s="260"/>
      <c r="T100" s="260"/>
      <c r="AB100" s="234">
        <f t="shared" si="71"/>
        <v>0</v>
      </c>
      <c r="AC100" s="235">
        <f t="shared" si="71"/>
        <v>0</v>
      </c>
      <c r="AD100" s="235">
        <f t="shared" si="71"/>
        <v>0</v>
      </c>
      <c r="AE100" s="235">
        <f t="shared" si="71"/>
        <v>0</v>
      </c>
      <c r="AF100" s="236">
        <f t="shared" si="71"/>
        <v>0</v>
      </c>
      <c r="AG100" s="288">
        <f t="shared" si="69"/>
        <v>0</v>
      </c>
    </row>
    <row r="101" spans="1:33" ht="14.25" x14ac:dyDescent="0.45">
      <c r="A101" s="298"/>
      <c r="B101" s="299"/>
      <c r="C101" s="260"/>
      <c r="D101" s="640"/>
      <c r="E101" s="627"/>
      <c r="F101" s="301"/>
      <c r="H101" s="298"/>
      <c r="I101" s="260"/>
      <c r="J101" s="260"/>
      <c r="K101" s="260"/>
      <c r="L101" s="260"/>
      <c r="M101" s="301"/>
      <c r="N101" s="260"/>
      <c r="O101" s="260"/>
      <c r="P101" s="260"/>
      <c r="Q101" s="260"/>
      <c r="R101" s="260"/>
      <c r="S101" s="260"/>
      <c r="T101" s="260"/>
      <c r="AB101" s="234">
        <f t="shared" si="71"/>
        <v>0</v>
      </c>
      <c r="AC101" s="235">
        <f t="shared" si="71"/>
        <v>0</v>
      </c>
      <c r="AD101" s="235">
        <f t="shared" si="71"/>
        <v>0</v>
      </c>
      <c r="AE101" s="235">
        <f t="shared" si="71"/>
        <v>0</v>
      </c>
      <c r="AF101" s="236">
        <f t="shared" si="71"/>
        <v>0</v>
      </c>
      <c r="AG101" s="288">
        <f t="shared" si="69"/>
        <v>0</v>
      </c>
    </row>
    <row r="102" spans="1:33" ht="14.25" x14ac:dyDescent="0.45">
      <c r="A102" s="298"/>
      <c r="B102" s="299"/>
      <c r="C102" s="260"/>
      <c r="D102" s="640"/>
      <c r="E102" s="627"/>
      <c r="F102" s="301"/>
      <c r="H102" s="298"/>
      <c r="I102" s="260"/>
      <c r="J102" s="260"/>
      <c r="K102" s="260"/>
      <c r="L102" s="260"/>
      <c r="M102" s="301"/>
      <c r="N102" s="260"/>
      <c r="O102" s="260"/>
      <c r="P102" s="260"/>
      <c r="Q102" s="260"/>
      <c r="R102" s="260"/>
      <c r="S102" s="260"/>
      <c r="T102" s="260"/>
      <c r="AB102" s="234">
        <f t="shared" si="71"/>
        <v>0</v>
      </c>
      <c r="AC102" s="235">
        <f t="shared" si="71"/>
        <v>0</v>
      </c>
      <c r="AD102" s="235">
        <f t="shared" si="71"/>
        <v>0</v>
      </c>
      <c r="AE102" s="235">
        <f t="shared" si="71"/>
        <v>0</v>
      </c>
      <c r="AF102" s="236">
        <f t="shared" si="71"/>
        <v>0</v>
      </c>
      <c r="AG102" s="288">
        <f t="shared" si="69"/>
        <v>0</v>
      </c>
    </row>
    <row r="103" spans="1:33" ht="14.25" x14ac:dyDescent="0.45">
      <c r="A103" s="298"/>
      <c r="B103" s="299"/>
      <c r="C103" s="260"/>
      <c r="D103" s="640"/>
      <c r="E103" s="627"/>
      <c r="F103" s="301"/>
      <c r="H103" s="298"/>
      <c r="I103" s="260"/>
      <c r="J103" s="260"/>
      <c r="K103" s="260"/>
      <c r="L103" s="260"/>
      <c r="M103" s="301"/>
      <c r="N103" s="260"/>
      <c r="O103" s="260"/>
      <c r="P103" s="260"/>
      <c r="Q103" s="260"/>
      <c r="R103" s="260"/>
      <c r="S103" s="260"/>
      <c r="T103" s="260"/>
      <c r="AB103" s="234">
        <f t="shared" si="71"/>
        <v>0</v>
      </c>
      <c r="AC103" s="235">
        <f t="shared" si="71"/>
        <v>0</v>
      </c>
      <c r="AD103" s="235">
        <f t="shared" si="71"/>
        <v>0</v>
      </c>
      <c r="AE103" s="235">
        <f t="shared" si="71"/>
        <v>0</v>
      </c>
      <c r="AF103" s="236">
        <f t="shared" si="71"/>
        <v>0</v>
      </c>
      <c r="AG103" s="288">
        <f t="shared" si="69"/>
        <v>0</v>
      </c>
    </row>
    <row r="104" spans="1:33" ht="14.25" x14ac:dyDescent="0.45">
      <c r="A104" s="298"/>
      <c r="B104" s="299"/>
      <c r="C104" s="260"/>
      <c r="D104" s="640"/>
      <c r="E104" s="627"/>
      <c r="F104" s="301"/>
      <c r="H104" s="298"/>
      <c r="I104" s="260"/>
      <c r="J104" s="260"/>
      <c r="K104" s="260"/>
      <c r="L104" s="260"/>
      <c r="M104" s="301"/>
      <c r="N104" s="260"/>
      <c r="O104" s="260"/>
      <c r="P104" s="260"/>
      <c r="Q104" s="260"/>
      <c r="R104" s="260"/>
      <c r="S104" s="260"/>
      <c r="T104" s="260"/>
      <c r="AB104" s="234">
        <f t="shared" si="71"/>
        <v>0</v>
      </c>
      <c r="AC104" s="235">
        <f t="shared" si="71"/>
        <v>0</v>
      </c>
      <c r="AD104" s="235">
        <f t="shared" si="71"/>
        <v>0</v>
      </c>
      <c r="AE104" s="235">
        <f t="shared" si="71"/>
        <v>0</v>
      </c>
      <c r="AF104" s="236">
        <f t="shared" si="71"/>
        <v>0</v>
      </c>
      <c r="AG104" s="288">
        <f t="shared" si="69"/>
        <v>0</v>
      </c>
    </row>
    <row r="105" spans="1:33" ht="14.25" x14ac:dyDescent="0.45">
      <c r="A105" s="298"/>
      <c r="B105" s="299"/>
      <c r="C105" s="260"/>
      <c r="D105" s="640"/>
      <c r="E105" s="627"/>
      <c r="F105" s="301"/>
      <c r="H105" s="298"/>
      <c r="I105" s="260"/>
      <c r="J105" s="260"/>
      <c r="K105" s="260"/>
      <c r="L105" s="260"/>
      <c r="M105" s="301"/>
      <c r="N105" s="260"/>
      <c r="O105" s="260"/>
      <c r="P105" s="260"/>
      <c r="Q105" s="260"/>
      <c r="R105" s="260"/>
      <c r="S105" s="260"/>
      <c r="T105" s="260"/>
      <c r="AB105" s="234">
        <f t="shared" si="71"/>
        <v>0</v>
      </c>
      <c r="AC105" s="235">
        <f t="shared" si="71"/>
        <v>0</v>
      </c>
      <c r="AD105" s="235">
        <f t="shared" si="71"/>
        <v>0</v>
      </c>
      <c r="AE105" s="235">
        <f t="shared" si="71"/>
        <v>0</v>
      </c>
      <c r="AF105" s="236">
        <f t="shared" si="71"/>
        <v>0</v>
      </c>
      <c r="AG105" s="288">
        <f t="shared" si="69"/>
        <v>0</v>
      </c>
    </row>
    <row r="106" spans="1:33" ht="14.25" x14ac:dyDescent="0.45">
      <c r="A106" s="298"/>
      <c r="B106" s="299"/>
      <c r="C106" s="260"/>
      <c r="D106" s="640"/>
      <c r="E106" s="627"/>
      <c r="F106" s="301"/>
      <c r="H106" s="298"/>
      <c r="I106" s="260"/>
      <c r="J106" s="260"/>
      <c r="K106" s="260"/>
      <c r="L106" s="260"/>
      <c r="M106" s="301"/>
      <c r="N106" s="260"/>
      <c r="O106" s="260"/>
      <c r="P106" s="260"/>
      <c r="Q106" s="260"/>
      <c r="R106" s="260"/>
      <c r="S106" s="260"/>
      <c r="T106" s="260"/>
      <c r="AB106" s="234">
        <f t="shared" si="71"/>
        <v>0</v>
      </c>
      <c r="AC106" s="235">
        <f t="shared" si="71"/>
        <v>0</v>
      </c>
      <c r="AD106" s="235">
        <f t="shared" si="71"/>
        <v>0</v>
      </c>
      <c r="AE106" s="235">
        <f t="shared" si="71"/>
        <v>0</v>
      </c>
      <c r="AF106" s="236">
        <f t="shared" si="71"/>
        <v>0</v>
      </c>
      <c r="AG106" s="288">
        <f t="shared" ref="AG106:AG120" si="72">SUM(AB106:AF106)</f>
        <v>0</v>
      </c>
    </row>
    <row r="107" spans="1:33" ht="14.25" x14ac:dyDescent="0.45">
      <c r="A107" s="298"/>
      <c r="B107" s="299"/>
      <c r="C107" s="260"/>
      <c r="D107" s="640"/>
      <c r="E107" s="627"/>
      <c r="F107" s="301"/>
      <c r="H107" s="298"/>
      <c r="I107" s="260"/>
      <c r="J107" s="260"/>
      <c r="K107" s="260"/>
      <c r="L107" s="260"/>
      <c r="M107" s="301"/>
      <c r="N107" s="260"/>
      <c r="O107" s="260"/>
      <c r="P107" s="260"/>
      <c r="Q107" s="260"/>
      <c r="R107" s="260"/>
      <c r="S107" s="260"/>
      <c r="T107" s="260"/>
      <c r="AB107" s="234">
        <f t="shared" ref="AB107:AF120" si="73">IF($K107=AB$41,1,0)</f>
        <v>0</v>
      </c>
      <c r="AC107" s="235">
        <f t="shared" si="73"/>
        <v>0</v>
      </c>
      <c r="AD107" s="235">
        <f t="shared" si="73"/>
        <v>0</v>
      </c>
      <c r="AE107" s="235">
        <f t="shared" si="73"/>
        <v>0</v>
      </c>
      <c r="AF107" s="236">
        <f t="shared" si="73"/>
        <v>0</v>
      </c>
      <c r="AG107" s="288">
        <f t="shared" si="72"/>
        <v>0</v>
      </c>
    </row>
    <row r="108" spans="1:33" ht="14.25" x14ac:dyDescent="0.45">
      <c r="A108" s="298"/>
      <c r="B108" s="299"/>
      <c r="C108" s="260"/>
      <c r="D108" s="640"/>
      <c r="E108" s="627"/>
      <c r="F108" s="301"/>
      <c r="H108" s="298"/>
      <c r="I108" s="260"/>
      <c r="J108" s="260"/>
      <c r="K108" s="260"/>
      <c r="L108" s="260"/>
      <c r="M108" s="301"/>
      <c r="N108" s="260"/>
      <c r="O108" s="260"/>
      <c r="P108" s="260"/>
      <c r="Q108" s="260"/>
      <c r="R108" s="260"/>
      <c r="S108" s="260"/>
      <c r="T108" s="260"/>
      <c r="AB108" s="234">
        <f t="shared" si="73"/>
        <v>0</v>
      </c>
      <c r="AC108" s="235">
        <f t="shared" si="73"/>
        <v>0</v>
      </c>
      <c r="AD108" s="235">
        <f t="shared" si="73"/>
        <v>0</v>
      </c>
      <c r="AE108" s="235">
        <f t="shared" si="73"/>
        <v>0</v>
      </c>
      <c r="AF108" s="236">
        <f t="shared" si="73"/>
        <v>0</v>
      </c>
      <c r="AG108" s="288">
        <f t="shared" si="72"/>
        <v>0</v>
      </c>
    </row>
    <row r="109" spans="1:33" ht="14.25" x14ac:dyDescent="0.45">
      <c r="A109" s="298"/>
      <c r="B109" s="299"/>
      <c r="C109" s="260"/>
      <c r="D109" s="640"/>
      <c r="E109" s="627"/>
      <c r="F109" s="301"/>
      <c r="H109" s="298"/>
      <c r="I109" s="260"/>
      <c r="J109" s="260"/>
      <c r="K109" s="260"/>
      <c r="L109" s="260"/>
      <c r="M109" s="301"/>
      <c r="N109" s="260"/>
      <c r="O109" s="260"/>
      <c r="P109" s="260"/>
      <c r="Q109" s="260"/>
      <c r="R109" s="260"/>
      <c r="S109" s="260"/>
      <c r="T109" s="260"/>
      <c r="AB109" s="234">
        <f t="shared" si="73"/>
        <v>0</v>
      </c>
      <c r="AC109" s="235">
        <f t="shared" si="73"/>
        <v>0</v>
      </c>
      <c r="AD109" s="235">
        <f t="shared" si="73"/>
        <v>0</v>
      </c>
      <c r="AE109" s="235">
        <f t="shared" si="73"/>
        <v>0</v>
      </c>
      <c r="AF109" s="236">
        <f t="shared" si="73"/>
        <v>0</v>
      </c>
      <c r="AG109" s="288">
        <f t="shared" si="72"/>
        <v>0</v>
      </c>
    </row>
    <row r="110" spans="1:33" ht="14.25" x14ac:dyDescent="0.45">
      <c r="A110" s="298"/>
      <c r="B110" s="299"/>
      <c r="C110" s="260"/>
      <c r="D110" s="640"/>
      <c r="E110" s="627"/>
      <c r="F110" s="301"/>
      <c r="H110" s="298"/>
      <c r="I110" s="260"/>
      <c r="J110" s="260"/>
      <c r="K110" s="260"/>
      <c r="L110" s="260"/>
      <c r="M110" s="301"/>
      <c r="N110" s="260"/>
      <c r="O110" s="260"/>
      <c r="P110" s="260"/>
      <c r="Q110" s="260"/>
      <c r="R110" s="260"/>
      <c r="S110" s="260"/>
      <c r="T110" s="260"/>
      <c r="AB110" s="234">
        <f t="shared" si="73"/>
        <v>0</v>
      </c>
      <c r="AC110" s="235">
        <f t="shared" si="73"/>
        <v>0</v>
      </c>
      <c r="AD110" s="235">
        <f t="shared" si="73"/>
        <v>0</v>
      </c>
      <c r="AE110" s="235">
        <f t="shared" si="73"/>
        <v>0</v>
      </c>
      <c r="AF110" s="236">
        <f t="shared" si="73"/>
        <v>0</v>
      </c>
      <c r="AG110" s="288">
        <f t="shared" si="72"/>
        <v>0</v>
      </c>
    </row>
    <row r="111" spans="1:33" ht="14.25" x14ac:dyDescent="0.45">
      <c r="A111" s="298"/>
      <c r="B111" s="299"/>
      <c r="C111" s="260"/>
      <c r="D111" s="640"/>
      <c r="E111" s="627"/>
      <c r="F111" s="301"/>
      <c r="H111" s="298"/>
      <c r="I111" s="260"/>
      <c r="J111" s="260"/>
      <c r="K111" s="260"/>
      <c r="L111" s="260"/>
      <c r="M111" s="301"/>
      <c r="N111" s="260"/>
      <c r="O111" s="260"/>
      <c r="P111" s="260"/>
      <c r="Q111" s="260"/>
      <c r="R111" s="260"/>
      <c r="S111" s="260"/>
      <c r="T111" s="260"/>
      <c r="AB111" s="234">
        <f t="shared" si="73"/>
        <v>0</v>
      </c>
      <c r="AC111" s="235">
        <f t="shared" si="73"/>
        <v>0</v>
      </c>
      <c r="AD111" s="235">
        <f t="shared" si="73"/>
        <v>0</v>
      </c>
      <c r="AE111" s="235">
        <f t="shared" si="73"/>
        <v>0</v>
      </c>
      <c r="AF111" s="236">
        <f t="shared" si="73"/>
        <v>0</v>
      </c>
      <c r="AG111" s="288">
        <f t="shared" si="72"/>
        <v>0</v>
      </c>
    </row>
    <row r="112" spans="1:33" ht="14.25" x14ac:dyDescent="0.45">
      <c r="A112" s="302"/>
      <c r="B112" s="194"/>
      <c r="F112" s="303"/>
      <c r="H112" s="298"/>
      <c r="I112" s="260"/>
      <c r="J112" s="260"/>
      <c r="K112" s="260"/>
      <c r="L112" s="260"/>
      <c r="M112" s="301"/>
      <c r="N112" s="260"/>
      <c r="O112" s="260"/>
      <c r="P112" s="260"/>
      <c r="Q112" s="260"/>
      <c r="R112" s="260"/>
      <c r="S112" s="260"/>
      <c r="T112" s="260"/>
      <c r="AB112" s="234">
        <f t="shared" si="73"/>
        <v>0</v>
      </c>
      <c r="AC112" s="235">
        <f t="shared" si="73"/>
        <v>0</v>
      </c>
      <c r="AD112" s="235">
        <f t="shared" si="73"/>
        <v>0</v>
      </c>
      <c r="AE112" s="235">
        <f t="shared" si="73"/>
        <v>0</v>
      </c>
      <c r="AF112" s="236">
        <f t="shared" si="73"/>
        <v>0</v>
      </c>
      <c r="AG112" s="288">
        <f t="shared" si="72"/>
        <v>0</v>
      </c>
    </row>
    <row r="113" spans="1:33" ht="14.25" x14ac:dyDescent="0.45">
      <c r="A113" s="302"/>
      <c r="B113" s="194"/>
      <c r="F113" s="303"/>
      <c r="H113" s="298"/>
      <c r="I113" s="260"/>
      <c r="J113" s="260"/>
      <c r="K113" s="260"/>
      <c r="L113" s="260"/>
      <c r="M113" s="301"/>
      <c r="N113" s="260"/>
      <c r="O113" s="260"/>
      <c r="P113" s="260"/>
      <c r="Q113" s="260"/>
      <c r="R113" s="260"/>
      <c r="S113" s="260"/>
      <c r="T113" s="260"/>
      <c r="AB113" s="234">
        <f t="shared" si="73"/>
        <v>0</v>
      </c>
      <c r="AC113" s="235">
        <f t="shared" si="73"/>
        <v>0</v>
      </c>
      <c r="AD113" s="235">
        <f t="shared" si="73"/>
        <v>0</v>
      </c>
      <c r="AE113" s="235">
        <f t="shared" si="73"/>
        <v>0</v>
      </c>
      <c r="AF113" s="236">
        <f t="shared" si="73"/>
        <v>0</v>
      </c>
      <c r="AG113" s="288">
        <f t="shared" si="72"/>
        <v>0</v>
      </c>
    </row>
    <row r="114" spans="1:33" ht="14.25" x14ac:dyDescent="0.45">
      <c r="A114" s="302"/>
      <c r="B114" s="194"/>
      <c r="F114" s="303"/>
      <c r="H114" s="298"/>
      <c r="I114" s="260"/>
      <c r="J114" s="260"/>
      <c r="K114" s="260"/>
      <c r="L114" s="260"/>
      <c r="M114" s="301"/>
      <c r="N114" s="260"/>
      <c r="O114" s="260"/>
      <c r="P114" s="260"/>
      <c r="Q114" s="260"/>
      <c r="R114" s="260"/>
      <c r="S114" s="260"/>
      <c r="T114" s="260"/>
      <c r="AB114" s="234">
        <f t="shared" si="73"/>
        <v>0</v>
      </c>
      <c r="AC114" s="235">
        <f t="shared" si="73"/>
        <v>0</v>
      </c>
      <c r="AD114" s="235">
        <f t="shared" si="73"/>
        <v>0</v>
      </c>
      <c r="AE114" s="235">
        <f t="shared" si="73"/>
        <v>0</v>
      </c>
      <c r="AF114" s="236">
        <f t="shared" si="73"/>
        <v>0</v>
      </c>
      <c r="AG114" s="288">
        <f t="shared" si="72"/>
        <v>0</v>
      </c>
    </row>
    <row r="115" spans="1:33" ht="14.25" x14ac:dyDescent="0.45">
      <c r="A115" s="302"/>
      <c r="B115" s="194"/>
      <c r="F115" s="303"/>
      <c r="H115" s="298"/>
      <c r="I115" s="260"/>
      <c r="J115" s="260"/>
      <c r="K115" s="260"/>
      <c r="L115" s="260"/>
      <c r="M115" s="301"/>
      <c r="N115" s="260"/>
      <c r="O115" s="260"/>
      <c r="P115" s="260"/>
      <c r="Q115" s="260"/>
      <c r="R115" s="260"/>
      <c r="S115" s="260"/>
      <c r="T115" s="260"/>
      <c r="AB115" s="234">
        <f t="shared" si="73"/>
        <v>0</v>
      </c>
      <c r="AC115" s="235">
        <f t="shared" si="73"/>
        <v>0</v>
      </c>
      <c r="AD115" s="235">
        <f t="shared" si="73"/>
        <v>0</v>
      </c>
      <c r="AE115" s="235">
        <f t="shared" si="73"/>
        <v>0</v>
      </c>
      <c r="AF115" s="236">
        <f t="shared" si="73"/>
        <v>0</v>
      </c>
      <c r="AG115" s="288">
        <f t="shared" si="72"/>
        <v>0</v>
      </c>
    </row>
    <row r="116" spans="1:33" ht="14.25" x14ac:dyDescent="0.45">
      <c r="A116" s="302"/>
      <c r="B116" s="194"/>
      <c r="F116" s="303"/>
      <c r="H116" s="298"/>
      <c r="I116" s="260"/>
      <c r="J116" s="260"/>
      <c r="K116" s="260"/>
      <c r="L116" s="260"/>
      <c r="M116" s="301"/>
      <c r="N116" s="260"/>
      <c r="O116" s="260"/>
      <c r="P116" s="260"/>
      <c r="Q116" s="260"/>
      <c r="R116" s="260"/>
      <c r="S116" s="260"/>
      <c r="T116" s="260"/>
      <c r="AB116" s="234">
        <f t="shared" si="73"/>
        <v>0</v>
      </c>
      <c r="AC116" s="235">
        <f t="shared" si="73"/>
        <v>0</v>
      </c>
      <c r="AD116" s="235">
        <f t="shared" si="73"/>
        <v>0</v>
      </c>
      <c r="AE116" s="235">
        <f t="shared" si="73"/>
        <v>0</v>
      </c>
      <c r="AF116" s="236">
        <f t="shared" si="73"/>
        <v>0</v>
      </c>
      <c r="AG116" s="288">
        <f t="shared" si="72"/>
        <v>0</v>
      </c>
    </row>
    <row r="117" spans="1:33" ht="14.25" x14ac:dyDescent="0.45">
      <c r="A117" s="302"/>
      <c r="B117" s="194"/>
      <c r="F117" s="303"/>
      <c r="H117" s="298"/>
      <c r="I117" s="260"/>
      <c r="J117" s="260"/>
      <c r="K117" s="260"/>
      <c r="L117" s="260"/>
      <c r="M117" s="301"/>
      <c r="N117" s="260"/>
      <c r="O117" s="260"/>
      <c r="P117" s="260"/>
      <c r="Q117" s="260"/>
      <c r="R117" s="260"/>
      <c r="S117" s="260"/>
      <c r="T117" s="260"/>
      <c r="AB117" s="234">
        <f t="shared" si="73"/>
        <v>0</v>
      </c>
      <c r="AC117" s="235">
        <f t="shared" si="73"/>
        <v>0</v>
      </c>
      <c r="AD117" s="235">
        <f t="shared" si="73"/>
        <v>0</v>
      </c>
      <c r="AE117" s="235">
        <f t="shared" si="73"/>
        <v>0</v>
      </c>
      <c r="AF117" s="236">
        <f t="shared" si="73"/>
        <v>0</v>
      </c>
      <c r="AG117" s="288">
        <f t="shared" si="72"/>
        <v>0</v>
      </c>
    </row>
    <row r="118" spans="1:33" ht="14.25" x14ac:dyDescent="0.45">
      <c r="A118" s="302"/>
      <c r="B118" s="194"/>
      <c r="F118" s="303"/>
      <c r="H118" s="298"/>
      <c r="I118" s="260"/>
      <c r="J118" s="260"/>
      <c r="K118" s="260"/>
      <c r="L118" s="260"/>
      <c r="M118" s="301"/>
      <c r="N118" s="260"/>
      <c r="O118" s="260"/>
      <c r="P118" s="260"/>
      <c r="Q118" s="260"/>
      <c r="R118" s="260"/>
      <c r="S118" s="260"/>
      <c r="T118" s="260"/>
      <c r="AB118" s="234">
        <f t="shared" si="73"/>
        <v>0</v>
      </c>
      <c r="AC118" s="235">
        <f t="shared" si="73"/>
        <v>0</v>
      </c>
      <c r="AD118" s="235">
        <f t="shared" si="73"/>
        <v>0</v>
      </c>
      <c r="AE118" s="235">
        <f t="shared" si="73"/>
        <v>0</v>
      </c>
      <c r="AF118" s="236">
        <f t="shared" si="73"/>
        <v>0</v>
      </c>
      <c r="AG118" s="288">
        <f t="shared" si="72"/>
        <v>0</v>
      </c>
    </row>
    <row r="119" spans="1:33" ht="14.65" thickBot="1" x14ac:dyDescent="0.5">
      <c r="A119" s="304"/>
      <c r="B119" s="305"/>
      <c r="C119" s="306"/>
      <c r="D119" s="641"/>
      <c r="E119" s="628"/>
      <c r="F119" s="309"/>
      <c r="H119" s="310"/>
      <c r="I119" s="311"/>
      <c r="J119" s="311"/>
      <c r="K119" s="311"/>
      <c r="L119" s="311"/>
      <c r="M119" s="312"/>
      <c r="N119" s="260"/>
      <c r="O119" s="260"/>
      <c r="P119" s="260"/>
      <c r="Q119" s="260"/>
      <c r="R119" s="260"/>
      <c r="S119" s="260"/>
      <c r="T119" s="260"/>
      <c r="AB119" s="234">
        <f t="shared" si="73"/>
        <v>0</v>
      </c>
      <c r="AC119" s="235">
        <f t="shared" si="73"/>
        <v>0</v>
      </c>
      <c r="AD119" s="235">
        <f t="shared" si="73"/>
        <v>0</v>
      </c>
      <c r="AE119" s="235">
        <f t="shared" si="73"/>
        <v>0</v>
      </c>
      <c r="AF119" s="236">
        <f t="shared" si="73"/>
        <v>0</v>
      </c>
      <c r="AG119" s="288">
        <f t="shared" si="72"/>
        <v>0</v>
      </c>
    </row>
    <row r="120" spans="1:33" ht="14.65" thickBot="1" x14ac:dyDescent="0.5">
      <c r="B120" s="194"/>
      <c r="H120" s="260"/>
      <c r="I120" s="260"/>
      <c r="J120" s="260"/>
      <c r="K120" s="260"/>
      <c r="L120" s="260"/>
      <c r="M120" s="260"/>
      <c r="N120" s="260"/>
      <c r="O120" s="260"/>
      <c r="P120" s="260"/>
      <c r="Q120" s="260"/>
      <c r="R120" s="260"/>
      <c r="S120" s="260"/>
      <c r="T120" s="260"/>
      <c r="AB120" s="257">
        <f t="shared" si="73"/>
        <v>0</v>
      </c>
      <c r="AC120" s="255">
        <f t="shared" si="73"/>
        <v>0</v>
      </c>
      <c r="AD120" s="255">
        <f t="shared" si="73"/>
        <v>0</v>
      </c>
      <c r="AE120" s="255">
        <f t="shared" si="73"/>
        <v>0</v>
      </c>
      <c r="AF120" s="256">
        <f t="shared" si="73"/>
        <v>0</v>
      </c>
      <c r="AG120" s="288">
        <f t="shared" si="72"/>
        <v>0</v>
      </c>
    </row>
    <row r="121" spans="1:33" ht="14.65" thickBot="1" x14ac:dyDescent="0.5">
      <c r="B121" s="194"/>
      <c r="H121" s="260"/>
      <c r="Z121" s="186">
        <f>SUM(AB121:AF121)</f>
        <v>42</v>
      </c>
      <c r="AB121" s="205">
        <f>SUM(AB42:AB120)</f>
        <v>13</v>
      </c>
      <c r="AC121" s="206">
        <f t="shared" ref="AC121:AF121" si="74">SUM(AC42:AC120)</f>
        <v>14</v>
      </c>
      <c r="AD121" s="206">
        <f t="shared" si="74"/>
        <v>3</v>
      </c>
      <c r="AE121" s="206">
        <f t="shared" si="74"/>
        <v>5</v>
      </c>
      <c r="AF121" s="207">
        <f t="shared" si="74"/>
        <v>7</v>
      </c>
    </row>
    <row r="122" spans="1:33" ht="13.15" thickBot="1" x14ac:dyDescent="0.4">
      <c r="B122" s="194"/>
      <c r="H122" s="313"/>
    </row>
    <row r="123" spans="1:33" s="316" customFormat="1" ht="21" thickBot="1" x14ac:dyDescent="0.65">
      <c r="A123" s="314" t="s">
        <v>115</v>
      </c>
      <c r="B123" s="315"/>
      <c r="D123" s="642"/>
      <c r="E123" s="629"/>
      <c r="H123" s="319"/>
    </row>
    <row r="124" spans="1:33" s="287" customFormat="1" ht="13.15" x14ac:dyDescent="0.4">
      <c r="A124" s="287" t="s">
        <v>30</v>
      </c>
      <c r="B124" s="320" t="s">
        <v>76</v>
      </c>
      <c r="C124" s="287" t="s">
        <v>31</v>
      </c>
      <c r="D124" s="643" t="s">
        <v>26</v>
      </c>
      <c r="E124" s="630" t="s">
        <v>77</v>
      </c>
      <c r="F124" s="287" t="s">
        <v>78</v>
      </c>
      <c r="G124" s="287" t="s">
        <v>79</v>
      </c>
    </row>
    <row r="125" spans="1:33" outlineLevel="1" x14ac:dyDescent="0.35">
      <c r="A125" s="321">
        <v>1</v>
      </c>
      <c r="B125" s="322"/>
      <c r="C125" s="322" t="s">
        <v>272</v>
      </c>
      <c r="D125" s="621">
        <v>7.6</v>
      </c>
      <c r="E125" s="631" t="s">
        <v>80</v>
      </c>
      <c r="F125" s="322">
        <v>24</v>
      </c>
      <c r="G125" s="322">
        <v>24</v>
      </c>
      <c r="H125" s="288"/>
      <c r="J125" s="323"/>
      <c r="K125" s="288"/>
      <c r="X125" s="186"/>
    </row>
    <row r="126" spans="1:33" outlineLevel="1" x14ac:dyDescent="0.35">
      <c r="A126" s="321">
        <v>2</v>
      </c>
      <c r="B126" s="322"/>
      <c r="C126" s="322" t="s">
        <v>295</v>
      </c>
      <c r="D126" s="621">
        <v>18.100000000000001</v>
      </c>
      <c r="E126" s="631" t="s">
        <v>351</v>
      </c>
      <c r="F126" s="322">
        <v>22</v>
      </c>
      <c r="G126" s="322">
        <v>22</v>
      </c>
      <c r="H126" s="288"/>
      <c r="J126" s="323"/>
      <c r="K126" s="288"/>
      <c r="X126" s="186"/>
    </row>
    <row r="127" spans="1:33" outlineLevel="1" x14ac:dyDescent="0.35">
      <c r="A127" s="321">
        <v>3</v>
      </c>
      <c r="B127" s="322"/>
      <c r="C127" s="322" t="s">
        <v>158</v>
      </c>
      <c r="D127" s="621">
        <v>16.399999999999999</v>
      </c>
      <c r="E127" s="631" t="s">
        <v>70</v>
      </c>
      <c r="F127" s="322">
        <v>21</v>
      </c>
      <c r="G127" s="322">
        <v>21</v>
      </c>
      <c r="H127" s="288"/>
      <c r="J127" s="323"/>
      <c r="K127" s="288"/>
      <c r="X127" s="186"/>
    </row>
    <row r="128" spans="1:33" outlineLevel="1" x14ac:dyDescent="0.35">
      <c r="A128" s="321">
        <v>4</v>
      </c>
      <c r="B128" s="322"/>
      <c r="C128" s="322" t="s">
        <v>262</v>
      </c>
      <c r="D128" s="621">
        <v>9.5</v>
      </c>
      <c r="E128" s="631" t="s">
        <v>80</v>
      </c>
      <c r="F128" s="322">
        <v>21</v>
      </c>
      <c r="G128" s="322">
        <v>21</v>
      </c>
      <c r="H128" s="288"/>
      <c r="J128" s="323"/>
      <c r="K128" s="288"/>
      <c r="X128" s="186"/>
    </row>
    <row r="129" spans="1:24" outlineLevel="1" x14ac:dyDescent="0.35">
      <c r="A129" s="321">
        <v>5</v>
      </c>
      <c r="B129" s="322"/>
      <c r="C129" s="322" t="s">
        <v>155</v>
      </c>
      <c r="D129" s="621">
        <v>10.4</v>
      </c>
      <c r="E129" s="631" t="s">
        <v>175</v>
      </c>
      <c r="F129" s="322">
        <v>21</v>
      </c>
      <c r="G129" s="322">
        <v>21</v>
      </c>
      <c r="H129" s="288"/>
      <c r="J129" s="323"/>
      <c r="K129" s="288"/>
      <c r="X129" s="186"/>
    </row>
    <row r="130" spans="1:24" outlineLevel="1" x14ac:dyDescent="0.35">
      <c r="A130" s="321">
        <v>6</v>
      </c>
      <c r="B130" s="322"/>
      <c r="C130" s="322" t="s">
        <v>148</v>
      </c>
      <c r="D130" s="621">
        <v>11.6</v>
      </c>
      <c r="E130" s="631" t="s">
        <v>70</v>
      </c>
      <c r="F130" s="322">
        <v>20</v>
      </c>
      <c r="G130" s="322">
        <v>20</v>
      </c>
      <c r="H130" s="288"/>
      <c r="J130" s="323"/>
      <c r="K130" s="288"/>
      <c r="X130" s="186"/>
    </row>
    <row r="131" spans="1:24" ht="12" customHeight="1" outlineLevel="1" x14ac:dyDescent="0.35">
      <c r="A131" s="321">
        <v>7</v>
      </c>
      <c r="B131" s="322"/>
      <c r="C131" s="322" t="s">
        <v>424</v>
      </c>
      <c r="D131" s="621">
        <v>13.9</v>
      </c>
      <c r="E131" s="631" t="s">
        <v>70</v>
      </c>
      <c r="F131" s="322">
        <v>19</v>
      </c>
      <c r="G131" s="322">
        <v>19</v>
      </c>
      <c r="H131" s="288"/>
      <c r="J131" s="323"/>
      <c r="K131" s="288"/>
      <c r="X131" s="186"/>
    </row>
    <row r="132" spans="1:24" outlineLevel="1" x14ac:dyDescent="0.35">
      <c r="A132" s="321">
        <v>8</v>
      </c>
      <c r="B132" s="322"/>
      <c r="C132" s="322" t="s">
        <v>332</v>
      </c>
      <c r="D132" s="621">
        <v>14</v>
      </c>
      <c r="E132" s="631" t="s">
        <v>351</v>
      </c>
      <c r="F132" s="322">
        <v>19</v>
      </c>
      <c r="G132" s="322">
        <v>19</v>
      </c>
      <c r="H132" s="288"/>
      <c r="J132" s="323"/>
      <c r="K132" s="288"/>
      <c r="X132" s="186"/>
    </row>
    <row r="133" spans="1:24" outlineLevel="1" x14ac:dyDescent="0.35">
      <c r="A133" s="321">
        <v>9</v>
      </c>
      <c r="B133" s="322"/>
      <c r="C133" s="322" t="s">
        <v>157</v>
      </c>
      <c r="D133" s="621">
        <v>14.6</v>
      </c>
      <c r="E133" s="631" t="s">
        <v>175</v>
      </c>
      <c r="F133" s="322">
        <v>18</v>
      </c>
      <c r="G133" s="322">
        <v>18</v>
      </c>
      <c r="H133" s="288"/>
      <c r="J133" s="323"/>
      <c r="K133" s="288"/>
      <c r="X133" s="186"/>
    </row>
    <row r="134" spans="1:24" outlineLevel="1" x14ac:dyDescent="0.35">
      <c r="A134" s="321">
        <v>10</v>
      </c>
      <c r="B134" s="322"/>
      <c r="C134" s="322" t="s">
        <v>202</v>
      </c>
      <c r="D134" s="621">
        <v>11.8</v>
      </c>
      <c r="E134" s="631" t="s">
        <v>80</v>
      </c>
      <c r="F134" s="322">
        <v>18</v>
      </c>
      <c r="G134" s="322">
        <v>18</v>
      </c>
      <c r="H134" s="288"/>
      <c r="J134" s="323"/>
      <c r="K134" s="288"/>
      <c r="X134" s="186"/>
    </row>
    <row r="135" spans="1:24" outlineLevel="1" x14ac:dyDescent="0.35">
      <c r="A135" s="321">
        <v>11</v>
      </c>
      <c r="B135" s="322"/>
      <c r="C135" s="322" t="s">
        <v>177</v>
      </c>
      <c r="D135" s="621">
        <v>17.8</v>
      </c>
      <c r="E135" s="631" t="s">
        <v>175</v>
      </c>
      <c r="F135" s="322">
        <v>18</v>
      </c>
      <c r="G135" s="322">
        <v>18</v>
      </c>
      <c r="H135" s="288"/>
      <c r="J135" s="323"/>
      <c r="K135" s="288"/>
      <c r="X135" s="186"/>
    </row>
    <row r="136" spans="1:24" outlineLevel="1" x14ac:dyDescent="0.35">
      <c r="A136" s="321">
        <v>12</v>
      </c>
      <c r="B136" s="322"/>
      <c r="C136" s="322" t="s">
        <v>182</v>
      </c>
      <c r="D136" s="621">
        <v>12.5</v>
      </c>
      <c r="E136" s="631" t="s">
        <v>175</v>
      </c>
      <c r="F136" s="322">
        <v>18</v>
      </c>
      <c r="G136" s="322">
        <v>18</v>
      </c>
      <c r="H136" s="288"/>
      <c r="J136" s="323"/>
      <c r="K136" s="288"/>
      <c r="X136" s="186"/>
    </row>
    <row r="137" spans="1:24" outlineLevel="1" x14ac:dyDescent="0.35">
      <c r="A137" s="321">
        <v>13</v>
      </c>
      <c r="B137" s="322"/>
      <c r="C137" s="322" t="s">
        <v>425</v>
      </c>
      <c r="D137" s="621">
        <v>6.9</v>
      </c>
      <c r="E137" s="631" t="s">
        <v>351</v>
      </c>
      <c r="F137" s="322">
        <v>17</v>
      </c>
      <c r="G137" s="322">
        <v>17</v>
      </c>
      <c r="H137" s="288"/>
      <c r="J137" s="323"/>
      <c r="K137" s="288"/>
      <c r="X137" s="186"/>
    </row>
    <row r="138" spans="1:24" outlineLevel="1" x14ac:dyDescent="0.35">
      <c r="A138" s="321">
        <v>14</v>
      </c>
      <c r="B138" s="322"/>
      <c r="C138" s="322" t="s">
        <v>396</v>
      </c>
      <c r="D138" s="621">
        <v>11.6</v>
      </c>
      <c r="E138" s="631" t="s">
        <v>80</v>
      </c>
      <c r="F138" s="322">
        <v>15</v>
      </c>
      <c r="G138" s="322">
        <v>15</v>
      </c>
      <c r="H138" s="288"/>
      <c r="J138" s="323"/>
      <c r="K138" s="288"/>
      <c r="X138" s="186"/>
    </row>
    <row r="139" spans="1:24" outlineLevel="1" x14ac:dyDescent="0.35">
      <c r="A139" s="321">
        <v>15</v>
      </c>
      <c r="B139" s="322"/>
      <c r="C139" s="322" t="s">
        <v>207</v>
      </c>
      <c r="D139" s="621">
        <v>16.100000000000001</v>
      </c>
      <c r="E139" s="631" t="s">
        <v>69</v>
      </c>
      <c r="F139" s="322">
        <v>15</v>
      </c>
      <c r="G139" s="322">
        <v>15</v>
      </c>
      <c r="H139" s="288"/>
      <c r="J139" s="323"/>
      <c r="K139" s="288"/>
      <c r="X139" s="186"/>
    </row>
    <row r="140" spans="1:24" outlineLevel="1" x14ac:dyDescent="0.35">
      <c r="A140" s="321">
        <v>16</v>
      </c>
      <c r="B140" s="322"/>
      <c r="C140" s="322" t="s">
        <v>336</v>
      </c>
      <c r="D140" s="621">
        <v>22.4</v>
      </c>
      <c r="E140" s="631" t="s">
        <v>70</v>
      </c>
      <c r="F140" s="322">
        <v>15</v>
      </c>
      <c r="G140" s="322">
        <v>15</v>
      </c>
      <c r="H140" s="288"/>
      <c r="J140" s="323"/>
      <c r="K140" s="288"/>
      <c r="X140" s="186"/>
    </row>
    <row r="141" spans="1:24" outlineLevel="1" x14ac:dyDescent="0.35">
      <c r="A141" s="321">
        <v>17</v>
      </c>
      <c r="B141" s="322"/>
      <c r="C141" s="322" t="s">
        <v>244</v>
      </c>
      <c r="D141" s="621">
        <v>17.7</v>
      </c>
      <c r="E141" s="631" t="s">
        <v>351</v>
      </c>
      <c r="F141" s="322">
        <v>15</v>
      </c>
      <c r="G141" s="322">
        <v>15</v>
      </c>
      <c r="H141" s="288"/>
      <c r="J141" s="323"/>
      <c r="K141" s="288"/>
      <c r="X141" s="186"/>
    </row>
    <row r="142" spans="1:24" outlineLevel="1" x14ac:dyDescent="0.35">
      <c r="A142" s="321">
        <v>18</v>
      </c>
      <c r="B142" s="322"/>
      <c r="C142" s="322" t="s">
        <v>355</v>
      </c>
      <c r="D142" s="621">
        <v>18.2</v>
      </c>
      <c r="E142" s="631" t="s">
        <v>351</v>
      </c>
      <c r="F142" s="322">
        <v>14</v>
      </c>
      <c r="G142" s="322">
        <v>14</v>
      </c>
      <c r="H142" s="288"/>
      <c r="J142" s="323"/>
      <c r="K142" s="288"/>
      <c r="X142" s="186"/>
    </row>
    <row r="143" spans="1:24" outlineLevel="1" x14ac:dyDescent="0.35">
      <c r="A143" s="321">
        <v>19</v>
      </c>
      <c r="B143" s="322"/>
      <c r="C143" s="322" t="s">
        <v>240</v>
      </c>
      <c r="D143" s="621">
        <v>20</v>
      </c>
      <c r="E143" s="631" t="s">
        <v>70</v>
      </c>
      <c r="F143" s="322">
        <v>14</v>
      </c>
      <c r="G143" s="322">
        <v>14</v>
      </c>
      <c r="H143" s="288"/>
      <c r="J143" s="323"/>
      <c r="K143" s="288"/>
      <c r="X143" s="186"/>
    </row>
    <row r="144" spans="1:24" outlineLevel="1" x14ac:dyDescent="0.35">
      <c r="A144" s="321">
        <v>20</v>
      </c>
      <c r="B144" s="322"/>
      <c r="C144" s="322" t="s">
        <v>360</v>
      </c>
      <c r="D144" s="621">
        <v>18.600000000000001</v>
      </c>
      <c r="E144" s="631" t="s">
        <v>80</v>
      </c>
      <c r="F144" s="322">
        <v>12</v>
      </c>
      <c r="G144" s="322">
        <v>12</v>
      </c>
      <c r="H144" s="288"/>
      <c r="J144" s="323"/>
      <c r="K144" s="288"/>
      <c r="X144" s="186"/>
    </row>
    <row r="145" spans="1:24" outlineLevel="1" x14ac:dyDescent="0.35">
      <c r="A145" s="321">
        <v>21</v>
      </c>
      <c r="B145" s="322"/>
      <c r="C145" s="322" t="s">
        <v>239</v>
      </c>
      <c r="D145" s="621">
        <v>20.3</v>
      </c>
      <c r="E145" s="631" t="s">
        <v>351</v>
      </c>
      <c r="F145" s="322">
        <v>12</v>
      </c>
      <c r="G145" s="322">
        <v>12</v>
      </c>
      <c r="H145" s="288"/>
      <c r="J145" s="323"/>
      <c r="K145" s="288"/>
      <c r="X145" s="186"/>
    </row>
    <row r="146" spans="1:24" outlineLevel="1" x14ac:dyDescent="0.35">
      <c r="A146" s="321">
        <v>22</v>
      </c>
      <c r="B146" s="322"/>
      <c r="C146" s="322" t="s">
        <v>400</v>
      </c>
      <c r="D146" s="621">
        <v>13</v>
      </c>
      <c r="E146" s="631" t="s">
        <v>351</v>
      </c>
      <c r="F146" s="322">
        <v>12</v>
      </c>
      <c r="G146" s="322">
        <v>12</v>
      </c>
      <c r="H146" s="288"/>
      <c r="J146" s="323"/>
      <c r="K146" s="288"/>
      <c r="X146" s="186"/>
    </row>
    <row r="147" spans="1:24" outlineLevel="1" x14ac:dyDescent="0.35">
      <c r="A147" s="321">
        <v>23</v>
      </c>
      <c r="B147" s="322"/>
      <c r="C147" s="322" t="s">
        <v>426</v>
      </c>
      <c r="D147" s="621">
        <v>23.2</v>
      </c>
      <c r="E147" s="631" t="s">
        <v>351</v>
      </c>
      <c r="F147" s="322">
        <v>12</v>
      </c>
      <c r="G147" s="322">
        <v>12</v>
      </c>
      <c r="H147" s="288"/>
      <c r="J147" s="323"/>
      <c r="K147" s="288"/>
      <c r="X147" s="186"/>
    </row>
    <row r="148" spans="1:24" outlineLevel="1" x14ac:dyDescent="0.35">
      <c r="A148" s="321">
        <v>24</v>
      </c>
      <c r="B148" s="322"/>
      <c r="C148" s="322" t="s">
        <v>301</v>
      </c>
      <c r="D148" s="621">
        <v>37.299999999999997</v>
      </c>
      <c r="E148" s="631" t="s">
        <v>351</v>
      </c>
      <c r="F148" s="322">
        <v>11</v>
      </c>
      <c r="G148" s="322">
        <v>11</v>
      </c>
      <c r="H148" s="288"/>
      <c r="J148" s="323"/>
      <c r="K148" s="288"/>
      <c r="X148" s="186"/>
    </row>
    <row r="149" spans="1:24" outlineLevel="1" x14ac:dyDescent="0.35">
      <c r="A149" s="321">
        <v>25</v>
      </c>
      <c r="B149" s="322"/>
      <c r="C149" s="322" t="s">
        <v>413</v>
      </c>
      <c r="D149" s="621">
        <v>26.6</v>
      </c>
      <c r="E149" s="631" t="s">
        <v>70</v>
      </c>
      <c r="F149" s="322">
        <v>10</v>
      </c>
      <c r="G149" s="322">
        <v>10</v>
      </c>
      <c r="H149" s="288"/>
      <c r="J149" s="323"/>
      <c r="K149" s="288"/>
      <c r="X149" s="186"/>
    </row>
    <row r="150" spans="1:24" outlineLevel="1" x14ac:dyDescent="0.35">
      <c r="A150" s="321">
        <v>26</v>
      </c>
      <c r="B150" s="322"/>
      <c r="C150" s="322" t="s">
        <v>179</v>
      </c>
      <c r="D150" s="621">
        <v>17.2</v>
      </c>
      <c r="E150" s="631" t="s">
        <v>175</v>
      </c>
      <c r="F150" s="322">
        <v>10</v>
      </c>
      <c r="G150" s="322">
        <v>10</v>
      </c>
      <c r="H150" s="288"/>
      <c r="J150" s="323"/>
      <c r="K150" s="288"/>
      <c r="X150" s="186"/>
    </row>
    <row r="151" spans="1:24" outlineLevel="1" x14ac:dyDescent="0.35">
      <c r="A151" s="321">
        <v>27</v>
      </c>
      <c r="B151" s="322"/>
      <c r="C151" s="322" t="s">
        <v>210</v>
      </c>
      <c r="D151" s="621">
        <v>22.2</v>
      </c>
      <c r="E151" s="631" t="s">
        <v>175</v>
      </c>
      <c r="F151" s="322">
        <v>10</v>
      </c>
      <c r="G151" s="322">
        <v>10</v>
      </c>
      <c r="H151" s="288"/>
      <c r="J151" s="323"/>
      <c r="K151" s="288"/>
      <c r="X151" s="186"/>
    </row>
    <row r="152" spans="1:24" outlineLevel="1" x14ac:dyDescent="0.35">
      <c r="A152" s="321">
        <v>28</v>
      </c>
      <c r="B152" s="322"/>
      <c r="C152" s="322" t="s">
        <v>119</v>
      </c>
      <c r="D152" s="621">
        <v>24.6</v>
      </c>
      <c r="E152" s="631" t="s">
        <v>175</v>
      </c>
      <c r="F152" s="322">
        <v>9</v>
      </c>
      <c r="G152" s="322">
        <v>9</v>
      </c>
      <c r="H152" s="288"/>
      <c r="J152" s="323"/>
      <c r="K152" s="288"/>
      <c r="X152" s="186"/>
    </row>
    <row r="153" spans="1:24" outlineLevel="1" x14ac:dyDescent="0.35">
      <c r="A153" s="321">
        <v>29</v>
      </c>
      <c r="B153" s="322"/>
      <c r="C153" s="322" t="s">
        <v>416</v>
      </c>
      <c r="D153" s="621">
        <v>22</v>
      </c>
      <c r="E153" s="631" t="s">
        <v>69</v>
      </c>
      <c r="F153" s="322">
        <v>9</v>
      </c>
      <c r="G153" s="322">
        <v>9</v>
      </c>
      <c r="H153" s="288"/>
      <c r="J153" s="323"/>
      <c r="K153" s="288"/>
      <c r="X153" s="186"/>
    </row>
    <row r="154" spans="1:24" outlineLevel="1" x14ac:dyDescent="0.35">
      <c r="A154" s="321">
        <v>30</v>
      </c>
      <c r="B154" s="322"/>
      <c r="C154" s="322" t="s">
        <v>159</v>
      </c>
      <c r="D154" s="621">
        <v>22.2</v>
      </c>
      <c r="E154" s="631" t="s">
        <v>175</v>
      </c>
      <c r="F154" s="322">
        <v>9</v>
      </c>
      <c r="G154" s="322">
        <v>9</v>
      </c>
      <c r="H154" s="288"/>
      <c r="J154" s="323"/>
      <c r="K154" s="288"/>
      <c r="X154" s="186"/>
    </row>
    <row r="155" spans="1:24" outlineLevel="1" x14ac:dyDescent="0.35">
      <c r="A155" s="321">
        <v>31</v>
      </c>
      <c r="B155" s="322"/>
      <c r="C155" s="322" t="s">
        <v>278</v>
      </c>
      <c r="D155" s="621">
        <v>25.1</v>
      </c>
      <c r="E155" s="631" t="s">
        <v>70</v>
      </c>
      <c r="F155" s="322">
        <v>8</v>
      </c>
      <c r="G155" s="322">
        <v>8</v>
      </c>
      <c r="H155" s="288"/>
      <c r="J155" s="323"/>
      <c r="K155" s="288"/>
      <c r="X155" s="186"/>
    </row>
    <row r="156" spans="1:24" outlineLevel="1" x14ac:dyDescent="0.35">
      <c r="A156" s="321">
        <v>32</v>
      </c>
      <c r="B156" s="322"/>
      <c r="C156" s="322" t="s">
        <v>417</v>
      </c>
      <c r="D156" s="621">
        <v>33.6</v>
      </c>
      <c r="E156" s="631" t="s">
        <v>175</v>
      </c>
      <c r="F156" s="322">
        <v>8</v>
      </c>
      <c r="G156" s="322">
        <v>8</v>
      </c>
      <c r="H156" s="288"/>
      <c r="J156" s="323"/>
      <c r="K156" s="288"/>
      <c r="X156" s="186"/>
    </row>
    <row r="157" spans="1:24" outlineLevel="1" x14ac:dyDescent="0.35">
      <c r="A157" s="321">
        <v>33</v>
      </c>
      <c r="B157" s="322"/>
      <c r="C157" s="322" t="s">
        <v>208</v>
      </c>
      <c r="D157" s="621">
        <v>17.600000000000001</v>
      </c>
      <c r="E157" s="631" t="s">
        <v>175</v>
      </c>
      <c r="F157" s="322">
        <v>8</v>
      </c>
      <c r="G157" s="322">
        <v>8</v>
      </c>
      <c r="H157" s="288"/>
      <c r="J157" s="323"/>
      <c r="K157" s="288"/>
      <c r="X157" s="186"/>
    </row>
    <row r="158" spans="1:24" outlineLevel="1" x14ac:dyDescent="0.35">
      <c r="A158" s="321">
        <v>34</v>
      </c>
      <c r="B158" s="322"/>
      <c r="C158" s="322" t="s">
        <v>260</v>
      </c>
      <c r="D158" s="621">
        <v>34</v>
      </c>
      <c r="E158" s="631" t="s">
        <v>69</v>
      </c>
      <c r="F158" s="322">
        <v>7</v>
      </c>
      <c r="G158" s="322">
        <v>7</v>
      </c>
      <c r="H158" s="288"/>
      <c r="J158" s="323"/>
      <c r="K158" s="288"/>
      <c r="X158" s="186"/>
    </row>
    <row r="159" spans="1:24" outlineLevel="1" x14ac:dyDescent="0.35">
      <c r="A159" s="321">
        <v>35</v>
      </c>
      <c r="B159" s="322"/>
      <c r="C159" s="322" t="s">
        <v>365</v>
      </c>
      <c r="D159" s="621">
        <v>52.3</v>
      </c>
      <c r="E159" s="631" t="s">
        <v>351</v>
      </c>
      <c r="F159" s="322">
        <v>7</v>
      </c>
      <c r="G159" s="322">
        <v>7</v>
      </c>
      <c r="H159" s="288"/>
      <c r="J159" s="323"/>
      <c r="K159" s="288"/>
      <c r="X159" s="186"/>
    </row>
    <row r="160" spans="1:24" outlineLevel="1" x14ac:dyDescent="0.35">
      <c r="A160" s="321">
        <v>36</v>
      </c>
      <c r="B160" s="322"/>
      <c r="C160" s="322" t="s">
        <v>407</v>
      </c>
      <c r="D160" s="621"/>
      <c r="E160" s="631" t="s">
        <v>70</v>
      </c>
      <c r="F160" s="322">
        <v>6</v>
      </c>
      <c r="G160" s="322">
        <v>6</v>
      </c>
      <c r="H160" s="288"/>
      <c r="K160" s="288"/>
      <c r="X160" s="186"/>
    </row>
    <row r="161" spans="1:24" outlineLevel="1" x14ac:dyDescent="0.35">
      <c r="A161" s="321">
        <v>37</v>
      </c>
      <c r="B161" s="322"/>
      <c r="C161" s="322" t="s">
        <v>241</v>
      </c>
      <c r="D161" s="621">
        <v>22.9</v>
      </c>
      <c r="E161" s="631" t="s">
        <v>70</v>
      </c>
      <c r="F161" s="322">
        <v>6</v>
      </c>
      <c r="G161" s="322">
        <v>6</v>
      </c>
      <c r="H161" s="288"/>
      <c r="K161" s="288"/>
      <c r="X161" s="186"/>
    </row>
    <row r="162" spans="1:24" outlineLevel="1" x14ac:dyDescent="0.35">
      <c r="A162" s="321">
        <v>38</v>
      </c>
      <c r="B162" s="322"/>
      <c r="C162" s="322" t="s">
        <v>427</v>
      </c>
      <c r="D162" s="621">
        <v>25.1</v>
      </c>
      <c r="E162" s="631" t="s">
        <v>175</v>
      </c>
      <c r="F162" s="322">
        <v>5</v>
      </c>
      <c r="G162" s="322">
        <v>5</v>
      </c>
      <c r="H162" s="288"/>
      <c r="K162" s="288"/>
      <c r="X162" s="186"/>
    </row>
    <row r="163" spans="1:24" outlineLevel="1" x14ac:dyDescent="0.35">
      <c r="A163" s="321">
        <v>39</v>
      </c>
      <c r="B163" s="322"/>
      <c r="C163" s="322" t="s">
        <v>428</v>
      </c>
      <c r="D163" s="621">
        <v>18.100000000000001</v>
      </c>
      <c r="E163" s="631" t="s">
        <v>70</v>
      </c>
      <c r="F163" s="322">
        <v>5</v>
      </c>
      <c r="G163" s="322">
        <v>5</v>
      </c>
      <c r="H163" s="288"/>
      <c r="K163" s="288"/>
      <c r="X163" s="186"/>
    </row>
    <row r="164" spans="1:24" outlineLevel="1" x14ac:dyDescent="0.35">
      <c r="A164" s="321">
        <v>40</v>
      </c>
      <c r="B164" s="322"/>
      <c r="C164" s="322" t="s">
        <v>277</v>
      </c>
      <c r="D164" s="621">
        <v>30.1</v>
      </c>
      <c r="E164" s="631" t="s">
        <v>351</v>
      </c>
      <c r="F164" s="322">
        <v>4</v>
      </c>
      <c r="G164" s="322">
        <v>4</v>
      </c>
      <c r="H164" s="288"/>
      <c r="K164" s="288"/>
      <c r="X164" s="186"/>
    </row>
    <row r="165" spans="1:24" outlineLevel="1" x14ac:dyDescent="0.35">
      <c r="A165" s="321">
        <v>41</v>
      </c>
      <c r="B165" s="322"/>
      <c r="C165" s="322" t="s">
        <v>339</v>
      </c>
      <c r="D165" s="621">
        <v>29.6</v>
      </c>
      <c r="E165" s="631" t="s">
        <v>351</v>
      </c>
      <c r="F165" s="322">
        <v>3</v>
      </c>
      <c r="G165" s="322">
        <v>3</v>
      </c>
      <c r="H165" s="288"/>
      <c r="K165" s="288"/>
      <c r="X165" s="186"/>
    </row>
    <row r="166" spans="1:24" outlineLevel="1" x14ac:dyDescent="0.35">
      <c r="A166" s="321">
        <v>42</v>
      </c>
      <c r="B166" s="322"/>
      <c r="C166" s="322" t="s">
        <v>257</v>
      </c>
      <c r="D166" s="621">
        <v>26.9</v>
      </c>
      <c r="E166" s="631" t="s">
        <v>351</v>
      </c>
      <c r="F166" s="322">
        <v>3</v>
      </c>
      <c r="G166" s="322">
        <v>3</v>
      </c>
      <c r="H166" s="288"/>
      <c r="K166" s="288"/>
      <c r="X166" s="186"/>
    </row>
    <row r="167" spans="1:24" outlineLevel="1" x14ac:dyDescent="0.35">
      <c r="A167" s="321">
        <v>43</v>
      </c>
      <c r="B167" s="322"/>
      <c r="C167" s="322" t="s">
        <v>429</v>
      </c>
      <c r="D167" s="621">
        <v>39.4</v>
      </c>
      <c r="E167" s="631" t="s">
        <v>351</v>
      </c>
      <c r="F167" s="322">
        <v>2</v>
      </c>
      <c r="G167" s="322">
        <v>2</v>
      </c>
      <c r="H167" s="288"/>
      <c r="K167" s="288"/>
      <c r="X167" s="186"/>
    </row>
    <row r="168" spans="1:24" outlineLevel="1" x14ac:dyDescent="0.35">
      <c r="B168" s="194"/>
      <c r="C168" s="322"/>
      <c r="D168" s="621"/>
      <c r="E168" s="631"/>
      <c r="F168" s="322"/>
      <c r="H168" s="288"/>
      <c r="K168" s="288"/>
      <c r="X168" s="186"/>
    </row>
    <row r="169" spans="1:24" outlineLevel="1" x14ac:dyDescent="0.35">
      <c r="B169" s="194"/>
      <c r="C169" s="322"/>
      <c r="D169" s="621"/>
      <c r="E169" s="631"/>
      <c r="F169" s="322"/>
      <c r="H169" s="288"/>
      <c r="K169" s="288"/>
      <c r="X169" s="186"/>
    </row>
    <row r="170" spans="1:24" outlineLevel="1" x14ac:dyDescent="0.35">
      <c r="B170" s="194"/>
      <c r="C170" s="322"/>
      <c r="D170" s="621"/>
      <c r="E170" s="631"/>
      <c r="F170" s="322"/>
      <c r="H170" s="288"/>
      <c r="K170" s="288"/>
      <c r="X170" s="186"/>
    </row>
    <row r="171" spans="1:24" outlineLevel="1" x14ac:dyDescent="0.35">
      <c r="B171" s="194"/>
      <c r="C171" s="322"/>
      <c r="D171" s="621"/>
      <c r="E171" s="631"/>
      <c r="F171" s="322"/>
      <c r="H171" s="288"/>
      <c r="K171" s="288"/>
      <c r="X171" s="186"/>
    </row>
    <row r="172" spans="1:24" outlineLevel="1" x14ac:dyDescent="0.35">
      <c r="B172" s="194"/>
      <c r="C172" s="322"/>
      <c r="D172" s="621"/>
      <c r="E172" s="631"/>
      <c r="F172" s="322"/>
      <c r="H172" s="288"/>
      <c r="K172" s="288"/>
      <c r="X172" s="186"/>
    </row>
    <row r="173" spans="1:24" outlineLevel="1" x14ac:dyDescent="0.35">
      <c r="B173" s="194"/>
      <c r="C173" s="322"/>
      <c r="D173" s="621"/>
      <c r="E173" s="631"/>
      <c r="F173" s="322"/>
      <c r="H173" s="288"/>
      <c r="K173" s="288"/>
      <c r="X173" s="186"/>
    </row>
    <row r="174" spans="1:24" outlineLevel="1" x14ac:dyDescent="0.35">
      <c r="B174" s="194"/>
      <c r="C174" s="322"/>
      <c r="D174" s="621"/>
      <c r="E174" s="631"/>
      <c r="F174" s="322"/>
      <c r="H174" s="288"/>
      <c r="K174" s="288"/>
      <c r="X174" s="186"/>
    </row>
    <row r="175" spans="1:24" outlineLevel="1" x14ac:dyDescent="0.35">
      <c r="B175" s="194"/>
      <c r="C175" s="322"/>
      <c r="D175" s="621"/>
      <c r="E175" s="631"/>
      <c r="F175" s="322"/>
      <c r="H175" s="288"/>
      <c r="K175" s="288"/>
      <c r="X175" s="186"/>
    </row>
    <row r="176" spans="1:24" outlineLevel="1" x14ac:dyDescent="0.35">
      <c r="B176" s="194"/>
      <c r="C176" s="322"/>
      <c r="D176" s="621"/>
      <c r="E176" s="631"/>
      <c r="F176" s="322"/>
      <c r="H176" s="288"/>
      <c r="K176" s="288"/>
      <c r="X176" s="186"/>
    </row>
    <row r="177" spans="2:24" outlineLevel="1" x14ac:dyDescent="0.35">
      <c r="B177" s="194"/>
      <c r="C177" s="322"/>
      <c r="D177" s="621"/>
      <c r="E177" s="631"/>
      <c r="F177" s="322"/>
      <c r="H177" s="288"/>
      <c r="K177" s="288"/>
      <c r="X177" s="186"/>
    </row>
    <row r="178" spans="2:24" outlineLevel="1" x14ac:dyDescent="0.35">
      <c r="B178" s="194"/>
      <c r="C178" s="322"/>
      <c r="D178" s="621"/>
      <c r="E178" s="631"/>
      <c r="F178" s="322"/>
      <c r="H178" s="288"/>
      <c r="K178" s="288"/>
      <c r="X178" s="186"/>
    </row>
    <row r="179" spans="2:24" outlineLevel="1" x14ac:dyDescent="0.35">
      <c r="B179" s="194"/>
      <c r="H179" s="288"/>
      <c r="K179" s="288"/>
      <c r="X179" s="186"/>
    </row>
    <row r="180" spans="2:24" outlineLevel="1" x14ac:dyDescent="0.35">
      <c r="B180" s="194"/>
      <c r="H180" s="288"/>
      <c r="K180" s="288"/>
      <c r="X180" s="186"/>
    </row>
    <row r="181" spans="2:24" outlineLevel="1" x14ac:dyDescent="0.35">
      <c r="B181" s="194"/>
      <c r="H181" s="288"/>
      <c r="K181" s="288"/>
      <c r="X181" s="186"/>
    </row>
    <row r="182" spans="2:24" outlineLevel="1" x14ac:dyDescent="0.35">
      <c r="B182" s="194"/>
      <c r="H182" s="288"/>
      <c r="K182" s="288"/>
      <c r="X182" s="186"/>
    </row>
    <row r="183" spans="2:24" outlineLevel="1" x14ac:dyDescent="0.35">
      <c r="B183" s="194"/>
      <c r="H183" s="288"/>
      <c r="K183" s="288"/>
      <c r="X183" s="186"/>
    </row>
    <row r="184" spans="2:24" outlineLevel="1" x14ac:dyDescent="0.35">
      <c r="B184" s="194"/>
      <c r="H184" s="288"/>
      <c r="K184" s="288"/>
      <c r="X184" s="186"/>
    </row>
    <row r="185" spans="2:24" outlineLevel="1" x14ac:dyDescent="0.35">
      <c r="B185" s="194"/>
      <c r="H185" s="288"/>
      <c r="K185" s="288"/>
      <c r="X185" s="186"/>
    </row>
    <row r="186" spans="2:24" outlineLevel="1" x14ac:dyDescent="0.35">
      <c r="B186" s="194"/>
      <c r="H186" s="288"/>
      <c r="K186" s="288"/>
      <c r="X186" s="186"/>
    </row>
    <row r="187" spans="2:24" outlineLevel="1" x14ac:dyDescent="0.35">
      <c r="B187" s="194"/>
      <c r="H187" s="288"/>
      <c r="K187" s="288"/>
      <c r="X187" s="186"/>
    </row>
    <row r="188" spans="2:24" outlineLevel="1" x14ac:dyDescent="0.35">
      <c r="B188" s="194"/>
      <c r="H188" s="288"/>
      <c r="X188" s="186"/>
    </row>
    <row r="189" spans="2:24" outlineLevel="1" x14ac:dyDescent="0.35">
      <c r="B189" s="194"/>
      <c r="H189" s="288"/>
      <c r="X189" s="186"/>
    </row>
    <row r="190" spans="2:24" outlineLevel="1" x14ac:dyDescent="0.35">
      <c r="B190" s="194"/>
      <c r="H190" s="288"/>
      <c r="X190" s="186"/>
    </row>
    <row r="191" spans="2:24" outlineLevel="1" x14ac:dyDescent="0.35">
      <c r="B191" s="194"/>
      <c r="H191" s="288"/>
      <c r="X191" s="186"/>
    </row>
    <row r="192" spans="2:24" outlineLevel="1" x14ac:dyDescent="0.35">
      <c r="B192" s="194"/>
      <c r="H192" s="288"/>
      <c r="X192" s="186"/>
    </row>
    <row r="193" spans="2:24" outlineLevel="1" x14ac:dyDescent="0.35">
      <c r="B193" s="194"/>
      <c r="H193" s="288"/>
      <c r="X193" s="186"/>
    </row>
    <row r="194" spans="2:24" outlineLevel="1" x14ac:dyDescent="0.35">
      <c r="B194" s="194"/>
      <c r="H194" s="288"/>
      <c r="X194" s="186"/>
    </row>
    <row r="195" spans="2:24" outlineLevel="1" x14ac:dyDescent="0.35">
      <c r="B195" s="194"/>
      <c r="H195" s="288"/>
      <c r="K195" s="288"/>
      <c r="X195" s="186"/>
    </row>
    <row r="196" spans="2:24" outlineLevel="1" x14ac:dyDescent="0.35">
      <c r="B196" s="194"/>
      <c r="H196" s="288"/>
      <c r="K196" s="288"/>
      <c r="X196" s="186"/>
    </row>
    <row r="197" spans="2:24" outlineLevel="1" x14ac:dyDescent="0.35">
      <c r="B197" s="194"/>
      <c r="H197" s="288"/>
      <c r="K197" s="288"/>
      <c r="X197" s="186"/>
    </row>
    <row r="198" spans="2:24" outlineLevel="1" x14ac:dyDescent="0.35">
      <c r="B198" s="194"/>
      <c r="H198" s="288"/>
      <c r="K198" s="288"/>
      <c r="X198" s="186"/>
    </row>
    <row r="199" spans="2:24" outlineLevel="1" x14ac:dyDescent="0.35">
      <c r="B199" s="194"/>
      <c r="H199" s="288"/>
      <c r="K199" s="288"/>
      <c r="X199" s="186"/>
    </row>
    <row r="200" spans="2:24" outlineLevel="1" x14ac:dyDescent="0.35">
      <c r="B200" s="194"/>
      <c r="H200" s="288"/>
      <c r="K200" s="288"/>
      <c r="X200" s="186"/>
    </row>
    <row r="201" spans="2:24" outlineLevel="1" x14ac:dyDescent="0.35">
      <c r="B201" s="194"/>
      <c r="H201" s="288"/>
      <c r="K201" s="288"/>
      <c r="X201" s="186"/>
    </row>
    <row r="202" spans="2:24" outlineLevel="1" x14ac:dyDescent="0.35">
      <c r="B202" s="194"/>
      <c r="H202" s="288"/>
      <c r="K202" s="288"/>
      <c r="X202" s="186"/>
    </row>
    <row r="203" spans="2:24" outlineLevel="1" x14ac:dyDescent="0.35">
      <c r="B203" s="194"/>
      <c r="H203" s="288"/>
      <c r="K203" s="288"/>
      <c r="X203" s="186"/>
    </row>
    <row r="204" spans="2:24" outlineLevel="1" x14ac:dyDescent="0.35">
      <c r="B204" s="194"/>
      <c r="H204" s="288"/>
      <c r="K204" s="288"/>
      <c r="X204" s="186"/>
    </row>
    <row r="205" spans="2:24" outlineLevel="1" x14ac:dyDescent="0.35">
      <c r="B205" s="194"/>
      <c r="H205" s="288"/>
      <c r="K205" s="288"/>
      <c r="X205" s="186"/>
    </row>
    <row r="206" spans="2:24" outlineLevel="1" x14ac:dyDescent="0.35">
      <c r="B206" s="194"/>
      <c r="H206" s="288"/>
      <c r="K206" s="288"/>
      <c r="X206" s="186"/>
    </row>
    <row r="207" spans="2:24" outlineLevel="1" x14ac:dyDescent="0.35">
      <c r="B207" s="194"/>
      <c r="H207" s="288"/>
      <c r="K207" s="288"/>
      <c r="X207" s="186"/>
    </row>
    <row r="208" spans="2:24" outlineLevel="1" x14ac:dyDescent="0.35">
      <c r="B208" s="194"/>
      <c r="H208" s="288"/>
      <c r="K208" s="288"/>
      <c r="X208" s="186"/>
    </row>
    <row r="209" spans="1:24" outlineLevel="1" x14ac:dyDescent="0.35">
      <c r="B209" s="194"/>
      <c r="H209" s="288"/>
      <c r="K209" s="288"/>
      <c r="X209" s="186"/>
    </row>
    <row r="210" spans="1:24" outlineLevel="1" x14ac:dyDescent="0.35">
      <c r="B210" s="194"/>
      <c r="H210" s="288"/>
      <c r="K210" s="288"/>
      <c r="X210" s="186"/>
    </row>
    <row r="211" spans="1:24" outlineLevel="1" x14ac:dyDescent="0.35">
      <c r="B211" s="194"/>
      <c r="H211" s="288"/>
      <c r="K211" s="288"/>
      <c r="X211" s="186"/>
    </row>
    <row r="212" spans="1:24" outlineLevel="1" x14ac:dyDescent="0.35">
      <c r="B212" s="194"/>
      <c r="H212" s="288"/>
      <c r="K212" s="288"/>
      <c r="X212" s="186"/>
    </row>
    <row r="213" spans="1:24" outlineLevel="1" x14ac:dyDescent="0.35">
      <c r="B213" s="194"/>
      <c r="H213" s="288"/>
      <c r="K213" s="288"/>
      <c r="X213" s="186"/>
    </row>
    <row r="214" spans="1:24" outlineLevel="1" x14ac:dyDescent="0.35">
      <c r="B214" s="194"/>
      <c r="H214" s="288"/>
      <c r="K214" s="288"/>
      <c r="X214" s="186"/>
    </row>
    <row r="215" spans="1:24" outlineLevel="1" x14ac:dyDescent="0.35">
      <c r="B215" s="194"/>
      <c r="H215" s="288"/>
      <c r="K215" s="288"/>
      <c r="X215" s="186"/>
    </row>
    <row r="216" spans="1:24" outlineLevel="1" x14ac:dyDescent="0.35">
      <c r="B216" s="194"/>
      <c r="H216" s="288"/>
      <c r="K216" s="288"/>
      <c r="X216" s="186"/>
    </row>
    <row r="217" spans="1:24" outlineLevel="1" x14ac:dyDescent="0.35">
      <c r="B217" s="194"/>
      <c r="H217" s="288"/>
      <c r="K217" s="288"/>
      <c r="X217" s="186"/>
    </row>
    <row r="218" spans="1:24" outlineLevel="1" x14ac:dyDescent="0.35">
      <c r="B218" s="194"/>
      <c r="H218" s="288"/>
      <c r="K218" s="288"/>
      <c r="X218" s="186"/>
    </row>
    <row r="219" spans="1:24" outlineLevel="1" x14ac:dyDescent="0.35">
      <c r="B219" s="194"/>
      <c r="H219" s="288"/>
      <c r="K219" s="288"/>
      <c r="X219" s="186"/>
    </row>
    <row r="220" spans="1:24" outlineLevel="1" x14ac:dyDescent="0.35">
      <c r="B220" s="194"/>
      <c r="H220" s="288"/>
      <c r="K220" s="288"/>
      <c r="X220" s="186"/>
    </row>
    <row r="221" spans="1:24" ht="13.15" outlineLevel="1" thickBot="1" x14ac:dyDescent="0.4">
      <c r="B221" s="194"/>
      <c r="K221" s="288"/>
      <c r="X221" s="186"/>
    </row>
    <row r="222" spans="1:24" s="316" customFormat="1" ht="21" thickBot="1" x14ac:dyDescent="0.65">
      <c r="A222" s="314" t="s">
        <v>454</v>
      </c>
      <c r="B222" s="315"/>
      <c r="D222" s="642"/>
      <c r="E222" s="629"/>
      <c r="H222" s="319"/>
    </row>
    <row r="223" spans="1:24" s="287" customFormat="1" ht="13.15" x14ac:dyDescent="0.4">
      <c r="A223" s="287" t="s">
        <v>30</v>
      </c>
      <c r="B223" s="320" t="s">
        <v>76</v>
      </c>
      <c r="C223" s="287" t="s">
        <v>31</v>
      </c>
      <c r="D223" s="643" t="s">
        <v>26</v>
      </c>
      <c r="E223" s="630" t="s">
        <v>77</v>
      </c>
      <c r="F223" s="287" t="s">
        <v>78</v>
      </c>
    </row>
    <row r="224" spans="1:24" ht="13.5" customHeight="1" outlineLevel="1" x14ac:dyDescent="0.35">
      <c r="A224" s="195">
        <v>1</v>
      </c>
      <c r="B224" s="194"/>
      <c r="C224" s="195" t="s">
        <v>365</v>
      </c>
      <c r="D224" s="622">
        <v>52.3</v>
      </c>
      <c r="E224" s="632" t="s">
        <v>351</v>
      </c>
      <c r="F224" s="186">
        <v>49</v>
      </c>
      <c r="G224" s="186">
        <v>37</v>
      </c>
      <c r="H224" s="288"/>
      <c r="K224" s="288"/>
      <c r="X224" s="186"/>
    </row>
    <row r="225" spans="1:24" ht="13.5" customHeight="1" outlineLevel="1" x14ac:dyDescent="0.35">
      <c r="A225" s="195">
        <v>2</v>
      </c>
      <c r="B225" s="194"/>
      <c r="C225" s="195" t="s">
        <v>301</v>
      </c>
      <c r="D225" s="622">
        <v>37.299999999999997</v>
      </c>
      <c r="E225" s="632" t="s">
        <v>351</v>
      </c>
      <c r="F225" s="186">
        <v>44</v>
      </c>
      <c r="G225" s="186">
        <v>26</v>
      </c>
      <c r="H225" s="288"/>
      <c r="K225" s="288"/>
      <c r="X225" s="186"/>
    </row>
    <row r="226" spans="1:24" ht="13.5" customHeight="1" outlineLevel="1" x14ac:dyDescent="0.35">
      <c r="A226" s="195">
        <v>3</v>
      </c>
      <c r="B226" s="194"/>
      <c r="C226" s="195" t="s">
        <v>295</v>
      </c>
      <c r="D226" s="622">
        <v>18.100000000000001</v>
      </c>
      <c r="E226" s="632" t="s">
        <v>351</v>
      </c>
      <c r="F226" s="186">
        <v>40</v>
      </c>
      <c r="G226" s="186">
        <v>25</v>
      </c>
      <c r="H226" s="288"/>
      <c r="K226" s="288"/>
      <c r="X226" s="186"/>
    </row>
    <row r="227" spans="1:24" ht="13.5" customHeight="1" outlineLevel="1" x14ac:dyDescent="0.35">
      <c r="A227" s="195">
        <v>1</v>
      </c>
      <c r="B227" s="194"/>
      <c r="C227" s="195" t="s">
        <v>263</v>
      </c>
      <c r="D227" s="622">
        <v>24.3</v>
      </c>
      <c r="E227" s="632" t="s">
        <v>351</v>
      </c>
      <c r="F227" s="186">
        <v>37</v>
      </c>
      <c r="G227" s="186">
        <v>49</v>
      </c>
      <c r="H227" s="288"/>
      <c r="K227" s="288"/>
      <c r="X227" s="186"/>
    </row>
    <row r="228" spans="1:24" ht="13.5" customHeight="1" outlineLevel="1" x14ac:dyDescent="0.35">
      <c r="A228" s="195">
        <v>2</v>
      </c>
      <c r="B228" s="194"/>
      <c r="C228" s="195" t="s">
        <v>260</v>
      </c>
      <c r="D228" s="622">
        <v>34</v>
      </c>
      <c r="E228" s="632" t="s">
        <v>69</v>
      </c>
      <c r="F228" s="186">
        <v>36</v>
      </c>
      <c r="G228" s="186">
        <v>44</v>
      </c>
      <c r="H228" s="288"/>
      <c r="I228" s="325"/>
      <c r="K228" s="288"/>
      <c r="X228" s="186"/>
    </row>
    <row r="229" spans="1:24" ht="13.5" customHeight="1" outlineLevel="1" x14ac:dyDescent="0.35">
      <c r="A229" s="195">
        <v>3</v>
      </c>
      <c r="B229" s="194"/>
      <c r="C229" s="195" t="s">
        <v>413</v>
      </c>
      <c r="D229" s="622">
        <v>26.6</v>
      </c>
      <c r="E229" s="632" t="s">
        <v>70</v>
      </c>
      <c r="F229" s="186">
        <v>35</v>
      </c>
      <c r="G229" s="186">
        <v>40</v>
      </c>
      <c r="H229" s="288"/>
      <c r="K229" s="288"/>
      <c r="X229" s="186"/>
    </row>
    <row r="230" spans="1:24" ht="13.5" customHeight="1" outlineLevel="1" x14ac:dyDescent="0.35">
      <c r="A230" s="195">
        <v>4</v>
      </c>
      <c r="B230" s="194"/>
      <c r="C230" s="195" t="s">
        <v>336</v>
      </c>
      <c r="D230" s="622">
        <v>22.4</v>
      </c>
      <c r="E230" s="632" t="s">
        <v>70</v>
      </c>
      <c r="F230" s="186">
        <v>35</v>
      </c>
      <c r="G230" s="186">
        <v>36</v>
      </c>
      <c r="H230" s="288"/>
      <c r="K230" s="288"/>
      <c r="X230" s="186"/>
    </row>
    <row r="231" spans="1:24" ht="13.5" customHeight="1" outlineLevel="1" x14ac:dyDescent="0.35">
      <c r="A231" s="195">
        <v>5</v>
      </c>
      <c r="B231" s="194"/>
      <c r="C231" s="195" t="s">
        <v>158</v>
      </c>
      <c r="D231" s="622">
        <v>16.399999999999999</v>
      </c>
      <c r="E231" s="632" t="s">
        <v>70</v>
      </c>
      <c r="F231" s="186">
        <v>34</v>
      </c>
      <c r="G231" s="186">
        <v>35</v>
      </c>
      <c r="H231" s="288"/>
      <c r="K231" s="288"/>
      <c r="X231" s="186"/>
    </row>
    <row r="232" spans="1:24" ht="13.5" customHeight="1" outlineLevel="1" x14ac:dyDescent="0.35">
      <c r="A232" s="195">
        <v>6</v>
      </c>
      <c r="B232" s="194"/>
      <c r="C232" s="195" t="s">
        <v>177</v>
      </c>
      <c r="D232" s="622">
        <v>17.8</v>
      </c>
      <c r="E232" s="632" t="s">
        <v>175</v>
      </c>
      <c r="F232" s="186">
        <v>33</v>
      </c>
      <c r="G232" s="186">
        <v>35</v>
      </c>
      <c r="H232" s="288"/>
      <c r="K232" s="288"/>
      <c r="X232" s="186"/>
    </row>
    <row r="233" spans="1:24" ht="13.5" customHeight="1" outlineLevel="1" x14ac:dyDescent="0.35">
      <c r="A233" s="195">
        <v>7</v>
      </c>
      <c r="B233" s="194"/>
      <c r="C233" s="195" t="s">
        <v>240</v>
      </c>
      <c r="D233" s="622">
        <v>20</v>
      </c>
      <c r="E233" s="632" t="s">
        <v>70</v>
      </c>
      <c r="F233" s="186">
        <v>32</v>
      </c>
      <c r="G233" s="186">
        <v>34</v>
      </c>
      <c r="H233" s="288"/>
      <c r="K233" s="288"/>
      <c r="X233" s="186"/>
    </row>
    <row r="234" spans="1:24" ht="13.5" customHeight="1" outlineLevel="1" x14ac:dyDescent="0.35">
      <c r="A234" s="195">
        <v>8</v>
      </c>
      <c r="B234" s="194"/>
      <c r="C234" s="195" t="s">
        <v>157</v>
      </c>
      <c r="D234" s="622">
        <v>14.6</v>
      </c>
      <c r="E234" s="632" t="s">
        <v>175</v>
      </c>
      <c r="F234" s="186">
        <v>30</v>
      </c>
      <c r="G234" s="186">
        <v>33</v>
      </c>
      <c r="H234" s="288"/>
      <c r="K234" s="288"/>
      <c r="X234" s="186"/>
    </row>
    <row r="235" spans="1:24" ht="13.5" customHeight="1" outlineLevel="1" x14ac:dyDescent="0.35">
      <c r="A235" s="195">
        <v>9</v>
      </c>
      <c r="B235" s="194"/>
      <c r="C235" s="195" t="s">
        <v>424</v>
      </c>
      <c r="D235" s="622">
        <v>13.9</v>
      </c>
      <c r="E235" s="632" t="s">
        <v>70</v>
      </c>
      <c r="F235" s="186">
        <v>30</v>
      </c>
      <c r="G235" s="186">
        <v>32</v>
      </c>
      <c r="H235" s="288"/>
      <c r="K235" s="288"/>
      <c r="X235" s="186"/>
    </row>
    <row r="236" spans="1:24" ht="13.5" customHeight="1" outlineLevel="1" x14ac:dyDescent="0.35">
      <c r="A236" s="195">
        <v>10</v>
      </c>
      <c r="B236" s="194"/>
      <c r="C236" s="195" t="s">
        <v>355</v>
      </c>
      <c r="D236" s="622">
        <v>18.2</v>
      </c>
      <c r="E236" s="632" t="s">
        <v>351</v>
      </c>
      <c r="F236" s="186">
        <v>30</v>
      </c>
      <c r="G236" s="186">
        <v>30</v>
      </c>
      <c r="H236" s="288"/>
      <c r="K236" s="288"/>
      <c r="X236" s="186"/>
    </row>
    <row r="237" spans="1:24" ht="13.5" customHeight="1" outlineLevel="1" x14ac:dyDescent="0.35">
      <c r="A237" s="195">
        <v>11</v>
      </c>
      <c r="B237" s="194"/>
      <c r="C237" s="195" t="s">
        <v>155</v>
      </c>
      <c r="D237" s="622">
        <v>10.4</v>
      </c>
      <c r="E237" s="632" t="s">
        <v>175</v>
      </c>
      <c r="F237" s="186">
        <v>30</v>
      </c>
      <c r="G237" s="186">
        <v>30</v>
      </c>
      <c r="H237" s="288"/>
      <c r="K237" s="288"/>
      <c r="X237" s="186"/>
    </row>
    <row r="238" spans="1:24" ht="13.5" customHeight="1" outlineLevel="1" x14ac:dyDescent="0.35">
      <c r="A238" s="195">
        <v>12</v>
      </c>
      <c r="B238" s="194"/>
      <c r="C238" s="195" t="s">
        <v>239</v>
      </c>
      <c r="D238" s="622">
        <v>20.3</v>
      </c>
      <c r="E238" s="632" t="s">
        <v>351</v>
      </c>
      <c r="F238" s="186">
        <v>30</v>
      </c>
      <c r="G238" s="186">
        <v>30</v>
      </c>
      <c r="H238" s="288"/>
      <c r="K238" s="288"/>
      <c r="X238" s="186"/>
    </row>
    <row r="239" spans="1:24" ht="13.5" customHeight="1" outlineLevel="1" x14ac:dyDescent="0.35">
      <c r="A239" s="195">
        <v>13</v>
      </c>
      <c r="B239" s="194"/>
      <c r="C239" s="195" t="s">
        <v>272</v>
      </c>
      <c r="D239" s="622">
        <v>7.6</v>
      </c>
      <c r="E239" s="632" t="s">
        <v>80</v>
      </c>
      <c r="F239" s="186">
        <v>30</v>
      </c>
      <c r="G239" s="186">
        <v>30</v>
      </c>
      <c r="H239" s="288"/>
      <c r="K239" s="288"/>
      <c r="X239" s="186"/>
    </row>
    <row r="240" spans="1:24" ht="13.5" customHeight="1" outlineLevel="1" x14ac:dyDescent="0.35">
      <c r="A240" s="195">
        <v>14</v>
      </c>
      <c r="B240" s="194"/>
      <c r="C240" s="195" t="s">
        <v>332</v>
      </c>
      <c r="D240" s="622">
        <v>14</v>
      </c>
      <c r="E240" s="632" t="s">
        <v>351</v>
      </c>
      <c r="F240" s="186">
        <v>30</v>
      </c>
      <c r="G240" s="186">
        <v>30</v>
      </c>
      <c r="H240" s="288"/>
      <c r="K240" s="288"/>
      <c r="X240" s="186"/>
    </row>
    <row r="241" spans="1:24" ht="13.5" customHeight="1" outlineLevel="1" x14ac:dyDescent="0.35">
      <c r="A241" s="195">
        <v>15</v>
      </c>
      <c r="B241" s="194"/>
      <c r="C241" s="195" t="s">
        <v>148</v>
      </c>
      <c r="D241" s="622">
        <v>11.6</v>
      </c>
      <c r="E241" s="632" t="s">
        <v>70</v>
      </c>
      <c r="F241" s="186">
        <v>29</v>
      </c>
      <c r="G241" s="186">
        <v>30</v>
      </c>
      <c r="H241" s="288"/>
      <c r="K241" s="288"/>
      <c r="X241" s="186"/>
    </row>
    <row r="242" spans="1:24" ht="13.5" customHeight="1" outlineLevel="1" x14ac:dyDescent="0.35">
      <c r="A242" s="195">
        <v>16</v>
      </c>
      <c r="B242" s="194"/>
      <c r="C242" s="195" t="s">
        <v>407</v>
      </c>
      <c r="D242" s="622">
        <v>30.9</v>
      </c>
      <c r="E242" s="632" t="s">
        <v>70</v>
      </c>
      <c r="F242" s="186">
        <v>29</v>
      </c>
      <c r="G242" s="186">
        <v>30</v>
      </c>
      <c r="H242" s="288"/>
      <c r="K242" s="288"/>
      <c r="X242" s="186"/>
    </row>
    <row r="243" spans="1:24" ht="13.5" customHeight="1" outlineLevel="1" x14ac:dyDescent="0.35">
      <c r="A243" s="195">
        <v>17</v>
      </c>
      <c r="B243" s="194"/>
      <c r="C243" s="195" t="s">
        <v>244</v>
      </c>
      <c r="D243" s="622">
        <v>17.7</v>
      </c>
      <c r="E243" s="632" t="s">
        <v>351</v>
      </c>
      <c r="F243" s="186">
        <v>29</v>
      </c>
      <c r="G243" s="186">
        <v>29</v>
      </c>
      <c r="H243" s="288"/>
      <c r="K243" s="288"/>
      <c r="X243" s="186"/>
    </row>
    <row r="244" spans="1:24" ht="13.5" customHeight="1" outlineLevel="1" x14ac:dyDescent="0.35">
      <c r="A244" s="195">
        <v>18</v>
      </c>
      <c r="B244" s="194"/>
      <c r="C244" s="195" t="s">
        <v>360</v>
      </c>
      <c r="D244" s="622">
        <v>18.600000000000001</v>
      </c>
      <c r="E244" s="632" t="s">
        <v>80</v>
      </c>
      <c r="F244" s="186">
        <v>28</v>
      </c>
      <c r="G244" s="186">
        <v>29</v>
      </c>
      <c r="H244" s="288"/>
      <c r="K244" s="288"/>
      <c r="X244" s="186"/>
    </row>
    <row r="245" spans="1:24" ht="13.5" customHeight="1" outlineLevel="1" x14ac:dyDescent="0.35">
      <c r="A245" s="195">
        <v>19</v>
      </c>
      <c r="B245" s="194"/>
      <c r="C245" s="195" t="s">
        <v>262</v>
      </c>
      <c r="D245" s="622">
        <v>9.5</v>
      </c>
      <c r="E245" s="632" t="s">
        <v>80</v>
      </c>
      <c r="F245" s="186">
        <v>28</v>
      </c>
      <c r="G245" s="186">
        <v>29</v>
      </c>
      <c r="H245" s="288"/>
      <c r="K245" s="288"/>
      <c r="X245" s="186"/>
    </row>
    <row r="246" spans="1:24" ht="13.5" customHeight="1" outlineLevel="1" x14ac:dyDescent="0.35">
      <c r="A246" s="195">
        <v>20</v>
      </c>
      <c r="B246" s="194"/>
      <c r="C246" s="195" t="s">
        <v>210</v>
      </c>
      <c r="D246" s="622">
        <v>22.2</v>
      </c>
      <c r="E246" s="632" t="s">
        <v>175</v>
      </c>
      <c r="F246" s="186">
        <v>28</v>
      </c>
      <c r="G246" s="186">
        <v>28</v>
      </c>
      <c r="H246" s="288"/>
      <c r="K246" s="288"/>
      <c r="X246" s="186"/>
    </row>
    <row r="247" spans="1:24" ht="13.5" customHeight="1" outlineLevel="1" x14ac:dyDescent="0.35">
      <c r="A247" s="195">
        <v>21</v>
      </c>
      <c r="B247" s="194"/>
      <c r="C247" s="195" t="s">
        <v>182</v>
      </c>
      <c r="D247" s="622">
        <v>12.5</v>
      </c>
      <c r="E247" s="632" t="s">
        <v>175</v>
      </c>
      <c r="F247" s="186">
        <v>27</v>
      </c>
      <c r="G247" s="186">
        <v>28</v>
      </c>
      <c r="H247" s="288"/>
      <c r="K247" s="288"/>
      <c r="X247" s="186"/>
    </row>
    <row r="248" spans="1:24" ht="13.5" customHeight="1" outlineLevel="1" x14ac:dyDescent="0.35">
      <c r="A248" s="195">
        <v>22</v>
      </c>
      <c r="B248" s="194"/>
      <c r="C248" s="96" t="s">
        <v>207</v>
      </c>
      <c r="D248" s="622">
        <v>16.100000000000001</v>
      </c>
      <c r="E248" s="633" t="s">
        <v>69</v>
      </c>
      <c r="F248" s="186">
        <v>27</v>
      </c>
      <c r="G248" s="186">
        <v>28</v>
      </c>
      <c r="H248" s="288"/>
      <c r="K248" s="288"/>
      <c r="X248" s="186"/>
    </row>
    <row r="249" spans="1:24" ht="13.5" customHeight="1" outlineLevel="1" x14ac:dyDescent="0.35">
      <c r="A249" s="195">
        <v>23</v>
      </c>
      <c r="B249" s="194"/>
      <c r="C249" s="96" t="s">
        <v>426</v>
      </c>
      <c r="D249" s="622">
        <v>23.2</v>
      </c>
      <c r="E249" s="633" t="s">
        <v>351</v>
      </c>
      <c r="F249" s="186">
        <v>27</v>
      </c>
      <c r="G249" s="186">
        <v>27</v>
      </c>
      <c r="H249" s="288"/>
      <c r="K249" s="288"/>
      <c r="X249" s="186"/>
    </row>
    <row r="250" spans="1:24" ht="13.5" customHeight="1" outlineLevel="1" x14ac:dyDescent="0.35">
      <c r="A250" s="186">
        <v>24</v>
      </c>
      <c r="B250" s="194"/>
      <c r="C250" s="96" t="s">
        <v>417</v>
      </c>
      <c r="D250" s="622">
        <v>33.6</v>
      </c>
      <c r="E250" s="633" t="s">
        <v>175</v>
      </c>
      <c r="F250" s="186">
        <v>27</v>
      </c>
      <c r="G250" s="186">
        <v>27</v>
      </c>
      <c r="H250" s="288"/>
      <c r="K250" s="288"/>
      <c r="X250" s="186"/>
    </row>
    <row r="251" spans="1:24" ht="13.5" customHeight="1" outlineLevel="1" x14ac:dyDescent="0.35">
      <c r="A251" s="186">
        <v>25</v>
      </c>
      <c r="B251" s="194"/>
      <c r="C251" s="195" t="s">
        <v>223</v>
      </c>
      <c r="D251" s="622">
        <v>12.7</v>
      </c>
      <c r="E251" s="632" t="s">
        <v>175</v>
      </c>
      <c r="F251" s="186">
        <v>26</v>
      </c>
      <c r="G251" s="186">
        <v>27</v>
      </c>
      <c r="H251" s="288"/>
      <c r="K251" s="288"/>
      <c r="X251" s="186"/>
    </row>
    <row r="252" spans="1:24" ht="13.5" customHeight="1" outlineLevel="1" x14ac:dyDescent="0.35">
      <c r="A252" s="186">
        <v>26</v>
      </c>
      <c r="B252" s="194"/>
      <c r="C252" s="96" t="s">
        <v>119</v>
      </c>
      <c r="D252" s="622">
        <v>24.6</v>
      </c>
      <c r="E252" s="633" t="s">
        <v>175</v>
      </c>
      <c r="F252" s="186">
        <v>26</v>
      </c>
      <c r="G252" s="186">
        <v>27</v>
      </c>
      <c r="H252" s="288"/>
      <c r="K252" s="288"/>
      <c r="X252" s="186"/>
    </row>
    <row r="253" spans="1:24" ht="13.5" customHeight="1" outlineLevel="1" x14ac:dyDescent="0.35">
      <c r="A253" s="186">
        <v>27</v>
      </c>
      <c r="B253" s="194"/>
      <c r="C253" s="96" t="s">
        <v>277</v>
      </c>
      <c r="D253" s="622">
        <v>30.1</v>
      </c>
      <c r="E253" s="633" t="s">
        <v>351</v>
      </c>
      <c r="F253" s="186">
        <v>26</v>
      </c>
      <c r="G253" s="186">
        <v>26</v>
      </c>
      <c r="H253" s="288"/>
      <c r="K253" s="288"/>
      <c r="X253" s="186"/>
    </row>
    <row r="254" spans="1:24" ht="13.5" customHeight="1" outlineLevel="1" x14ac:dyDescent="0.35">
      <c r="A254" s="186">
        <v>28</v>
      </c>
      <c r="B254" s="194"/>
      <c r="C254" s="96" t="s">
        <v>416</v>
      </c>
      <c r="D254" s="622">
        <v>22</v>
      </c>
      <c r="E254" s="633" t="s">
        <v>69</v>
      </c>
      <c r="F254" s="186">
        <v>26</v>
      </c>
      <c r="G254" s="186">
        <v>26</v>
      </c>
      <c r="H254" s="288"/>
      <c r="K254" s="288"/>
      <c r="X254" s="186"/>
    </row>
    <row r="255" spans="1:24" ht="13.5" customHeight="1" outlineLevel="1" x14ac:dyDescent="0.35">
      <c r="A255" s="186">
        <v>29</v>
      </c>
      <c r="B255" s="194"/>
      <c r="C255" s="96" t="s">
        <v>166</v>
      </c>
      <c r="D255" s="622">
        <v>40.6</v>
      </c>
      <c r="E255" s="633" t="s">
        <v>351</v>
      </c>
      <c r="F255" s="186">
        <v>26</v>
      </c>
      <c r="G255" s="186">
        <v>26</v>
      </c>
      <c r="H255" s="288"/>
      <c r="K255" s="288"/>
      <c r="X255" s="186"/>
    </row>
    <row r="256" spans="1:24" ht="13.5" customHeight="1" outlineLevel="1" x14ac:dyDescent="0.35">
      <c r="A256" s="186">
        <v>30</v>
      </c>
      <c r="B256" s="194"/>
      <c r="C256" s="96" t="s">
        <v>429</v>
      </c>
      <c r="D256" s="622">
        <v>39.4</v>
      </c>
      <c r="E256" s="633" t="s">
        <v>351</v>
      </c>
      <c r="F256" s="186">
        <v>26</v>
      </c>
      <c r="G256" s="186">
        <v>26</v>
      </c>
      <c r="H256" s="288"/>
      <c r="K256" s="288"/>
      <c r="X256" s="186"/>
    </row>
    <row r="257" spans="1:24" ht="13.5" customHeight="1" outlineLevel="1" x14ac:dyDescent="0.35">
      <c r="A257" s="186">
        <v>31</v>
      </c>
      <c r="B257" s="194"/>
      <c r="C257" s="195" t="s">
        <v>220</v>
      </c>
      <c r="D257" s="622">
        <v>21.2</v>
      </c>
      <c r="E257" s="632" t="s">
        <v>175</v>
      </c>
      <c r="F257" s="186">
        <v>25</v>
      </c>
      <c r="G257" s="186">
        <v>26</v>
      </c>
      <c r="H257" s="288"/>
      <c r="K257" s="288"/>
      <c r="X257" s="186"/>
    </row>
    <row r="258" spans="1:24" ht="13.5" customHeight="1" outlineLevel="1" x14ac:dyDescent="0.35">
      <c r="A258" s="186">
        <v>32</v>
      </c>
      <c r="B258" s="194"/>
      <c r="C258" s="96" t="s">
        <v>202</v>
      </c>
      <c r="D258" s="622">
        <v>11.8</v>
      </c>
      <c r="E258" s="633" t="s">
        <v>80</v>
      </c>
      <c r="F258" s="186">
        <v>25</v>
      </c>
      <c r="G258" s="186">
        <v>25</v>
      </c>
      <c r="H258" s="288"/>
      <c r="K258" s="288"/>
      <c r="X258" s="186"/>
    </row>
    <row r="259" spans="1:24" ht="13.5" customHeight="1" outlineLevel="1" x14ac:dyDescent="0.35">
      <c r="A259" s="186">
        <v>33</v>
      </c>
      <c r="B259" s="194"/>
      <c r="C259" s="96" t="s">
        <v>159</v>
      </c>
      <c r="D259" s="622">
        <v>22.2</v>
      </c>
      <c r="E259" s="633" t="s">
        <v>175</v>
      </c>
      <c r="F259" s="186">
        <v>25</v>
      </c>
      <c r="G259" s="186">
        <v>25</v>
      </c>
      <c r="H259" s="288"/>
      <c r="K259" s="288"/>
      <c r="X259" s="186"/>
    </row>
    <row r="260" spans="1:24" ht="13.5" customHeight="1" outlineLevel="1" x14ac:dyDescent="0.35">
      <c r="A260" s="186">
        <v>34</v>
      </c>
      <c r="B260" s="194"/>
      <c r="C260" s="96" t="s">
        <v>278</v>
      </c>
      <c r="D260" s="622">
        <v>25.1</v>
      </c>
      <c r="E260" s="633" t="s">
        <v>70</v>
      </c>
      <c r="F260" s="186">
        <v>24</v>
      </c>
      <c r="G260" s="186">
        <v>24</v>
      </c>
      <c r="H260" s="288"/>
      <c r="K260" s="288"/>
      <c r="X260" s="186"/>
    </row>
    <row r="261" spans="1:24" ht="13.5" customHeight="1" outlineLevel="1" x14ac:dyDescent="0.35">
      <c r="A261" s="186">
        <v>35</v>
      </c>
      <c r="B261" s="194"/>
      <c r="C261" s="96" t="s">
        <v>396</v>
      </c>
      <c r="D261" s="622">
        <v>11.6</v>
      </c>
      <c r="E261" s="633" t="s">
        <v>80</v>
      </c>
      <c r="F261" s="186">
        <v>24</v>
      </c>
      <c r="G261" s="186">
        <v>24</v>
      </c>
      <c r="H261" s="288"/>
      <c r="K261" s="288"/>
      <c r="X261" s="186"/>
    </row>
    <row r="262" spans="1:24" ht="13.5" customHeight="1" outlineLevel="1" x14ac:dyDescent="0.35">
      <c r="A262" s="186">
        <v>36</v>
      </c>
      <c r="B262" s="194"/>
      <c r="C262" s="96" t="s">
        <v>179</v>
      </c>
      <c r="D262" s="622">
        <v>17.2</v>
      </c>
      <c r="E262" s="633" t="s">
        <v>175</v>
      </c>
      <c r="F262" s="186">
        <v>23</v>
      </c>
      <c r="G262" s="186">
        <v>23</v>
      </c>
      <c r="H262" s="288"/>
      <c r="K262" s="288"/>
      <c r="X262" s="186"/>
    </row>
    <row r="263" spans="1:24" ht="13.5" customHeight="1" outlineLevel="1" x14ac:dyDescent="0.35">
      <c r="A263" s="186">
        <v>37</v>
      </c>
      <c r="B263" s="194"/>
      <c r="C263" s="96" t="s">
        <v>427</v>
      </c>
      <c r="D263" s="622">
        <v>25.1</v>
      </c>
      <c r="E263" s="633" t="s">
        <v>175</v>
      </c>
      <c r="F263" s="186">
        <v>22</v>
      </c>
      <c r="G263" s="186">
        <v>22</v>
      </c>
      <c r="H263" s="288"/>
      <c r="K263" s="288"/>
      <c r="X263" s="186"/>
    </row>
    <row r="264" spans="1:24" ht="13.5" customHeight="1" outlineLevel="1" x14ac:dyDescent="0.35">
      <c r="A264" s="186">
        <v>38</v>
      </c>
      <c r="B264" s="194"/>
      <c r="C264" s="96" t="s">
        <v>425</v>
      </c>
      <c r="D264" s="622">
        <v>6.9</v>
      </c>
      <c r="E264" s="633" t="s">
        <v>351</v>
      </c>
      <c r="F264" s="186">
        <v>22</v>
      </c>
      <c r="G264" s="186">
        <v>22</v>
      </c>
      <c r="H264" s="288"/>
      <c r="K264" s="288"/>
      <c r="X264" s="186"/>
    </row>
    <row r="265" spans="1:24" ht="13.5" customHeight="1" outlineLevel="1" x14ac:dyDescent="0.35">
      <c r="A265" s="186">
        <v>39</v>
      </c>
      <c r="B265" s="194"/>
      <c r="C265" s="96" t="s">
        <v>400</v>
      </c>
      <c r="D265" s="622">
        <v>13</v>
      </c>
      <c r="E265" s="633" t="s">
        <v>351</v>
      </c>
      <c r="F265" s="186">
        <v>22</v>
      </c>
      <c r="G265" s="186">
        <v>22</v>
      </c>
      <c r="H265" s="288"/>
      <c r="K265" s="288"/>
      <c r="X265" s="186"/>
    </row>
    <row r="266" spans="1:24" ht="13.5" customHeight="1" outlineLevel="1" x14ac:dyDescent="0.35">
      <c r="A266" s="186">
        <v>40</v>
      </c>
      <c r="B266" s="194"/>
      <c r="C266" s="96" t="s">
        <v>208</v>
      </c>
      <c r="D266" s="622">
        <v>17.600000000000001</v>
      </c>
      <c r="E266" s="633" t="s">
        <v>175</v>
      </c>
      <c r="F266" s="186">
        <v>20</v>
      </c>
      <c r="G266" s="186">
        <v>20</v>
      </c>
      <c r="H266" s="288"/>
      <c r="K266" s="288"/>
      <c r="X266" s="186"/>
    </row>
    <row r="267" spans="1:24" ht="13.5" customHeight="1" outlineLevel="1" x14ac:dyDescent="0.35">
      <c r="A267" s="186">
        <v>41</v>
      </c>
      <c r="B267" s="194"/>
      <c r="C267" s="96" t="s">
        <v>241</v>
      </c>
      <c r="D267" s="622">
        <v>22.9</v>
      </c>
      <c r="E267" s="633" t="s">
        <v>70</v>
      </c>
      <c r="F267" s="186">
        <v>20</v>
      </c>
      <c r="G267" s="186">
        <v>20</v>
      </c>
      <c r="H267" s="288"/>
      <c r="K267" s="288"/>
      <c r="X267" s="186"/>
    </row>
    <row r="268" spans="1:24" ht="13.5" customHeight="1" outlineLevel="1" x14ac:dyDescent="0.35">
      <c r="A268" s="186">
        <v>42</v>
      </c>
      <c r="B268" s="194"/>
      <c r="C268" s="96" t="s">
        <v>339</v>
      </c>
      <c r="D268" s="622">
        <v>29.6</v>
      </c>
      <c r="E268" s="633" t="s">
        <v>351</v>
      </c>
      <c r="F268" s="186">
        <v>19</v>
      </c>
      <c r="G268" s="186">
        <v>19</v>
      </c>
      <c r="H268" s="288"/>
      <c r="K268" s="288"/>
      <c r="X268" s="186"/>
    </row>
    <row r="269" spans="1:24" ht="13.5" customHeight="1" outlineLevel="1" x14ac:dyDescent="0.35">
      <c r="A269" s="186">
        <v>43</v>
      </c>
      <c r="B269" s="194"/>
      <c r="C269" s="96" t="s">
        <v>257</v>
      </c>
      <c r="D269" s="622">
        <v>26.9</v>
      </c>
      <c r="E269" s="633" t="s">
        <v>351</v>
      </c>
      <c r="F269" s="186">
        <v>16</v>
      </c>
      <c r="G269" s="186">
        <v>16</v>
      </c>
      <c r="H269" s="288"/>
      <c r="K269" s="288"/>
      <c r="X269" s="186"/>
    </row>
    <row r="270" spans="1:24" ht="13.5" customHeight="1" outlineLevel="1" x14ac:dyDescent="0.35">
      <c r="A270" s="186">
        <v>44</v>
      </c>
      <c r="B270" s="194"/>
      <c r="C270" s="96" t="s">
        <v>428</v>
      </c>
      <c r="D270" s="622">
        <v>18.100000000000001</v>
      </c>
      <c r="E270" s="633" t="s">
        <v>70</v>
      </c>
      <c r="F270" s="186">
        <v>11</v>
      </c>
      <c r="G270" s="186">
        <v>11</v>
      </c>
      <c r="H270" s="288"/>
      <c r="K270" s="288"/>
      <c r="X270" s="186"/>
    </row>
    <row r="271" spans="1:24" ht="13.5" customHeight="1" outlineLevel="1" x14ac:dyDescent="0.35">
      <c r="A271" s="186">
        <v>48</v>
      </c>
      <c r="B271" s="194"/>
      <c r="C271" s="96"/>
      <c r="E271" s="633"/>
      <c r="H271" s="288"/>
      <c r="K271" s="288"/>
      <c r="X271" s="186"/>
    </row>
    <row r="272" spans="1:24" ht="13.5" customHeight="1" outlineLevel="1" x14ac:dyDescent="0.35">
      <c r="A272" s="186">
        <v>49</v>
      </c>
      <c r="B272" s="194"/>
      <c r="C272" s="96"/>
      <c r="E272" s="633"/>
      <c r="H272" s="288"/>
      <c r="K272" s="288"/>
      <c r="X272" s="186"/>
    </row>
    <row r="273" spans="1:24" ht="13.5" customHeight="1" outlineLevel="1" x14ac:dyDescent="0.35">
      <c r="A273" s="186">
        <v>50</v>
      </c>
      <c r="B273" s="194"/>
      <c r="C273" s="96"/>
      <c r="E273" s="633"/>
      <c r="H273" s="288"/>
      <c r="K273" s="288"/>
      <c r="X273" s="186"/>
    </row>
    <row r="274" spans="1:24" ht="13.5" customHeight="1" outlineLevel="1" x14ac:dyDescent="0.35">
      <c r="A274" s="186">
        <v>51</v>
      </c>
      <c r="B274" s="194"/>
      <c r="C274" s="96"/>
      <c r="E274" s="633"/>
      <c r="H274" s="288"/>
      <c r="K274" s="288"/>
      <c r="X274" s="186"/>
    </row>
    <row r="275" spans="1:24" ht="13.5" customHeight="1" outlineLevel="1" x14ac:dyDescent="0.35">
      <c r="A275" s="186">
        <v>52</v>
      </c>
      <c r="B275" s="194"/>
      <c r="G275" s="186">
        <v>39</v>
      </c>
      <c r="H275" s="288"/>
      <c r="K275" s="288"/>
      <c r="X275" s="186"/>
    </row>
    <row r="276" spans="1:24" ht="13.5" customHeight="1" outlineLevel="1" x14ac:dyDescent="0.35">
      <c r="A276" s="186">
        <v>53</v>
      </c>
      <c r="B276" s="194"/>
      <c r="H276" s="288"/>
      <c r="K276" s="288"/>
      <c r="X276" s="186"/>
    </row>
    <row r="277" spans="1:24" ht="13.5" customHeight="1" outlineLevel="1" x14ac:dyDescent="0.35">
      <c r="A277" s="186">
        <v>54</v>
      </c>
      <c r="B277" s="194"/>
      <c r="G277" s="186">
        <v>19</v>
      </c>
      <c r="H277" s="288"/>
      <c r="K277" s="288"/>
      <c r="X277" s="186"/>
    </row>
    <row r="278" spans="1:24" ht="13.5" customHeight="1" outlineLevel="1" x14ac:dyDescent="0.35">
      <c r="A278" s="186">
        <v>55</v>
      </c>
      <c r="B278" s="194"/>
      <c r="G278" s="186">
        <v>38</v>
      </c>
      <c r="H278" s="288"/>
      <c r="K278" s="288"/>
      <c r="X278" s="186"/>
    </row>
    <row r="279" spans="1:24" ht="13.5" customHeight="1" outlineLevel="1" x14ac:dyDescent="0.35">
      <c r="A279" s="186">
        <v>56</v>
      </c>
      <c r="B279" s="194"/>
      <c r="G279" s="186">
        <v>20</v>
      </c>
      <c r="H279" s="288"/>
      <c r="K279" s="288"/>
      <c r="X279" s="186"/>
    </row>
    <row r="280" spans="1:24" ht="13.5" customHeight="1" outlineLevel="1" x14ac:dyDescent="0.35">
      <c r="A280" s="186">
        <v>57</v>
      </c>
      <c r="B280" s="194"/>
      <c r="G280" s="186">
        <v>40</v>
      </c>
      <c r="H280" s="288"/>
      <c r="K280" s="288"/>
      <c r="X280" s="186"/>
    </row>
    <row r="281" spans="1:24" ht="13.5" customHeight="1" outlineLevel="1" x14ac:dyDescent="0.35">
      <c r="A281" s="186">
        <v>58</v>
      </c>
      <c r="B281" s="194"/>
      <c r="G281" s="186">
        <v>18</v>
      </c>
      <c r="H281" s="288"/>
      <c r="K281" s="288"/>
      <c r="X281" s="186"/>
    </row>
    <row r="282" spans="1:24" ht="13.5" customHeight="1" outlineLevel="1" x14ac:dyDescent="0.35">
      <c r="A282" s="186">
        <v>59</v>
      </c>
      <c r="B282" s="194"/>
      <c r="G282" s="186">
        <v>47</v>
      </c>
      <c r="H282" s="288"/>
      <c r="K282" s="288"/>
      <c r="X282" s="186"/>
    </row>
    <row r="283" spans="1:24" ht="13.5" customHeight="1" outlineLevel="1" x14ac:dyDescent="0.35">
      <c r="A283" s="186">
        <v>60</v>
      </c>
      <c r="B283" s="194"/>
      <c r="G283" s="186">
        <v>60</v>
      </c>
      <c r="H283" s="288"/>
      <c r="K283" s="288"/>
      <c r="X283" s="186"/>
    </row>
    <row r="284" spans="1:24" ht="13.5" customHeight="1" outlineLevel="1" x14ac:dyDescent="0.35">
      <c r="A284" s="186">
        <v>61</v>
      </c>
      <c r="B284" s="194"/>
      <c r="G284" s="186">
        <v>23</v>
      </c>
      <c r="H284" s="288"/>
      <c r="K284" s="288"/>
    </row>
    <row r="285" spans="1:24" ht="13.5" customHeight="1" outlineLevel="1" x14ac:dyDescent="0.35">
      <c r="A285" s="186">
        <v>62</v>
      </c>
      <c r="B285" s="194"/>
      <c r="H285" s="288"/>
      <c r="K285" s="288"/>
    </row>
    <row r="286" spans="1:24" ht="13.5" customHeight="1" outlineLevel="1" x14ac:dyDescent="0.35">
      <c r="A286" s="186">
        <v>63</v>
      </c>
      <c r="B286" s="194"/>
      <c r="H286" s="288"/>
      <c r="K286" s="288"/>
    </row>
    <row r="287" spans="1:24" ht="13.5" customHeight="1" outlineLevel="1" x14ac:dyDescent="0.35">
      <c r="A287" s="186">
        <v>64</v>
      </c>
      <c r="B287" s="194"/>
      <c r="G287" s="186">
        <v>21</v>
      </c>
      <c r="H287" s="288"/>
      <c r="K287" s="288"/>
    </row>
    <row r="288" spans="1:24" ht="13.5" customHeight="1" outlineLevel="1" x14ac:dyDescent="0.35">
      <c r="B288" s="194"/>
      <c r="H288" s="288"/>
      <c r="K288" s="288"/>
    </row>
    <row r="289" spans="2:11" ht="13.5" customHeight="1" outlineLevel="1" x14ac:dyDescent="0.35">
      <c r="B289" s="194"/>
      <c r="H289" s="288"/>
      <c r="K289" s="288"/>
    </row>
    <row r="290" spans="2:11" ht="13.5" customHeight="1" outlineLevel="1" x14ac:dyDescent="0.35">
      <c r="B290" s="194"/>
      <c r="H290" s="288"/>
      <c r="K290" s="288"/>
    </row>
    <row r="291" spans="2:11" ht="13.5" customHeight="1" outlineLevel="1" x14ac:dyDescent="0.35">
      <c r="B291" s="194"/>
      <c r="H291" s="288"/>
      <c r="K291" s="288"/>
    </row>
    <row r="292" spans="2:11" ht="13.5" customHeight="1" outlineLevel="1" x14ac:dyDescent="0.35">
      <c r="B292" s="194"/>
      <c r="H292" s="288"/>
      <c r="K292" s="288"/>
    </row>
    <row r="293" spans="2:11" ht="13.5" customHeight="1" outlineLevel="1" x14ac:dyDescent="0.35">
      <c r="B293" s="194"/>
      <c r="H293" s="288"/>
      <c r="K293" s="288"/>
    </row>
    <row r="294" spans="2:11" ht="13.5" customHeight="1" outlineLevel="1" x14ac:dyDescent="0.35">
      <c r="B294" s="194"/>
      <c r="H294" s="288"/>
      <c r="K294" s="288"/>
    </row>
    <row r="295" spans="2:11" ht="13.5" customHeight="1" outlineLevel="1" x14ac:dyDescent="0.35">
      <c r="B295" s="194"/>
      <c r="H295" s="288"/>
      <c r="K295" s="288"/>
    </row>
    <row r="296" spans="2:11" ht="13.5" customHeight="1" outlineLevel="1" x14ac:dyDescent="0.35">
      <c r="B296" s="194"/>
      <c r="H296" s="288"/>
      <c r="K296" s="288"/>
    </row>
    <row r="297" spans="2:11" ht="13.5" customHeight="1" outlineLevel="1" x14ac:dyDescent="0.35">
      <c r="B297" s="194"/>
      <c r="H297" s="288"/>
      <c r="K297" s="288"/>
    </row>
    <row r="298" spans="2:11" ht="13.5" customHeight="1" outlineLevel="1" x14ac:dyDescent="0.35">
      <c r="B298" s="194"/>
      <c r="H298" s="288"/>
      <c r="K298" s="288"/>
    </row>
    <row r="299" spans="2:11" ht="13.5" customHeight="1" outlineLevel="1" x14ac:dyDescent="0.35">
      <c r="B299" s="194"/>
      <c r="H299" s="288"/>
      <c r="K299" s="288"/>
    </row>
    <row r="300" spans="2:11" ht="13.5" customHeight="1" outlineLevel="1" x14ac:dyDescent="0.35">
      <c r="B300" s="194"/>
      <c r="H300" s="288"/>
      <c r="K300" s="288"/>
    </row>
    <row r="301" spans="2:11" ht="13.5" customHeight="1" outlineLevel="1" x14ac:dyDescent="0.35">
      <c r="B301" s="194"/>
      <c r="H301" s="288"/>
      <c r="K301" s="288"/>
    </row>
    <row r="302" spans="2:11" ht="13.5" customHeight="1" outlineLevel="1" x14ac:dyDescent="0.35">
      <c r="B302" s="194"/>
      <c r="H302" s="288"/>
      <c r="K302" s="288"/>
    </row>
    <row r="303" spans="2:11" ht="13.5" customHeight="1" outlineLevel="1" x14ac:dyDescent="0.35">
      <c r="B303" s="194"/>
      <c r="K303" s="288"/>
    </row>
    <row r="304" spans="2:11" ht="13.5" customHeight="1" outlineLevel="1" x14ac:dyDescent="0.35">
      <c r="B304" s="194"/>
      <c r="K304" s="288"/>
    </row>
    <row r="305" spans="2:11" ht="13.5" customHeight="1" outlineLevel="1" x14ac:dyDescent="0.35">
      <c r="B305" s="194"/>
      <c r="K305" s="288"/>
    </row>
    <row r="306" spans="2:11" ht="13.5" customHeight="1" outlineLevel="1" x14ac:dyDescent="0.35">
      <c r="B306" s="194"/>
      <c r="K306" s="288"/>
    </row>
    <row r="307" spans="2:11" ht="13.5" customHeight="1" outlineLevel="1" x14ac:dyDescent="0.35">
      <c r="B307" s="194"/>
      <c r="K307" s="288"/>
    </row>
    <row r="308" spans="2:11" ht="13.5" customHeight="1" outlineLevel="1" x14ac:dyDescent="0.35">
      <c r="B308" s="194"/>
      <c r="K308" s="288"/>
    </row>
    <row r="309" spans="2:11" ht="13.5" customHeight="1" outlineLevel="1" x14ac:dyDescent="0.35">
      <c r="B309" s="194"/>
      <c r="K309" s="288"/>
    </row>
    <row r="310" spans="2:11" ht="13.5" customHeight="1" outlineLevel="1" x14ac:dyDescent="0.35">
      <c r="B310" s="194"/>
      <c r="K310" s="288"/>
    </row>
    <row r="311" spans="2:11" ht="13.5" customHeight="1" outlineLevel="1" x14ac:dyDescent="0.35">
      <c r="B311" s="194"/>
      <c r="K311" s="288"/>
    </row>
    <row r="312" spans="2:11" ht="13.5" customHeight="1" outlineLevel="1" x14ac:dyDescent="0.35">
      <c r="B312" s="194"/>
      <c r="K312" s="288"/>
    </row>
    <row r="313" spans="2:11" ht="13.5" customHeight="1" outlineLevel="1" x14ac:dyDescent="0.35">
      <c r="B313" s="194"/>
      <c r="K313" s="288"/>
    </row>
    <row r="314" spans="2:11" ht="13.5" customHeight="1" outlineLevel="1" x14ac:dyDescent="0.35">
      <c r="B314" s="194"/>
      <c r="K314" s="288"/>
    </row>
    <row r="315" spans="2:11" ht="13.5" customHeight="1" outlineLevel="1" x14ac:dyDescent="0.35">
      <c r="B315" s="194"/>
      <c r="K315" s="288"/>
    </row>
    <row r="316" spans="2:11" ht="13.5" customHeight="1" outlineLevel="1" x14ac:dyDescent="0.35">
      <c r="B316" s="194"/>
      <c r="K316" s="288"/>
    </row>
    <row r="317" spans="2:11" ht="13.5" customHeight="1" outlineLevel="1" x14ac:dyDescent="0.35">
      <c r="B317" s="194"/>
      <c r="K317" s="288"/>
    </row>
    <row r="318" spans="2:11" ht="13.5" customHeight="1" outlineLevel="1" x14ac:dyDescent="0.35">
      <c r="B318" s="194"/>
      <c r="K318" s="288"/>
    </row>
    <row r="319" spans="2:11" ht="13.5" customHeight="1" outlineLevel="1" x14ac:dyDescent="0.35">
      <c r="B319" s="194"/>
      <c r="K319" s="288"/>
    </row>
    <row r="320" spans="2:11" ht="13.5" customHeight="1" outlineLevel="1" x14ac:dyDescent="0.35">
      <c r="B320" s="194"/>
      <c r="K320" s="288"/>
    </row>
    <row r="321" spans="2:11" ht="13.5" customHeight="1" outlineLevel="1" x14ac:dyDescent="0.35">
      <c r="B321" s="194"/>
      <c r="K321" s="288"/>
    </row>
  </sheetData>
  <sortState xmlns:xlrd2="http://schemas.microsoft.com/office/spreadsheetml/2017/richdata2" ref="C224:F270">
    <sortCondition descending="1" ref="F224:F270"/>
  </sortState>
  <mergeCells count="26">
    <mergeCell ref="AB37:AF37"/>
    <mergeCell ref="A1:Z1"/>
    <mergeCell ref="I4:M4"/>
    <mergeCell ref="AB1:BB1"/>
    <mergeCell ref="AB2:AR2"/>
    <mergeCell ref="AT4:BB4"/>
    <mergeCell ref="AH4:AL4"/>
    <mergeCell ref="AN4:AR4"/>
    <mergeCell ref="B4:F4"/>
    <mergeCell ref="AB4:AF4"/>
    <mergeCell ref="A40:F40"/>
    <mergeCell ref="H40:M40"/>
    <mergeCell ref="AB40:AF40"/>
    <mergeCell ref="AW5:AY5"/>
    <mergeCell ref="AZ5:BB5"/>
    <mergeCell ref="AT5:AV5"/>
    <mergeCell ref="AN19:AR19"/>
    <mergeCell ref="AH37:AL37"/>
    <mergeCell ref="A39:F39"/>
    <mergeCell ref="H39:M39"/>
    <mergeCell ref="AB39:AF39"/>
    <mergeCell ref="O21:R21"/>
    <mergeCell ref="O5:R5"/>
    <mergeCell ref="S5:T5"/>
    <mergeCell ref="W5:X5"/>
    <mergeCell ref="W13:Z13"/>
  </mergeCells>
  <phoneticPr fontId="9" type="noConversion"/>
  <conditionalFormatting sqref="A224:A249">
    <cfRule type="expression" dxfId="175" priority="8">
      <formula>($H224="F")</formula>
    </cfRule>
  </conditionalFormatting>
  <conditionalFormatting sqref="B168:B174 G168:G174">
    <cfRule type="expression" dxfId="174" priority="23">
      <formula>($H168="F")</formula>
    </cfRule>
  </conditionalFormatting>
  <conditionalFormatting sqref="B224:B274 D224:D274 F224:H274">
    <cfRule type="expression" dxfId="173" priority="11">
      <formula>($H224="F")</formula>
    </cfRule>
  </conditionalFormatting>
  <conditionalFormatting sqref="B275:H287">
    <cfRule type="expression" dxfId="172" priority="25">
      <formula>($H275="F")</formula>
    </cfRule>
  </conditionalFormatting>
  <conditionalFormatting sqref="C6:C35">
    <cfRule type="cellIs" dxfId="171" priority="43" operator="equal">
      <formula>"F"</formula>
    </cfRule>
  </conditionalFormatting>
  <conditionalFormatting sqref="C224:C249">
    <cfRule type="expression" dxfId="170" priority="10">
      <formula>($H224="F")</formula>
    </cfRule>
  </conditionalFormatting>
  <conditionalFormatting sqref="D6:D35">
    <cfRule type="cellIs" dxfId="169" priority="40" operator="equal">
      <formula>"Inconnu"</formula>
    </cfRule>
  </conditionalFormatting>
  <conditionalFormatting sqref="E6:E35">
    <cfRule type="cellIs" dxfId="168" priority="39" operator="greaterThan">
      <formula>36</formula>
    </cfRule>
  </conditionalFormatting>
  <conditionalFormatting sqref="E224:E249">
    <cfRule type="expression" dxfId="167" priority="9">
      <formula>($H224="F")</formula>
    </cfRule>
  </conditionalFormatting>
  <conditionalFormatting sqref="J6:J35">
    <cfRule type="cellIs" dxfId="166" priority="44" operator="equal">
      <formula>"F"</formula>
    </cfRule>
  </conditionalFormatting>
  <conditionalFormatting sqref="K6:K35">
    <cfRule type="cellIs" dxfId="165" priority="41" operator="equal">
      <formula>"Inconnu"</formula>
    </cfRule>
  </conditionalFormatting>
  <conditionalFormatting sqref="L6:L35">
    <cfRule type="cellIs" dxfId="164" priority="42" operator="greaterThan">
      <formula>36</formula>
    </cfRule>
  </conditionalFormatting>
  <pageMargins left="0.19685039370078741" right="0.19685039370078741" top="0" bottom="0" header="0" footer="0"/>
  <pageSetup paperSize="9" scale="90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1">
    <pageSetUpPr fitToPage="1"/>
  </sheetPr>
  <dimension ref="A1:BB321"/>
  <sheetViews>
    <sheetView showZeros="0" topLeftCell="N14" zoomScale="70" zoomScaleNormal="70" workbookViewId="0">
      <selection activeCell="AB6" sqref="AB6:AL35"/>
    </sheetView>
  </sheetViews>
  <sheetFormatPr baseColWidth="10" defaultColWidth="11.53125" defaultRowHeight="12.75" outlineLevelRow="1" x14ac:dyDescent="0.35"/>
  <cols>
    <col min="1" max="1" width="5.33203125" customWidth="1"/>
    <col min="2" max="2" width="23.1328125" customWidth="1"/>
    <col min="3" max="3" width="21" customWidth="1"/>
    <col min="4" max="4" width="19.1328125" style="47" customWidth="1"/>
    <col min="5" max="5" width="26.53125" style="3" customWidth="1"/>
    <col min="6" max="6" width="5.46484375" customWidth="1"/>
    <col min="7" max="7" width="3.19921875" customWidth="1"/>
    <col min="8" max="8" width="4.33203125" customWidth="1"/>
    <col min="9" max="9" width="20.53125" customWidth="1"/>
    <col min="10" max="10" width="4.86328125" customWidth="1"/>
    <col min="11" max="12" width="15.6640625" customWidth="1"/>
    <col min="13" max="15" width="5.46484375" customWidth="1"/>
    <col min="16" max="16" width="16.46484375" customWidth="1"/>
    <col min="17" max="17" width="5.46484375" customWidth="1"/>
    <col min="18" max="18" width="18.19921875" customWidth="1"/>
    <col min="19" max="20" width="5.46484375" customWidth="1"/>
    <col min="21" max="21" width="1" customWidth="1"/>
    <col min="22" max="22" width="3.46484375" customWidth="1"/>
    <col min="23" max="23" width="20.53125" customWidth="1"/>
    <col min="24" max="24" width="9.19921875" style="4" customWidth="1"/>
    <col min="25" max="25" width="11.796875" customWidth="1"/>
    <col min="26" max="26" width="9.1328125" customWidth="1"/>
    <col min="27" max="27" width="3.53125" customWidth="1"/>
    <col min="28" max="28" width="8.1328125" customWidth="1"/>
    <col min="29" max="29" width="7.86328125" customWidth="1"/>
    <col min="30" max="30" width="8.46484375" customWidth="1"/>
    <col min="31" max="33" width="5.46484375" customWidth="1"/>
    <col min="34" max="34" width="3.33203125" customWidth="1"/>
    <col min="35" max="35" width="8" customWidth="1"/>
    <col min="36" max="39" width="5.46484375" customWidth="1"/>
    <col min="40" max="40" width="8.86328125" customWidth="1"/>
    <col min="41" max="41" width="1.53125" customWidth="1"/>
    <col min="42" max="42" width="5.46484375" customWidth="1"/>
    <col min="43" max="43" width="9.33203125" customWidth="1"/>
    <col min="44" max="46" width="5.46484375" customWidth="1"/>
    <col min="47" max="47" width="9.86328125" customWidth="1"/>
    <col min="62" max="62" width="12.1328125" customWidth="1"/>
  </cols>
  <sheetData>
    <row r="1" spans="1:54" s="661" customFormat="1" ht="31.8" customHeight="1" thickBot="1" x14ac:dyDescent="0.4">
      <c r="A1" s="922" t="str">
        <f>+Explications!A1:R1</f>
        <v>CARRE D'AS 2025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  <c r="W1" s="923"/>
      <c r="X1" s="923"/>
      <c r="Y1" s="923"/>
      <c r="Z1" s="924"/>
      <c r="AB1" s="922" t="s">
        <v>23</v>
      </c>
      <c r="AC1" s="923"/>
      <c r="AD1" s="923"/>
      <c r="AE1" s="923"/>
      <c r="AF1" s="923"/>
      <c r="AG1" s="923"/>
      <c r="AH1" s="923"/>
      <c r="AI1" s="923"/>
      <c r="AJ1" s="923"/>
      <c r="AK1" s="923"/>
      <c r="AL1" s="923"/>
      <c r="AM1" s="923"/>
      <c r="AN1" s="923"/>
      <c r="AO1" s="923"/>
      <c r="AP1" s="923"/>
      <c r="AQ1" s="923"/>
      <c r="AR1" s="923"/>
      <c r="AS1" s="923"/>
      <c r="AT1" s="923"/>
      <c r="AU1" s="923"/>
      <c r="AV1" s="923"/>
      <c r="AW1" s="923"/>
      <c r="AX1" s="923"/>
      <c r="AY1" s="923"/>
      <c r="AZ1" s="923"/>
      <c r="BA1" s="923"/>
      <c r="BB1" s="924"/>
    </row>
    <row r="2" spans="1:54" s="188" customFormat="1" ht="20" customHeight="1" x14ac:dyDescent="0.4">
      <c r="A2" s="333" t="s">
        <v>133</v>
      </c>
      <c r="B2" s="334">
        <f>+Explications!C35</f>
        <v>45790</v>
      </c>
      <c r="C2" s="335"/>
      <c r="D2" s="336" t="s">
        <v>131</v>
      </c>
      <c r="E2" s="333" t="str">
        <f>+Explications!C36</f>
        <v>Chevannes</v>
      </c>
      <c r="F2" s="333"/>
      <c r="G2" s="333"/>
      <c r="H2" s="335"/>
      <c r="I2" s="333" t="s">
        <v>224</v>
      </c>
      <c r="J2" s="333" t="str">
        <f>+Explications!C37</f>
        <v>Chevannes</v>
      </c>
      <c r="K2" s="333"/>
      <c r="L2" s="333"/>
      <c r="M2" s="333"/>
      <c r="N2" s="333"/>
      <c r="O2" s="333"/>
      <c r="P2" s="333" t="s">
        <v>391</v>
      </c>
      <c r="Q2" s="333"/>
      <c r="R2" s="333" t="str">
        <f>+Explications!C38</f>
        <v>Scramble</v>
      </c>
      <c r="S2" s="333"/>
      <c r="T2" s="333"/>
      <c r="U2" s="333" t="s">
        <v>25</v>
      </c>
      <c r="V2" s="333"/>
      <c r="W2" s="333"/>
      <c r="X2" s="337"/>
      <c r="Y2" s="333"/>
      <c r="AB2" s="925"/>
      <c r="AC2" s="925"/>
      <c r="AD2" s="925"/>
      <c r="AE2" s="925"/>
      <c r="AF2" s="925"/>
      <c r="AG2" s="925"/>
      <c r="AH2" s="925"/>
      <c r="AI2" s="925"/>
      <c r="AJ2" s="925"/>
      <c r="AK2" s="925"/>
      <c r="AL2" s="925"/>
      <c r="AM2" s="925"/>
      <c r="AN2" s="925"/>
      <c r="AO2" s="925"/>
      <c r="AP2" s="925"/>
      <c r="AQ2" s="925"/>
      <c r="AR2" s="925"/>
      <c r="AS2" s="925"/>
      <c r="AT2" s="925"/>
      <c r="AU2" s="925"/>
    </row>
    <row r="3" spans="1:54" s="188" customFormat="1" ht="13.15" thickBot="1" x14ac:dyDescent="0.4">
      <c r="B3" s="338"/>
      <c r="D3" s="339"/>
      <c r="E3" s="340"/>
      <c r="X3" s="341"/>
    </row>
    <row r="4" spans="1:54" s="188" customFormat="1" ht="16.5" customHeight="1" thickBot="1" x14ac:dyDescent="0.4">
      <c r="B4" s="912" t="s">
        <v>0</v>
      </c>
      <c r="C4" s="914"/>
      <c r="D4" s="914"/>
      <c r="E4" s="914"/>
      <c r="F4" s="913"/>
      <c r="G4" s="101"/>
      <c r="H4" s="101"/>
      <c r="I4" s="912" t="s">
        <v>3</v>
      </c>
      <c r="J4" s="914"/>
      <c r="K4" s="914"/>
      <c r="L4" s="914"/>
      <c r="M4" s="913"/>
      <c r="X4" s="341"/>
      <c r="AB4" s="912" t="s">
        <v>0</v>
      </c>
      <c r="AC4" s="914"/>
      <c r="AD4" s="914"/>
      <c r="AE4" s="914"/>
      <c r="AF4" s="914"/>
      <c r="AH4" s="912" t="s">
        <v>3</v>
      </c>
      <c r="AI4" s="914"/>
      <c r="AJ4" s="914"/>
      <c r="AK4" s="914"/>
      <c r="AL4" s="914"/>
      <c r="AN4" s="912" t="s">
        <v>18</v>
      </c>
      <c r="AO4" s="914"/>
      <c r="AP4" s="914"/>
      <c r="AQ4" s="914"/>
      <c r="AR4" s="914"/>
      <c r="AT4" s="915" t="s">
        <v>231</v>
      </c>
      <c r="AU4" s="909"/>
      <c r="AV4" s="909"/>
      <c r="AW4" s="909"/>
      <c r="AX4" s="909"/>
      <c r="AY4" s="909"/>
      <c r="AZ4" s="909"/>
      <c r="BA4" s="909"/>
      <c r="BB4" s="916"/>
    </row>
    <row r="5" spans="1:54" s="188" customFormat="1" ht="16.5" customHeight="1" thickBot="1" x14ac:dyDescent="0.4">
      <c r="B5" s="342" t="s">
        <v>85</v>
      </c>
      <c r="C5" s="343" t="s">
        <v>90</v>
      </c>
      <c r="D5" s="344" t="s">
        <v>24</v>
      </c>
      <c r="E5" s="345" t="s">
        <v>48</v>
      </c>
      <c r="F5" s="346" t="s">
        <v>21</v>
      </c>
      <c r="G5" s="101"/>
      <c r="H5" s="101"/>
      <c r="I5" s="347" t="str">
        <f>+B5</f>
        <v>Nom Prénom</v>
      </c>
      <c r="J5" s="348" t="s">
        <v>90</v>
      </c>
      <c r="K5" s="347" t="str">
        <f>+D5</f>
        <v>Club *</v>
      </c>
      <c r="L5" s="347" t="s">
        <v>48</v>
      </c>
      <c r="M5" s="349" t="s">
        <v>21</v>
      </c>
      <c r="O5" s="905" t="s">
        <v>18</v>
      </c>
      <c r="P5" s="906"/>
      <c r="Q5" s="906"/>
      <c r="R5" s="907"/>
      <c r="S5" s="910" t="s">
        <v>2</v>
      </c>
      <c r="T5" s="911"/>
      <c r="W5" s="912" t="s">
        <v>15</v>
      </c>
      <c r="X5" s="913"/>
      <c r="AB5" s="349" t="str">
        <f>+W6</f>
        <v>ASGAF</v>
      </c>
      <c r="AC5" s="349" t="str">
        <f>+W7</f>
        <v>Chevannes</v>
      </c>
      <c r="AD5" s="349" t="str">
        <f>+W8</f>
        <v>Chevry</v>
      </c>
      <c r="AE5" s="349" t="str">
        <f>+W9</f>
        <v>Corbuches</v>
      </c>
      <c r="AF5" s="349" t="str">
        <f>+W10</f>
        <v>Réveillon</v>
      </c>
      <c r="AH5" s="349" t="str">
        <f>+AB5</f>
        <v>ASGAF</v>
      </c>
      <c r="AI5" s="349" t="str">
        <f>+AC5</f>
        <v>Chevannes</v>
      </c>
      <c r="AJ5" s="349" t="str">
        <f>+AD5</f>
        <v>Chevry</v>
      </c>
      <c r="AK5" s="349" t="str">
        <f>+AE5</f>
        <v>Corbuches</v>
      </c>
      <c r="AL5" s="349" t="str">
        <f>+AF5</f>
        <v>Réveillon</v>
      </c>
      <c r="AN5" s="349" t="str">
        <f>+AH5</f>
        <v>ASGAF</v>
      </c>
      <c r="AO5" s="349" t="str">
        <f>+AI5</f>
        <v>Chevannes</v>
      </c>
      <c r="AP5" s="349" t="str">
        <f>+AJ5</f>
        <v>Chevry</v>
      </c>
      <c r="AQ5" s="349" t="str">
        <f>+AK5</f>
        <v>Corbuches</v>
      </c>
      <c r="AR5" s="349" t="str">
        <f>+AL5</f>
        <v>Réveillon</v>
      </c>
      <c r="AT5" s="912" t="s">
        <v>227</v>
      </c>
      <c r="AU5" s="914"/>
      <c r="AV5" s="913"/>
      <c r="AW5" s="912" t="s">
        <v>86</v>
      </c>
      <c r="AX5" s="914"/>
      <c r="AY5" s="913"/>
      <c r="AZ5" s="912" t="s">
        <v>87</v>
      </c>
      <c r="BA5" s="914"/>
      <c r="BB5" s="913"/>
    </row>
    <row r="6" spans="1:54" s="188" customFormat="1" ht="16.5" customHeight="1" thickBot="1" x14ac:dyDescent="0.4">
      <c r="A6" s="350">
        <v>1</v>
      </c>
      <c r="B6" s="351" t="str">
        <f t="shared" ref="B6:D21" si="0">+B42</f>
        <v>Bellanger Alain</v>
      </c>
      <c r="C6" s="352" t="str">
        <f>+C42</f>
        <v>H</v>
      </c>
      <c r="D6" s="353" t="str">
        <f t="shared" ref="D6:D14" si="1">+D42</f>
        <v>Chevannes</v>
      </c>
      <c r="E6" s="354">
        <f>IF(+E42&gt;36,36,E42)</f>
        <v>10.3</v>
      </c>
      <c r="F6" s="355">
        <v>30</v>
      </c>
      <c r="H6" s="350">
        <v>1</v>
      </c>
      <c r="I6" s="351" t="str">
        <f t="shared" ref="I6:K21" si="2">+I42</f>
        <v>Lezervant Frédéric</v>
      </c>
      <c r="J6" s="352" t="str">
        <f t="shared" si="2"/>
        <v>H</v>
      </c>
      <c r="K6" s="352" t="str">
        <f t="shared" si="2"/>
        <v>ASGAF</v>
      </c>
      <c r="L6" s="354">
        <f>IF(+L42&gt;36,36,L42)</f>
        <v>19.399999999999999</v>
      </c>
      <c r="M6" s="355">
        <v>30</v>
      </c>
      <c r="O6" s="356" t="s">
        <v>228</v>
      </c>
      <c r="P6" s="357" t="str">
        <f>+I5</f>
        <v>Nom Prénom</v>
      </c>
      <c r="Q6" s="357" t="str">
        <f>+J5</f>
        <v>H/F</v>
      </c>
      <c r="R6" s="357" t="str">
        <f>+K5</f>
        <v>Club *</v>
      </c>
      <c r="S6" s="357" t="s">
        <v>228</v>
      </c>
      <c r="T6" s="358" t="s">
        <v>230</v>
      </c>
      <c r="W6" s="359" t="s">
        <v>311</v>
      </c>
      <c r="X6" s="360">
        <f>AB121</f>
        <v>18</v>
      </c>
      <c r="AB6" s="361" t="str">
        <f>IF(LEFT($D6,5)=AB$5,$F6,"")</f>
        <v/>
      </c>
      <c r="AC6" s="361">
        <f t="shared" ref="AC6:AC35" si="3">IF(LEFT($D6,9)=AC$5,$F6,"")</f>
        <v>30</v>
      </c>
      <c r="AD6" s="361" t="str">
        <f>IF(LEFT($D6,6)=AD$5,$F6,"")</f>
        <v/>
      </c>
      <c r="AE6" s="361" t="str">
        <f>IF(LEFT($D6,9)=AE$5,$F6,"")</f>
        <v/>
      </c>
      <c r="AF6" s="361" t="str">
        <f>IF(LEFT($D6,9)=AF$5,$F6,"")</f>
        <v/>
      </c>
      <c r="AH6" s="362">
        <f t="shared" ref="AH6:AH35" si="4">IF(LEFT($K6,5)=AH$5,$M6,"")</f>
        <v>30</v>
      </c>
      <c r="AI6" s="362" t="str">
        <f>IF(LEFT($K6,9)=AI$5,$M6,"")</f>
        <v/>
      </c>
      <c r="AJ6" s="362" t="str">
        <f>IF(LEFT($K6,6)=AJ$5,$M6,"")</f>
        <v/>
      </c>
      <c r="AK6" s="362" t="str">
        <f>IF(LEFT($K6,9)=AK$5,$M6,"")</f>
        <v/>
      </c>
      <c r="AL6" s="362" t="str">
        <f>IF(LEFT($K6,9)=AL$5,$M6,"")</f>
        <v/>
      </c>
      <c r="AN6" s="361" t="str">
        <f t="shared" ref="AN6:AR17" si="5">IF(LEFT($R7,5)=AN$5,$S7,"")</f>
        <v/>
      </c>
      <c r="AO6" s="361" t="str">
        <f t="shared" si="5"/>
        <v/>
      </c>
      <c r="AP6" s="361" t="str">
        <f t="shared" si="5"/>
        <v/>
      </c>
      <c r="AQ6" s="361" t="str">
        <f t="shared" si="5"/>
        <v/>
      </c>
      <c r="AR6" s="361" t="str">
        <f t="shared" si="5"/>
        <v/>
      </c>
      <c r="AT6" s="349" t="s">
        <v>229</v>
      </c>
      <c r="AU6" s="349" t="s">
        <v>228</v>
      </c>
      <c r="AV6" s="349" t="s">
        <v>1</v>
      </c>
      <c r="AW6" s="349" t="s">
        <v>229</v>
      </c>
      <c r="AX6" s="349" t="s">
        <v>228</v>
      </c>
      <c r="AY6" s="349" t="s">
        <v>1</v>
      </c>
      <c r="AZ6" s="349" t="s">
        <v>229</v>
      </c>
      <c r="BA6" s="349" t="s">
        <v>228</v>
      </c>
      <c r="BB6" s="349" t="s">
        <v>1</v>
      </c>
    </row>
    <row r="7" spans="1:54" s="188" customFormat="1" ht="16.5" customHeight="1" x14ac:dyDescent="0.35">
      <c r="A7" s="363">
        <v>2</v>
      </c>
      <c r="B7" s="364" t="str">
        <f t="shared" si="0"/>
        <v>Viron Alain</v>
      </c>
      <c r="C7" s="365" t="str">
        <f t="shared" si="0"/>
        <v>H</v>
      </c>
      <c r="D7" s="366" t="str">
        <f t="shared" si="1"/>
        <v>Chevannes</v>
      </c>
      <c r="E7" s="354">
        <f t="shared" ref="E7:E35" si="6">IF(+E43&gt;36,36,E43)</f>
        <v>11.4</v>
      </c>
      <c r="F7" s="367">
        <f>+F6</f>
        <v>30</v>
      </c>
      <c r="H7" s="363">
        <v>2</v>
      </c>
      <c r="I7" s="364" t="str">
        <f t="shared" si="2"/>
        <v>Lezervant Sophie</v>
      </c>
      <c r="J7" s="365" t="str">
        <f t="shared" si="2"/>
        <v>F</v>
      </c>
      <c r="K7" s="365" t="str">
        <f t="shared" si="2"/>
        <v>ASGAF</v>
      </c>
      <c r="L7" s="354">
        <f t="shared" ref="L7:L35" si="7">IF(+L43&gt;36,36,L43)</f>
        <v>23.7</v>
      </c>
      <c r="M7" s="367">
        <f>+M6</f>
        <v>30</v>
      </c>
      <c r="O7" s="368">
        <v>1</v>
      </c>
      <c r="P7" s="369" t="str">
        <f t="shared" ref="P7:P18" si="8">IFERROR(VLOOKUP($O7,$AU$7:$AV$36,2,0),"")</f>
        <v/>
      </c>
      <c r="Q7" s="369" t="str">
        <f t="shared" ref="Q7:Q18" si="9">IFERROR(VLOOKUP($P7,$I$6:$L$35,4,0),"")</f>
        <v/>
      </c>
      <c r="R7" s="369" t="str">
        <f t="shared" ref="R7:R18" si="10">IFERROR(VLOOKUP($P7,$I$6:$L$35,3,0),"")</f>
        <v/>
      </c>
      <c r="S7" s="370">
        <f t="shared" ref="S7:S18" si="11">IF(P7&lt;&gt;"",T7,0)</f>
        <v>0</v>
      </c>
      <c r="T7" s="371">
        <v>12</v>
      </c>
      <c r="W7" s="372" t="s">
        <v>10</v>
      </c>
      <c r="X7" s="373">
        <f>AC121</f>
        <v>34</v>
      </c>
      <c r="AB7" s="361" t="str">
        <f t="shared" ref="AB7:AB35" si="12">IF(LEFT($D7,5)=AB$5,$F7,"")</f>
        <v/>
      </c>
      <c r="AC7" s="361">
        <f t="shared" si="3"/>
        <v>30</v>
      </c>
      <c r="AD7" s="361" t="str">
        <f t="shared" ref="AD7:AD35" si="13">IF(LEFT($D7,6)=AD$5,$F7,"")</f>
        <v/>
      </c>
      <c r="AE7" s="361" t="str">
        <f t="shared" ref="AE7:AF34" si="14">IF(LEFT($D7,9)=AE$5,$F7,"")</f>
        <v/>
      </c>
      <c r="AF7" s="361" t="str">
        <f t="shared" si="14"/>
        <v/>
      </c>
      <c r="AH7" s="362">
        <f t="shared" si="4"/>
        <v>30</v>
      </c>
      <c r="AI7" s="362" t="str">
        <f t="shared" ref="AI7:AI35" si="15">IF(LEFT($K7,9)=AI$5,$M7,"")</f>
        <v/>
      </c>
      <c r="AJ7" s="362" t="str">
        <f t="shared" ref="AJ7:AJ35" si="16">IF(LEFT($K7,6)=AJ$5,$M7,"")</f>
        <v/>
      </c>
      <c r="AK7" s="362" t="str">
        <f t="shared" ref="AK7:AL35" si="17">IF(LEFT($K7,9)=AK$5,$M7,"")</f>
        <v/>
      </c>
      <c r="AL7" s="362" t="str">
        <f t="shared" si="17"/>
        <v/>
      </c>
      <c r="AN7" s="361" t="str">
        <f t="shared" si="5"/>
        <v/>
      </c>
      <c r="AO7" s="361" t="str">
        <f t="shared" si="5"/>
        <v/>
      </c>
      <c r="AP7" s="361" t="str">
        <f t="shared" si="5"/>
        <v/>
      </c>
      <c r="AQ7" s="361" t="str">
        <f t="shared" si="5"/>
        <v/>
      </c>
      <c r="AR7" s="361" t="str">
        <f t="shared" si="5"/>
        <v/>
      </c>
      <c r="AT7" s="374">
        <f t="shared" ref="AT7:AT36" si="18">IF(L6&gt;36,M6,0)</f>
        <v>0</v>
      </c>
      <c r="AU7" s="374">
        <f t="shared" ref="AU7:AU36" si="19">IF(AT7&lt;&gt;0,RANK(AT7,AT$7:AT$36),0)</f>
        <v>0</v>
      </c>
      <c r="AV7" s="374" t="str">
        <f t="shared" ref="AV7:AV36" si="20">IF(AU7&lt;&gt;0,$I6,"")</f>
        <v/>
      </c>
      <c r="AW7" s="374">
        <f t="shared" ref="AW7:AW36" si="21">IF((L6&gt;36),0,IF(J6="F",M6,0))</f>
        <v>0</v>
      </c>
      <c r="AX7" s="374">
        <f t="shared" ref="AX7:AX36" si="22">IF(AW7&lt;&gt;0,RANK(AW7,AW$7:AW$36),0)</f>
        <v>0</v>
      </c>
      <c r="AY7" s="374" t="str">
        <f t="shared" ref="AY7:AY36" si="23">IF(AX7&lt;&gt;0,$I6,"")</f>
        <v/>
      </c>
      <c r="AZ7" s="374">
        <f t="shared" ref="AZ7:AZ36" si="24">IF((L6&gt;36),0,IF(J6="F",0,M6))</f>
        <v>30</v>
      </c>
      <c r="BA7" s="374">
        <f t="shared" ref="BA7:BA36" si="25">IF(AZ7&lt;&gt;0,RANK(AZ7,AZ$7:AZ$36),0)</f>
        <v>1</v>
      </c>
      <c r="BB7" s="374" t="str">
        <f t="shared" ref="BB7:BB36" si="26">IF(BA7&lt;&gt;0,$I6,"")</f>
        <v>Lezervant Frédéric</v>
      </c>
    </row>
    <row r="8" spans="1:54" s="188" customFormat="1" ht="16.5" customHeight="1" x14ac:dyDescent="0.35">
      <c r="A8" s="363">
        <v>3</v>
      </c>
      <c r="B8" s="364" t="str">
        <f t="shared" si="0"/>
        <v>Lacaze Herve</v>
      </c>
      <c r="C8" s="365" t="str">
        <f t="shared" si="0"/>
        <v>H</v>
      </c>
      <c r="D8" s="366" t="str">
        <f t="shared" si="1"/>
        <v>Corbuches</v>
      </c>
      <c r="E8" s="354">
        <f t="shared" si="6"/>
        <v>10.8</v>
      </c>
      <c r="F8" s="367">
        <f>+F7-2</f>
        <v>28</v>
      </c>
      <c r="H8" s="363">
        <v>3</v>
      </c>
      <c r="I8" s="364" t="str">
        <f t="shared" si="2"/>
        <v>Bellanger Alain</v>
      </c>
      <c r="J8" s="365" t="str">
        <f t="shared" si="2"/>
        <v>H</v>
      </c>
      <c r="K8" s="365" t="str">
        <f t="shared" si="2"/>
        <v>Chevannes</v>
      </c>
      <c r="L8" s="354">
        <f t="shared" si="7"/>
        <v>10.3</v>
      </c>
      <c r="M8" s="367">
        <f>+M7-2</f>
        <v>28</v>
      </c>
      <c r="O8" s="375">
        <v>1</v>
      </c>
      <c r="P8" s="376" t="str">
        <f t="shared" si="8"/>
        <v/>
      </c>
      <c r="Q8" s="376" t="str">
        <f t="shared" si="9"/>
        <v/>
      </c>
      <c r="R8" s="376" t="str">
        <f t="shared" si="10"/>
        <v/>
      </c>
      <c r="S8" s="377">
        <f t="shared" si="11"/>
        <v>0</v>
      </c>
      <c r="T8" s="378">
        <f>IF(Q8&lt;&gt;Q7,+T7-1,T7)</f>
        <v>12</v>
      </c>
      <c r="W8" s="372" t="s">
        <v>11</v>
      </c>
      <c r="X8" s="373">
        <f>AD121</f>
        <v>4</v>
      </c>
      <c r="AB8" s="361" t="str">
        <f t="shared" si="12"/>
        <v/>
      </c>
      <c r="AC8" s="361" t="str">
        <f t="shared" si="3"/>
        <v/>
      </c>
      <c r="AD8" s="361" t="str">
        <f t="shared" si="13"/>
        <v/>
      </c>
      <c r="AE8" s="361">
        <f t="shared" si="14"/>
        <v>28</v>
      </c>
      <c r="AF8" s="361" t="str">
        <f t="shared" si="14"/>
        <v/>
      </c>
      <c r="AH8" s="362" t="str">
        <f t="shared" si="4"/>
        <v/>
      </c>
      <c r="AI8" s="362">
        <f t="shared" si="15"/>
        <v>28</v>
      </c>
      <c r="AJ8" s="362" t="str">
        <f t="shared" si="16"/>
        <v/>
      </c>
      <c r="AK8" s="362" t="str">
        <f t="shared" si="17"/>
        <v/>
      </c>
      <c r="AL8" s="362" t="str">
        <f t="shared" si="17"/>
        <v/>
      </c>
      <c r="AN8" s="361" t="str">
        <f t="shared" si="5"/>
        <v/>
      </c>
      <c r="AO8" s="361" t="str">
        <f t="shared" si="5"/>
        <v/>
      </c>
      <c r="AP8" s="361" t="str">
        <f t="shared" si="5"/>
        <v/>
      </c>
      <c r="AQ8" s="361" t="str">
        <f t="shared" si="5"/>
        <v/>
      </c>
      <c r="AR8" s="361" t="str">
        <f t="shared" si="5"/>
        <v/>
      </c>
      <c r="AT8" s="379">
        <f t="shared" si="18"/>
        <v>0</v>
      </c>
      <c r="AU8" s="379">
        <f t="shared" si="19"/>
        <v>0</v>
      </c>
      <c r="AV8" s="379" t="str">
        <f t="shared" si="20"/>
        <v/>
      </c>
      <c r="AW8" s="379">
        <f t="shared" si="21"/>
        <v>30</v>
      </c>
      <c r="AX8" s="379">
        <f t="shared" si="22"/>
        <v>1</v>
      </c>
      <c r="AY8" s="379" t="str">
        <f t="shared" si="23"/>
        <v>Lezervant Sophie</v>
      </c>
      <c r="AZ8" s="379">
        <f t="shared" si="24"/>
        <v>0</v>
      </c>
      <c r="BA8" s="379">
        <f t="shared" si="25"/>
        <v>0</v>
      </c>
      <c r="BB8" s="379" t="str">
        <f t="shared" si="26"/>
        <v/>
      </c>
    </row>
    <row r="9" spans="1:54" s="188" customFormat="1" ht="16.5" customHeight="1" x14ac:dyDescent="0.35">
      <c r="A9" s="363">
        <v>4</v>
      </c>
      <c r="B9" s="364" t="str">
        <f t="shared" si="0"/>
        <v>Szechter Bertrand</v>
      </c>
      <c r="C9" s="365" t="str">
        <f t="shared" si="0"/>
        <v>H</v>
      </c>
      <c r="D9" s="366" t="str">
        <f t="shared" si="1"/>
        <v>Corbuches</v>
      </c>
      <c r="E9" s="354">
        <f t="shared" si="6"/>
        <v>8.1</v>
      </c>
      <c r="F9" s="367">
        <f>+F8</f>
        <v>28</v>
      </c>
      <c r="H9" s="363">
        <v>4</v>
      </c>
      <c r="I9" s="364" t="str">
        <f t="shared" si="2"/>
        <v>Viron Alain</v>
      </c>
      <c r="J9" s="365" t="str">
        <f t="shared" si="2"/>
        <v>H</v>
      </c>
      <c r="K9" s="365" t="str">
        <f t="shared" si="2"/>
        <v>Chevannes</v>
      </c>
      <c r="L9" s="354">
        <f t="shared" si="7"/>
        <v>11.4</v>
      </c>
      <c r="M9" s="367">
        <f>+M8</f>
        <v>28</v>
      </c>
      <c r="O9" s="375">
        <v>3</v>
      </c>
      <c r="P9" s="376" t="str">
        <f t="shared" si="8"/>
        <v/>
      </c>
      <c r="Q9" s="376" t="str">
        <f t="shared" si="9"/>
        <v/>
      </c>
      <c r="R9" s="376" t="str">
        <f t="shared" si="10"/>
        <v/>
      </c>
      <c r="S9" s="377">
        <f t="shared" si="11"/>
        <v>0</v>
      </c>
      <c r="T9" s="378">
        <f t="shared" ref="T9:T18" si="27">IF(Q9&lt;&gt;Q8,+T8-1,T8)</f>
        <v>12</v>
      </c>
      <c r="W9" s="372" t="s">
        <v>12</v>
      </c>
      <c r="X9" s="373">
        <f>AE121</f>
        <v>4</v>
      </c>
      <c r="AB9" s="361" t="str">
        <f t="shared" si="12"/>
        <v/>
      </c>
      <c r="AC9" s="361" t="str">
        <f t="shared" si="3"/>
        <v/>
      </c>
      <c r="AD9" s="361" t="str">
        <f t="shared" si="13"/>
        <v/>
      </c>
      <c r="AE9" s="361">
        <f t="shared" si="14"/>
        <v>28</v>
      </c>
      <c r="AF9" s="361" t="str">
        <f t="shared" si="14"/>
        <v/>
      </c>
      <c r="AH9" s="362" t="str">
        <f t="shared" si="4"/>
        <v/>
      </c>
      <c r="AI9" s="362">
        <f t="shared" si="15"/>
        <v>28</v>
      </c>
      <c r="AJ9" s="362" t="str">
        <f t="shared" si="16"/>
        <v/>
      </c>
      <c r="AK9" s="362" t="str">
        <f t="shared" si="17"/>
        <v/>
      </c>
      <c r="AL9" s="362" t="str">
        <f t="shared" si="17"/>
        <v/>
      </c>
      <c r="AN9" s="361" t="str">
        <f t="shared" si="5"/>
        <v/>
      </c>
      <c r="AO9" s="361" t="str">
        <f t="shared" si="5"/>
        <v/>
      </c>
      <c r="AP9" s="361" t="str">
        <f t="shared" si="5"/>
        <v/>
      </c>
      <c r="AQ9" s="361" t="str">
        <f t="shared" si="5"/>
        <v/>
      </c>
      <c r="AR9" s="361" t="str">
        <f t="shared" si="5"/>
        <v/>
      </c>
      <c r="AT9" s="379">
        <f t="shared" si="18"/>
        <v>0</v>
      </c>
      <c r="AU9" s="379">
        <f t="shared" si="19"/>
        <v>0</v>
      </c>
      <c r="AV9" s="379" t="str">
        <f t="shared" si="20"/>
        <v/>
      </c>
      <c r="AW9" s="379">
        <f t="shared" si="21"/>
        <v>0</v>
      </c>
      <c r="AX9" s="379">
        <f t="shared" si="22"/>
        <v>0</v>
      </c>
      <c r="AY9" s="379" t="str">
        <f t="shared" si="23"/>
        <v/>
      </c>
      <c r="AZ9" s="379">
        <f t="shared" si="24"/>
        <v>28</v>
      </c>
      <c r="BA9" s="379">
        <f t="shared" si="25"/>
        <v>2</v>
      </c>
      <c r="BB9" s="379" t="str">
        <f t="shared" si="26"/>
        <v>Bellanger Alain</v>
      </c>
    </row>
    <row r="10" spans="1:54" s="188" customFormat="1" ht="16.5" customHeight="1" thickBot="1" x14ac:dyDescent="0.4">
      <c r="A10" s="363">
        <v>5</v>
      </c>
      <c r="B10" s="364" t="str">
        <f t="shared" si="0"/>
        <v>Bridier Jean Michel</v>
      </c>
      <c r="C10" s="365" t="str">
        <f t="shared" si="0"/>
        <v>H</v>
      </c>
      <c r="D10" s="366" t="str">
        <f t="shared" si="1"/>
        <v>Réveillon</v>
      </c>
      <c r="E10" s="354">
        <f t="shared" si="6"/>
        <v>9.6999999999999993</v>
      </c>
      <c r="F10" s="367">
        <f>+F9-2</f>
        <v>26</v>
      </c>
      <c r="H10" s="363">
        <v>5</v>
      </c>
      <c r="I10" s="364" t="str">
        <f t="shared" si="2"/>
        <v>Baptiste Nathalie</v>
      </c>
      <c r="J10" s="365" t="str">
        <f t="shared" si="2"/>
        <v>F</v>
      </c>
      <c r="K10" s="365" t="str">
        <f t="shared" si="2"/>
        <v>Chevannes</v>
      </c>
      <c r="L10" s="354">
        <f t="shared" si="7"/>
        <v>12.8</v>
      </c>
      <c r="M10" s="367">
        <f>+M9-2</f>
        <v>26</v>
      </c>
      <c r="O10" s="375">
        <v>4</v>
      </c>
      <c r="P10" s="376" t="str">
        <f t="shared" si="8"/>
        <v/>
      </c>
      <c r="Q10" s="376" t="str">
        <f t="shared" si="9"/>
        <v/>
      </c>
      <c r="R10" s="376" t="str">
        <f t="shared" si="10"/>
        <v/>
      </c>
      <c r="S10" s="377">
        <f t="shared" si="11"/>
        <v>0</v>
      </c>
      <c r="T10" s="378">
        <f t="shared" si="27"/>
        <v>12</v>
      </c>
      <c r="W10" s="372" t="s">
        <v>13</v>
      </c>
      <c r="X10" s="373">
        <f>AF121</f>
        <v>11</v>
      </c>
      <c r="AB10" s="361" t="str">
        <f t="shared" si="12"/>
        <v/>
      </c>
      <c r="AC10" s="361" t="str">
        <f t="shared" si="3"/>
        <v/>
      </c>
      <c r="AD10" s="361" t="str">
        <f t="shared" si="13"/>
        <v/>
      </c>
      <c r="AE10" s="361" t="str">
        <f t="shared" si="14"/>
        <v/>
      </c>
      <c r="AF10" s="361">
        <f t="shared" si="14"/>
        <v>26</v>
      </c>
      <c r="AH10" s="362" t="str">
        <f t="shared" si="4"/>
        <v/>
      </c>
      <c r="AI10" s="362">
        <f t="shared" si="15"/>
        <v>26</v>
      </c>
      <c r="AJ10" s="362" t="str">
        <f t="shared" si="16"/>
        <v/>
      </c>
      <c r="AK10" s="362" t="str">
        <f t="shared" si="17"/>
        <v/>
      </c>
      <c r="AL10" s="362" t="str">
        <f t="shared" si="17"/>
        <v/>
      </c>
      <c r="AN10" s="361" t="str">
        <f t="shared" si="5"/>
        <v/>
      </c>
      <c r="AO10" s="361" t="str">
        <f t="shared" si="5"/>
        <v/>
      </c>
      <c r="AP10" s="361" t="str">
        <f t="shared" si="5"/>
        <v/>
      </c>
      <c r="AQ10" s="361" t="str">
        <f t="shared" si="5"/>
        <v/>
      </c>
      <c r="AR10" s="361" t="str">
        <f t="shared" si="5"/>
        <v/>
      </c>
      <c r="AT10" s="379">
        <f t="shared" si="18"/>
        <v>0</v>
      </c>
      <c r="AU10" s="379">
        <f t="shared" si="19"/>
        <v>0</v>
      </c>
      <c r="AV10" s="379" t="str">
        <f t="shared" si="20"/>
        <v/>
      </c>
      <c r="AW10" s="379">
        <f t="shared" si="21"/>
        <v>0</v>
      </c>
      <c r="AX10" s="379">
        <f t="shared" si="22"/>
        <v>0</v>
      </c>
      <c r="AY10" s="379" t="str">
        <f t="shared" si="23"/>
        <v/>
      </c>
      <c r="AZ10" s="379">
        <f t="shared" si="24"/>
        <v>28</v>
      </c>
      <c r="BA10" s="379">
        <f t="shared" si="25"/>
        <v>2</v>
      </c>
      <c r="BB10" s="379" t="str">
        <f t="shared" si="26"/>
        <v>Viron Alain</v>
      </c>
    </row>
    <row r="11" spans="1:54" s="188" customFormat="1" ht="16.5" customHeight="1" thickBot="1" x14ac:dyDescent="0.4">
      <c r="A11" s="363">
        <v>6</v>
      </c>
      <c r="B11" s="364" t="str">
        <f t="shared" si="0"/>
        <v>Lapatrie Gilles</v>
      </c>
      <c r="C11" s="365" t="str">
        <f t="shared" si="0"/>
        <v>H</v>
      </c>
      <c r="D11" s="366" t="str">
        <f t="shared" si="1"/>
        <v>Réveillon</v>
      </c>
      <c r="E11" s="354">
        <f t="shared" si="6"/>
        <v>11.6</v>
      </c>
      <c r="F11" s="367">
        <f t="shared" ref="F11:F21" si="28">+F10</f>
        <v>26</v>
      </c>
      <c r="H11" s="363">
        <v>6</v>
      </c>
      <c r="I11" s="364" t="str">
        <f t="shared" si="2"/>
        <v>Salvoch Jean-Marc</v>
      </c>
      <c r="J11" s="365" t="str">
        <f t="shared" si="2"/>
        <v>H</v>
      </c>
      <c r="K11" s="365" t="str">
        <f t="shared" si="2"/>
        <v>Chevannes</v>
      </c>
      <c r="L11" s="354">
        <f t="shared" si="7"/>
        <v>13.3</v>
      </c>
      <c r="M11" s="367">
        <f t="shared" ref="M11:M21" si="29">+M10</f>
        <v>26</v>
      </c>
      <c r="O11" s="375">
        <v>5</v>
      </c>
      <c r="P11" s="376" t="str">
        <f t="shared" si="8"/>
        <v/>
      </c>
      <c r="Q11" s="376" t="str">
        <f t="shared" si="9"/>
        <v/>
      </c>
      <c r="R11" s="376" t="str">
        <f t="shared" si="10"/>
        <v/>
      </c>
      <c r="S11" s="377">
        <f t="shared" si="11"/>
        <v>0</v>
      </c>
      <c r="T11" s="378">
        <f t="shared" si="27"/>
        <v>12</v>
      </c>
      <c r="W11" s="380" t="s">
        <v>8</v>
      </c>
      <c r="X11" s="381">
        <f>SUM(X6:X10)</f>
        <v>71</v>
      </c>
      <c r="AB11" s="361" t="str">
        <f t="shared" si="12"/>
        <v/>
      </c>
      <c r="AC11" s="361" t="str">
        <f t="shared" si="3"/>
        <v/>
      </c>
      <c r="AD11" s="361" t="str">
        <f t="shared" si="13"/>
        <v/>
      </c>
      <c r="AE11" s="361" t="str">
        <f t="shared" si="14"/>
        <v/>
      </c>
      <c r="AF11" s="361">
        <f t="shared" si="14"/>
        <v>26</v>
      </c>
      <c r="AH11" s="362" t="str">
        <f t="shared" si="4"/>
        <v/>
      </c>
      <c r="AI11" s="362">
        <f t="shared" si="15"/>
        <v>26</v>
      </c>
      <c r="AJ11" s="362" t="str">
        <f t="shared" si="16"/>
        <v/>
      </c>
      <c r="AK11" s="362" t="str">
        <f t="shared" si="17"/>
        <v/>
      </c>
      <c r="AL11" s="362" t="str">
        <f t="shared" si="17"/>
        <v/>
      </c>
      <c r="AN11" s="361" t="str">
        <f t="shared" si="5"/>
        <v/>
      </c>
      <c r="AO11" s="361" t="str">
        <f t="shared" si="5"/>
        <v/>
      </c>
      <c r="AP11" s="361" t="str">
        <f t="shared" si="5"/>
        <v/>
      </c>
      <c r="AQ11" s="361" t="str">
        <f t="shared" si="5"/>
        <v/>
      </c>
      <c r="AR11" s="361" t="str">
        <f t="shared" si="5"/>
        <v/>
      </c>
      <c r="AT11" s="379">
        <f t="shared" si="18"/>
        <v>0</v>
      </c>
      <c r="AU11" s="379">
        <f t="shared" si="19"/>
        <v>0</v>
      </c>
      <c r="AV11" s="379" t="str">
        <f t="shared" si="20"/>
        <v/>
      </c>
      <c r="AW11" s="379">
        <f t="shared" si="21"/>
        <v>26</v>
      </c>
      <c r="AX11" s="379">
        <f t="shared" si="22"/>
        <v>2</v>
      </c>
      <c r="AY11" s="379" t="str">
        <f t="shared" si="23"/>
        <v>Baptiste Nathalie</v>
      </c>
      <c r="AZ11" s="379">
        <f t="shared" si="24"/>
        <v>0</v>
      </c>
      <c r="BA11" s="379">
        <f t="shared" si="25"/>
        <v>0</v>
      </c>
      <c r="BB11" s="379" t="str">
        <f t="shared" si="26"/>
        <v/>
      </c>
    </row>
    <row r="12" spans="1:54" s="188" customFormat="1" ht="16.5" customHeight="1" thickBot="1" x14ac:dyDescent="0.4">
      <c r="A12" s="363">
        <v>7</v>
      </c>
      <c r="B12" s="364" t="str">
        <f t="shared" si="0"/>
        <v>Baptiste Nathalie</v>
      </c>
      <c r="C12" s="365" t="str">
        <f t="shared" si="0"/>
        <v>F</v>
      </c>
      <c r="D12" s="366" t="str">
        <f t="shared" si="1"/>
        <v>Chevannes</v>
      </c>
      <c r="E12" s="354">
        <f t="shared" si="6"/>
        <v>12.8</v>
      </c>
      <c r="F12" s="367">
        <f>+F11-2</f>
        <v>24</v>
      </c>
      <c r="H12" s="363">
        <v>7</v>
      </c>
      <c r="I12" s="364" t="str">
        <f t="shared" si="2"/>
        <v>Benalioua Karim</v>
      </c>
      <c r="J12" s="365" t="str">
        <f t="shared" si="2"/>
        <v>H</v>
      </c>
      <c r="K12" s="365" t="str">
        <f t="shared" si="2"/>
        <v>Réveillon</v>
      </c>
      <c r="L12" s="354">
        <f t="shared" si="7"/>
        <v>23.6</v>
      </c>
      <c r="M12" s="367">
        <f>+M11-2</f>
        <v>24</v>
      </c>
      <c r="O12" s="375">
        <v>6</v>
      </c>
      <c r="P12" s="376" t="str">
        <f t="shared" si="8"/>
        <v/>
      </c>
      <c r="Q12" s="376" t="str">
        <f t="shared" si="9"/>
        <v/>
      </c>
      <c r="R12" s="376" t="str">
        <f t="shared" si="10"/>
        <v/>
      </c>
      <c r="S12" s="377">
        <f t="shared" si="11"/>
        <v>0</v>
      </c>
      <c r="T12" s="378">
        <f t="shared" si="27"/>
        <v>12</v>
      </c>
      <c r="W12" s="188" t="s">
        <v>318</v>
      </c>
      <c r="X12" s="341"/>
      <c r="AB12" s="361" t="str">
        <f t="shared" si="12"/>
        <v/>
      </c>
      <c r="AC12" s="361">
        <f t="shared" si="3"/>
        <v>24</v>
      </c>
      <c r="AD12" s="361" t="str">
        <f t="shared" si="13"/>
        <v/>
      </c>
      <c r="AE12" s="361" t="str">
        <f t="shared" si="14"/>
        <v/>
      </c>
      <c r="AF12" s="361" t="str">
        <f t="shared" si="14"/>
        <v/>
      </c>
      <c r="AH12" s="362" t="str">
        <f t="shared" si="4"/>
        <v/>
      </c>
      <c r="AI12" s="362" t="str">
        <f t="shared" si="15"/>
        <v/>
      </c>
      <c r="AJ12" s="362" t="str">
        <f t="shared" si="16"/>
        <v/>
      </c>
      <c r="AK12" s="362" t="str">
        <f t="shared" si="17"/>
        <v/>
      </c>
      <c r="AL12" s="362">
        <f t="shared" si="17"/>
        <v>24</v>
      </c>
      <c r="AN12" s="361" t="str">
        <f t="shared" si="5"/>
        <v/>
      </c>
      <c r="AO12" s="361" t="str">
        <f t="shared" si="5"/>
        <v/>
      </c>
      <c r="AP12" s="361" t="str">
        <f t="shared" si="5"/>
        <v/>
      </c>
      <c r="AQ12" s="361" t="str">
        <f t="shared" si="5"/>
        <v/>
      </c>
      <c r="AR12" s="361" t="str">
        <f t="shared" si="5"/>
        <v/>
      </c>
      <c r="AT12" s="379">
        <f t="shared" si="18"/>
        <v>0</v>
      </c>
      <c r="AU12" s="379">
        <f t="shared" si="19"/>
        <v>0</v>
      </c>
      <c r="AV12" s="379" t="str">
        <f t="shared" si="20"/>
        <v/>
      </c>
      <c r="AW12" s="379">
        <f t="shared" si="21"/>
        <v>0</v>
      </c>
      <c r="AX12" s="379">
        <f t="shared" si="22"/>
        <v>0</v>
      </c>
      <c r="AY12" s="379" t="str">
        <f t="shared" si="23"/>
        <v/>
      </c>
      <c r="AZ12" s="379">
        <f t="shared" si="24"/>
        <v>26</v>
      </c>
      <c r="BA12" s="379">
        <f t="shared" si="25"/>
        <v>4</v>
      </c>
      <c r="BB12" s="379" t="str">
        <f t="shared" si="26"/>
        <v>Salvoch Jean-Marc</v>
      </c>
    </row>
    <row r="13" spans="1:54" s="188" customFormat="1" ht="16.5" customHeight="1" thickBot="1" x14ac:dyDescent="0.4">
      <c r="A13" s="363">
        <v>8</v>
      </c>
      <c r="B13" s="364" t="str">
        <f t="shared" si="0"/>
        <v>Salvoch Jean-Marc</v>
      </c>
      <c r="C13" s="365" t="str">
        <f t="shared" si="0"/>
        <v>H</v>
      </c>
      <c r="D13" s="366" t="str">
        <f t="shared" si="1"/>
        <v>Chevannes</v>
      </c>
      <c r="E13" s="354">
        <f t="shared" si="6"/>
        <v>13.3</v>
      </c>
      <c r="F13" s="367">
        <f t="shared" si="28"/>
        <v>24</v>
      </c>
      <c r="H13" s="363">
        <v>8</v>
      </c>
      <c r="I13" s="364" t="str">
        <f t="shared" si="2"/>
        <v>Retif Didier</v>
      </c>
      <c r="J13" s="365" t="str">
        <f t="shared" si="2"/>
        <v>H</v>
      </c>
      <c r="K13" s="365" t="str">
        <f t="shared" si="2"/>
        <v>Réveillon</v>
      </c>
      <c r="L13" s="354">
        <f t="shared" si="7"/>
        <v>12.7</v>
      </c>
      <c r="M13" s="367">
        <f t="shared" si="29"/>
        <v>24</v>
      </c>
      <c r="O13" s="375">
        <v>7</v>
      </c>
      <c r="P13" s="376" t="str">
        <f t="shared" si="8"/>
        <v/>
      </c>
      <c r="Q13" s="376" t="str">
        <f t="shared" si="9"/>
        <v/>
      </c>
      <c r="R13" s="376" t="str">
        <f t="shared" si="10"/>
        <v/>
      </c>
      <c r="S13" s="377">
        <f t="shared" si="11"/>
        <v>0</v>
      </c>
      <c r="T13" s="378">
        <f t="shared" si="27"/>
        <v>12</v>
      </c>
      <c r="W13" s="912" t="s">
        <v>4</v>
      </c>
      <c r="X13" s="914"/>
      <c r="Y13" s="914"/>
      <c r="Z13" s="913"/>
      <c r="AB13" s="361" t="str">
        <f t="shared" si="12"/>
        <v/>
      </c>
      <c r="AC13" s="361">
        <f t="shared" si="3"/>
        <v>24</v>
      </c>
      <c r="AD13" s="361" t="str">
        <f t="shared" si="13"/>
        <v/>
      </c>
      <c r="AE13" s="361" t="str">
        <f t="shared" si="14"/>
        <v/>
      </c>
      <c r="AF13" s="361" t="str">
        <f t="shared" si="14"/>
        <v/>
      </c>
      <c r="AH13" s="362" t="str">
        <f t="shared" si="4"/>
        <v/>
      </c>
      <c r="AI13" s="362" t="str">
        <f t="shared" si="15"/>
        <v/>
      </c>
      <c r="AJ13" s="362" t="str">
        <f t="shared" si="16"/>
        <v/>
      </c>
      <c r="AK13" s="362" t="str">
        <f t="shared" si="17"/>
        <v/>
      </c>
      <c r="AL13" s="362">
        <f t="shared" si="17"/>
        <v>24</v>
      </c>
      <c r="AN13" s="361" t="str">
        <f t="shared" si="5"/>
        <v/>
      </c>
      <c r="AO13" s="361" t="str">
        <f t="shared" si="5"/>
        <v/>
      </c>
      <c r="AP13" s="361" t="str">
        <f t="shared" si="5"/>
        <v/>
      </c>
      <c r="AQ13" s="361" t="str">
        <f t="shared" si="5"/>
        <v/>
      </c>
      <c r="AR13" s="361" t="str">
        <f t="shared" si="5"/>
        <v/>
      </c>
      <c r="AT13" s="379">
        <f t="shared" si="18"/>
        <v>0</v>
      </c>
      <c r="AU13" s="379">
        <f t="shared" si="19"/>
        <v>0</v>
      </c>
      <c r="AV13" s="379" t="str">
        <f t="shared" si="20"/>
        <v/>
      </c>
      <c r="AW13" s="379">
        <f t="shared" si="21"/>
        <v>0</v>
      </c>
      <c r="AX13" s="379">
        <f t="shared" si="22"/>
        <v>0</v>
      </c>
      <c r="AY13" s="379" t="str">
        <f t="shared" si="23"/>
        <v/>
      </c>
      <c r="AZ13" s="379">
        <f t="shared" si="24"/>
        <v>24</v>
      </c>
      <c r="BA13" s="379">
        <f t="shared" si="25"/>
        <v>5</v>
      </c>
      <c r="BB13" s="379" t="str">
        <f t="shared" si="26"/>
        <v>Benalioua Karim</v>
      </c>
    </row>
    <row r="14" spans="1:54" s="188" customFormat="1" ht="16.5" customHeight="1" thickBot="1" x14ac:dyDescent="0.4">
      <c r="A14" s="363">
        <v>9</v>
      </c>
      <c r="B14" s="364" t="str">
        <f t="shared" si="0"/>
        <v>Lezervant Frédéric</v>
      </c>
      <c r="C14" s="365" t="str">
        <f t="shared" si="0"/>
        <v>H</v>
      </c>
      <c r="D14" s="366" t="str">
        <f t="shared" si="1"/>
        <v>ASGAF</v>
      </c>
      <c r="E14" s="354">
        <f t="shared" si="6"/>
        <v>19.399999999999999</v>
      </c>
      <c r="F14" s="367">
        <f>+F13-2</f>
        <v>22</v>
      </c>
      <c r="H14" s="363">
        <v>9</v>
      </c>
      <c r="I14" s="364" t="str">
        <f t="shared" si="2"/>
        <v>Baffrey Yves</v>
      </c>
      <c r="J14" s="365" t="str">
        <f t="shared" si="2"/>
        <v>H</v>
      </c>
      <c r="K14" s="365" t="str">
        <f t="shared" si="2"/>
        <v>Chevannes</v>
      </c>
      <c r="L14" s="354">
        <f t="shared" si="7"/>
        <v>18.100000000000001</v>
      </c>
      <c r="M14" s="367">
        <f>+M13-2</f>
        <v>22</v>
      </c>
      <c r="O14" s="375">
        <v>8</v>
      </c>
      <c r="P14" s="376" t="str">
        <f t="shared" si="8"/>
        <v/>
      </c>
      <c r="Q14" s="376" t="str">
        <f t="shared" si="9"/>
        <v/>
      </c>
      <c r="R14" s="376" t="str">
        <f t="shared" si="10"/>
        <v/>
      </c>
      <c r="S14" s="377">
        <f t="shared" si="11"/>
        <v>0</v>
      </c>
      <c r="T14" s="378">
        <f t="shared" si="27"/>
        <v>12</v>
      </c>
      <c r="W14" s="382" t="s">
        <v>5</v>
      </c>
      <c r="X14" s="383" t="s">
        <v>6</v>
      </c>
      <c r="Y14" s="384" t="s">
        <v>7</v>
      </c>
      <c r="Z14" s="349" t="s">
        <v>8</v>
      </c>
      <c r="AB14" s="361">
        <f t="shared" si="12"/>
        <v>22</v>
      </c>
      <c r="AC14" s="361" t="str">
        <f t="shared" si="3"/>
        <v/>
      </c>
      <c r="AD14" s="361" t="str">
        <f t="shared" si="13"/>
        <v/>
      </c>
      <c r="AE14" s="361" t="str">
        <f t="shared" si="14"/>
        <v/>
      </c>
      <c r="AF14" s="361" t="str">
        <f t="shared" si="14"/>
        <v/>
      </c>
      <c r="AH14" s="362" t="str">
        <f t="shared" si="4"/>
        <v/>
      </c>
      <c r="AI14" s="362">
        <f t="shared" si="15"/>
        <v>22</v>
      </c>
      <c r="AJ14" s="362" t="str">
        <f t="shared" si="16"/>
        <v/>
      </c>
      <c r="AK14" s="362" t="str">
        <f t="shared" si="17"/>
        <v/>
      </c>
      <c r="AL14" s="362" t="str">
        <f t="shared" si="17"/>
        <v/>
      </c>
      <c r="AN14" s="361" t="str">
        <f t="shared" si="5"/>
        <v/>
      </c>
      <c r="AO14" s="361" t="str">
        <f t="shared" si="5"/>
        <v/>
      </c>
      <c r="AP14" s="361" t="str">
        <f t="shared" si="5"/>
        <v/>
      </c>
      <c r="AQ14" s="361" t="str">
        <f t="shared" si="5"/>
        <v/>
      </c>
      <c r="AR14" s="361" t="str">
        <f t="shared" si="5"/>
        <v/>
      </c>
      <c r="AT14" s="379">
        <f t="shared" si="18"/>
        <v>0</v>
      </c>
      <c r="AU14" s="379">
        <f t="shared" si="19"/>
        <v>0</v>
      </c>
      <c r="AV14" s="379" t="str">
        <f t="shared" si="20"/>
        <v/>
      </c>
      <c r="AW14" s="379">
        <f t="shared" si="21"/>
        <v>0</v>
      </c>
      <c r="AX14" s="379">
        <f t="shared" si="22"/>
        <v>0</v>
      </c>
      <c r="AY14" s="379" t="str">
        <f t="shared" si="23"/>
        <v/>
      </c>
      <c r="AZ14" s="379">
        <f t="shared" si="24"/>
        <v>24</v>
      </c>
      <c r="BA14" s="379">
        <f t="shared" si="25"/>
        <v>5</v>
      </c>
      <c r="BB14" s="379" t="str">
        <f t="shared" si="26"/>
        <v>Retif Didier</v>
      </c>
    </row>
    <row r="15" spans="1:54" s="188" customFormat="1" ht="16.5" customHeight="1" x14ac:dyDescent="0.35">
      <c r="A15" s="363">
        <v>10</v>
      </c>
      <c r="B15" s="364" t="str">
        <f t="shared" si="0"/>
        <v>Lezervant Sophie</v>
      </c>
      <c r="C15" s="365" t="str">
        <f t="shared" si="0"/>
        <v>F</v>
      </c>
      <c r="D15" s="366" t="str">
        <f t="shared" si="0"/>
        <v>ASGAF</v>
      </c>
      <c r="E15" s="354">
        <f t="shared" si="6"/>
        <v>23.7</v>
      </c>
      <c r="F15" s="367">
        <f t="shared" si="28"/>
        <v>22</v>
      </c>
      <c r="H15" s="363">
        <v>10</v>
      </c>
      <c r="I15" s="364" t="str">
        <f t="shared" si="2"/>
        <v>Nicolle Olivier</v>
      </c>
      <c r="J15" s="365" t="str">
        <f t="shared" si="2"/>
        <v>H</v>
      </c>
      <c r="K15" s="365" t="str">
        <f t="shared" si="2"/>
        <v>Chevannes</v>
      </c>
      <c r="L15" s="354">
        <f t="shared" si="7"/>
        <v>17.3</v>
      </c>
      <c r="M15" s="367">
        <f t="shared" si="29"/>
        <v>22</v>
      </c>
      <c r="O15" s="375">
        <v>9</v>
      </c>
      <c r="P15" s="376" t="str">
        <f t="shared" si="8"/>
        <v/>
      </c>
      <c r="Q15" s="376" t="str">
        <f t="shared" si="9"/>
        <v/>
      </c>
      <c r="R15" s="376" t="str">
        <f t="shared" si="10"/>
        <v/>
      </c>
      <c r="S15" s="377">
        <f t="shared" si="11"/>
        <v>0</v>
      </c>
      <c r="T15" s="378">
        <f t="shared" si="27"/>
        <v>12</v>
      </c>
      <c r="W15" s="359" t="str">
        <f>+W6</f>
        <v>ASGAF</v>
      </c>
      <c r="X15" s="385">
        <f>AB36</f>
        <v>48</v>
      </c>
      <c r="Y15" s="386">
        <f>AH36+AN18</f>
        <v>76</v>
      </c>
      <c r="Z15" s="387">
        <f>SUM(X15:Y15)</f>
        <v>124</v>
      </c>
      <c r="AB15" s="361">
        <f t="shared" si="12"/>
        <v>22</v>
      </c>
      <c r="AC15" s="361" t="str">
        <f t="shared" si="3"/>
        <v/>
      </c>
      <c r="AD15" s="361" t="str">
        <f t="shared" si="13"/>
        <v/>
      </c>
      <c r="AE15" s="361" t="str">
        <f t="shared" si="14"/>
        <v/>
      </c>
      <c r="AF15" s="361" t="str">
        <f>IF(LEFT($D15,9)=AF$5,$F15,"")</f>
        <v/>
      </c>
      <c r="AH15" s="362" t="str">
        <f t="shared" si="4"/>
        <v/>
      </c>
      <c r="AI15" s="362">
        <f t="shared" si="15"/>
        <v>22</v>
      </c>
      <c r="AJ15" s="362" t="str">
        <f t="shared" si="16"/>
        <v/>
      </c>
      <c r="AK15" s="362" t="str">
        <f t="shared" si="17"/>
        <v/>
      </c>
      <c r="AL15" s="362" t="str">
        <f t="shared" si="17"/>
        <v/>
      </c>
      <c r="AN15" s="361" t="str">
        <f t="shared" si="5"/>
        <v/>
      </c>
      <c r="AO15" s="361" t="str">
        <f t="shared" si="5"/>
        <v/>
      </c>
      <c r="AP15" s="361" t="str">
        <f t="shared" si="5"/>
        <v/>
      </c>
      <c r="AQ15" s="361" t="str">
        <f t="shared" si="5"/>
        <v/>
      </c>
      <c r="AR15" s="361" t="str">
        <f t="shared" si="5"/>
        <v/>
      </c>
      <c r="AT15" s="379">
        <f t="shared" si="18"/>
        <v>0</v>
      </c>
      <c r="AU15" s="379">
        <f t="shared" si="19"/>
        <v>0</v>
      </c>
      <c r="AV15" s="379" t="str">
        <f t="shared" si="20"/>
        <v/>
      </c>
      <c r="AW15" s="379">
        <f t="shared" si="21"/>
        <v>0</v>
      </c>
      <c r="AX15" s="379">
        <f t="shared" si="22"/>
        <v>0</v>
      </c>
      <c r="AY15" s="379" t="str">
        <f t="shared" si="23"/>
        <v/>
      </c>
      <c r="AZ15" s="379">
        <f t="shared" si="24"/>
        <v>22</v>
      </c>
      <c r="BA15" s="379">
        <f t="shared" si="25"/>
        <v>7</v>
      </c>
      <c r="BB15" s="379" t="str">
        <f t="shared" si="26"/>
        <v>Baffrey Yves</v>
      </c>
    </row>
    <row r="16" spans="1:54" s="188" customFormat="1" ht="16.5" customHeight="1" x14ac:dyDescent="0.35">
      <c r="A16" s="363">
        <v>11</v>
      </c>
      <c r="B16" s="364" t="str">
        <f t="shared" si="0"/>
        <v>Delaunay Olivier</v>
      </c>
      <c r="C16" s="365" t="str">
        <f t="shared" si="0"/>
        <v>H</v>
      </c>
      <c r="D16" s="366" t="str">
        <f t="shared" si="0"/>
        <v>Corbuches</v>
      </c>
      <c r="E16" s="354">
        <f t="shared" si="6"/>
        <v>11.8</v>
      </c>
      <c r="F16" s="367">
        <f>+F15-2</f>
        <v>20</v>
      </c>
      <c r="H16" s="363">
        <v>11</v>
      </c>
      <c r="I16" s="364" t="str">
        <f t="shared" si="2"/>
        <v>Bridier Jean Michel</v>
      </c>
      <c r="J16" s="365" t="str">
        <f t="shared" si="2"/>
        <v>H</v>
      </c>
      <c r="K16" s="365" t="str">
        <f t="shared" si="2"/>
        <v>Réveillon</v>
      </c>
      <c r="L16" s="354">
        <f t="shared" si="7"/>
        <v>9.6999999999999993</v>
      </c>
      <c r="M16" s="367">
        <f>+M15-2</f>
        <v>20</v>
      </c>
      <c r="O16" s="375">
        <v>10</v>
      </c>
      <c r="P16" s="376" t="str">
        <f t="shared" si="8"/>
        <v/>
      </c>
      <c r="Q16" s="376" t="str">
        <f t="shared" si="9"/>
        <v/>
      </c>
      <c r="R16" s="376" t="str">
        <f t="shared" si="10"/>
        <v/>
      </c>
      <c r="S16" s="377">
        <f t="shared" si="11"/>
        <v>0</v>
      </c>
      <c r="T16" s="378">
        <f t="shared" si="27"/>
        <v>12</v>
      </c>
      <c r="W16" s="372" t="str">
        <f t="shared" ref="W16:W20" si="30">+W7</f>
        <v>Chevannes</v>
      </c>
      <c r="X16" s="377">
        <f>AC36</f>
        <v>224</v>
      </c>
      <c r="Y16" s="388">
        <f>AI36+AO18</f>
        <v>220</v>
      </c>
      <c r="Z16" s="389">
        <f>SUM(X16:Y16)</f>
        <v>444</v>
      </c>
      <c r="AB16" s="361" t="str">
        <f t="shared" si="12"/>
        <v/>
      </c>
      <c r="AC16" s="361" t="str">
        <f>IF(LEFT($D16,9)=AC$5,$F16,"")</f>
        <v/>
      </c>
      <c r="AD16" s="361" t="str">
        <f t="shared" si="13"/>
        <v/>
      </c>
      <c r="AE16" s="361">
        <f t="shared" si="14"/>
        <v>20</v>
      </c>
      <c r="AF16" s="361" t="str">
        <f t="shared" si="14"/>
        <v/>
      </c>
      <c r="AH16" s="362" t="str">
        <f t="shared" si="4"/>
        <v/>
      </c>
      <c r="AI16" s="362" t="str">
        <f t="shared" si="15"/>
        <v/>
      </c>
      <c r="AJ16" s="362" t="str">
        <f t="shared" si="16"/>
        <v/>
      </c>
      <c r="AK16" s="362" t="str">
        <f t="shared" si="17"/>
        <v/>
      </c>
      <c r="AL16" s="362">
        <f t="shared" si="17"/>
        <v>20</v>
      </c>
      <c r="AN16" s="361" t="str">
        <f t="shared" si="5"/>
        <v/>
      </c>
      <c r="AO16" s="361" t="str">
        <f t="shared" si="5"/>
        <v/>
      </c>
      <c r="AP16" s="361" t="str">
        <f t="shared" si="5"/>
        <v/>
      </c>
      <c r="AQ16" s="361" t="str">
        <f t="shared" si="5"/>
        <v/>
      </c>
      <c r="AR16" s="361" t="str">
        <f t="shared" si="5"/>
        <v/>
      </c>
      <c r="AT16" s="379">
        <f t="shared" si="18"/>
        <v>0</v>
      </c>
      <c r="AU16" s="379">
        <f t="shared" si="19"/>
        <v>0</v>
      </c>
      <c r="AV16" s="379" t="str">
        <f t="shared" si="20"/>
        <v/>
      </c>
      <c r="AW16" s="379">
        <f t="shared" si="21"/>
        <v>0</v>
      </c>
      <c r="AX16" s="379">
        <f t="shared" si="22"/>
        <v>0</v>
      </c>
      <c r="AY16" s="379" t="str">
        <f t="shared" si="23"/>
        <v/>
      </c>
      <c r="AZ16" s="379">
        <f t="shared" si="24"/>
        <v>22</v>
      </c>
      <c r="BA16" s="379">
        <f t="shared" si="25"/>
        <v>7</v>
      </c>
      <c r="BB16" s="379" t="str">
        <f t="shared" si="26"/>
        <v>Nicolle Olivier</v>
      </c>
    </row>
    <row r="17" spans="1:54" s="188" customFormat="1" ht="16.5" customHeight="1" thickBot="1" x14ac:dyDescent="0.4">
      <c r="A17" s="363">
        <v>12</v>
      </c>
      <c r="B17" s="364" t="str">
        <f t="shared" si="0"/>
        <v>Jousseau Bernard</v>
      </c>
      <c r="C17" s="365" t="str">
        <f t="shared" si="0"/>
        <v>H</v>
      </c>
      <c r="D17" s="366" t="str">
        <f t="shared" si="0"/>
        <v>Corbuches</v>
      </c>
      <c r="E17" s="354">
        <f t="shared" si="6"/>
        <v>9.9</v>
      </c>
      <c r="F17" s="367">
        <f t="shared" si="28"/>
        <v>20</v>
      </c>
      <c r="H17" s="363">
        <v>12</v>
      </c>
      <c r="I17" s="364" t="str">
        <f t="shared" si="2"/>
        <v>Lapatrie Gilles</v>
      </c>
      <c r="J17" s="365" t="str">
        <f t="shared" si="2"/>
        <v>H</v>
      </c>
      <c r="K17" s="365" t="str">
        <f t="shared" si="2"/>
        <v>Réveillon</v>
      </c>
      <c r="L17" s="354">
        <f t="shared" si="7"/>
        <v>11.6</v>
      </c>
      <c r="M17" s="367">
        <f t="shared" si="29"/>
        <v>20</v>
      </c>
      <c r="O17" s="375">
        <v>11</v>
      </c>
      <c r="P17" s="376" t="str">
        <f t="shared" si="8"/>
        <v/>
      </c>
      <c r="Q17" s="376" t="str">
        <f t="shared" si="9"/>
        <v/>
      </c>
      <c r="R17" s="376" t="str">
        <f t="shared" si="10"/>
        <v/>
      </c>
      <c r="S17" s="377">
        <f t="shared" si="11"/>
        <v>0</v>
      </c>
      <c r="T17" s="378">
        <f t="shared" si="27"/>
        <v>12</v>
      </c>
      <c r="W17" s="372" t="str">
        <f t="shared" si="30"/>
        <v>Chevry</v>
      </c>
      <c r="X17" s="377">
        <f>AD36</f>
        <v>0</v>
      </c>
      <c r="Y17" s="388">
        <f>AJ36+AP18</f>
        <v>0</v>
      </c>
      <c r="Z17" s="389">
        <f>SUM(X17:Y17)</f>
        <v>0</v>
      </c>
      <c r="AB17" s="361" t="str">
        <f t="shared" si="12"/>
        <v/>
      </c>
      <c r="AC17" s="361" t="str">
        <f t="shared" si="3"/>
        <v/>
      </c>
      <c r="AD17" s="361" t="str">
        <f t="shared" si="13"/>
        <v/>
      </c>
      <c r="AE17" s="361">
        <f t="shared" si="14"/>
        <v>20</v>
      </c>
      <c r="AF17" s="361" t="str">
        <f t="shared" si="14"/>
        <v/>
      </c>
      <c r="AH17" s="362" t="str">
        <f t="shared" si="4"/>
        <v/>
      </c>
      <c r="AI17" s="362" t="str">
        <f t="shared" si="15"/>
        <v/>
      </c>
      <c r="AJ17" s="362" t="str">
        <f t="shared" si="16"/>
        <v/>
      </c>
      <c r="AK17" s="362" t="str">
        <f t="shared" si="17"/>
        <v/>
      </c>
      <c r="AL17" s="362">
        <f t="shared" si="17"/>
        <v>20</v>
      </c>
      <c r="AN17" s="361" t="str">
        <f t="shared" si="5"/>
        <v/>
      </c>
      <c r="AO17" s="361" t="str">
        <f t="shared" si="5"/>
        <v/>
      </c>
      <c r="AP17" s="361" t="str">
        <f t="shared" si="5"/>
        <v/>
      </c>
      <c r="AQ17" s="361" t="str">
        <f t="shared" si="5"/>
        <v/>
      </c>
      <c r="AR17" s="361" t="str">
        <f t="shared" si="5"/>
        <v/>
      </c>
      <c r="AT17" s="379">
        <f t="shared" si="18"/>
        <v>0</v>
      </c>
      <c r="AU17" s="379">
        <f t="shared" si="19"/>
        <v>0</v>
      </c>
      <c r="AV17" s="379" t="str">
        <f t="shared" si="20"/>
        <v/>
      </c>
      <c r="AW17" s="379">
        <f t="shared" si="21"/>
        <v>0</v>
      </c>
      <c r="AX17" s="379">
        <f t="shared" si="22"/>
        <v>0</v>
      </c>
      <c r="AY17" s="379" t="str">
        <f t="shared" si="23"/>
        <v/>
      </c>
      <c r="AZ17" s="379">
        <f t="shared" si="24"/>
        <v>20</v>
      </c>
      <c r="BA17" s="379">
        <f t="shared" si="25"/>
        <v>9</v>
      </c>
      <c r="BB17" s="379" t="str">
        <f t="shared" si="26"/>
        <v>Bridier Jean Michel</v>
      </c>
    </row>
    <row r="18" spans="1:54" s="188" customFormat="1" ht="16.5" customHeight="1" thickBot="1" x14ac:dyDescent="0.4">
      <c r="A18" s="363">
        <v>13</v>
      </c>
      <c r="B18" s="364" t="str">
        <f t="shared" si="0"/>
        <v>Benalioua Karim</v>
      </c>
      <c r="C18" s="365" t="str">
        <f t="shared" si="0"/>
        <v>H</v>
      </c>
      <c r="D18" s="366" t="str">
        <f t="shared" si="0"/>
        <v>Réveillon</v>
      </c>
      <c r="E18" s="354">
        <f t="shared" si="6"/>
        <v>23.6</v>
      </c>
      <c r="F18" s="367">
        <f>+F17-2</f>
        <v>18</v>
      </c>
      <c r="H18" s="390">
        <v>13</v>
      </c>
      <c r="I18" s="364" t="str">
        <f t="shared" si="2"/>
        <v>Szechter Bertrand</v>
      </c>
      <c r="J18" s="365" t="str">
        <f t="shared" si="2"/>
        <v>H</v>
      </c>
      <c r="K18" s="365" t="str">
        <f t="shared" si="2"/>
        <v>Corbuches</v>
      </c>
      <c r="L18" s="354">
        <f t="shared" si="7"/>
        <v>8.1</v>
      </c>
      <c r="M18" s="367">
        <f>+M17-2</f>
        <v>18</v>
      </c>
      <c r="O18" s="391">
        <v>12</v>
      </c>
      <c r="P18" s="392" t="str">
        <f t="shared" si="8"/>
        <v/>
      </c>
      <c r="Q18" s="392" t="str">
        <f t="shared" si="9"/>
        <v/>
      </c>
      <c r="R18" s="392" t="str">
        <f t="shared" si="10"/>
        <v/>
      </c>
      <c r="S18" s="393">
        <f t="shared" si="11"/>
        <v>0</v>
      </c>
      <c r="T18" s="394">
        <f t="shared" si="27"/>
        <v>12</v>
      </c>
      <c r="W18" s="372" t="str">
        <f t="shared" si="30"/>
        <v>Corbuches</v>
      </c>
      <c r="X18" s="377">
        <f>AE36</f>
        <v>96</v>
      </c>
      <c r="Y18" s="388">
        <f>AK36+AQ18</f>
        <v>48</v>
      </c>
      <c r="Z18" s="389">
        <f>SUM(X18:Y18)</f>
        <v>144</v>
      </c>
      <c r="AB18" s="361" t="str">
        <f t="shared" si="12"/>
        <v/>
      </c>
      <c r="AC18" s="361" t="str">
        <f t="shared" si="3"/>
        <v/>
      </c>
      <c r="AD18" s="361" t="str">
        <f t="shared" si="13"/>
        <v/>
      </c>
      <c r="AE18" s="361" t="str">
        <f t="shared" si="14"/>
        <v/>
      </c>
      <c r="AF18" s="361">
        <f t="shared" si="14"/>
        <v>18</v>
      </c>
      <c r="AH18" s="362" t="str">
        <f t="shared" si="4"/>
        <v/>
      </c>
      <c r="AI18" s="362" t="str">
        <f t="shared" si="15"/>
        <v/>
      </c>
      <c r="AJ18" s="362" t="str">
        <f t="shared" si="16"/>
        <v/>
      </c>
      <c r="AK18" s="362">
        <f t="shared" si="17"/>
        <v>18</v>
      </c>
      <c r="AL18" s="362" t="str">
        <f t="shared" si="17"/>
        <v/>
      </c>
      <c r="AN18" s="395">
        <f>SUM(AN6:AN17)</f>
        <v>0</v>
      </c>
      <c r="AO18" s="396">
        <f>SUM(AO6:AO17)</f>
        <v>0</v>
      </c>
      <c r="AP18" s="396">
        <f>SUM(AP6:AP17)</f>
        <v>0</v>
      </c>
      <c r="AQ18" s="396">
        <f>SUM(AQ6:AQ17)</f>
        <v>0</v>
      </c>
      <c r="AR18" s="396">
        <f>SUM(AR6:AR17)</f>
        <v>0</v>
      </c>
      <c r="AT18" s="379">
        <f t="shared" si="18"/>
        <v>0</v>
      </c>
      <c r="AU18" s="379">
        <f t="shared" si="19"/>
        <v>0</v>
      </c>
      <c r="AV18" s="379" t="str">
        <f t="shared" si="20"/>
        <v/>
      </c>
      <c r="AW18" s="379">
        <f t="shared" si="21"/>
        <v>0</v>
      </c>
      <c r="AX18" s="379">
        <f t="shared" si="22"/>
        <v>0</v>
      </c>
      <c r="AY18" s="379" t="str">
        <f t="shared" si="23"/>
        <v/>
      </c>
      <c r="AZ18" s="379">
        <f t="shared" si="24"/>
        <v>20</v>
      </c>
      <c r="BA18" s="379">
        <f t="shared" si="25"/>
        <v>9</v>
      </c>
      <c r="BB18" s="379" t="str">
        <f t="shared" si="26"/>
        <v>Lapatrie Gilles</v>
      </c>
    </row>
    <row r="19" spans="1:54" s="188" customFormat="1" ht="16.5" customHeight="1" thickBot="1" x14ac:dyDescent="0.5">
      <c r="A19" s="363">
        <v>14</v>
      </c>
      <c r="B19" s="364" t="str">
        <f t="shared" si="0"/>
        <v>Retif Didier</v>
      </c>
      <c r="C19" s="365" t="str">
        <f t="shared" si="0"/>
        <v>H</v>
      </c>
      <c r="D19" s="366" t="str">
        <f t="shared" si="0"/>
        <v>Réveillon</v>
      </c>
      <c r="E19" s="354">
        <f t="shared" si="6"/>
        <v>12.7</v>
      </c>
      <c r="F19" s="367">
        <f t="shared" si="28"/>
        <v>18</v>
      </c>
      <c r="H19" s="390">
        <v>14</v>
      </c>
      <c r="I19" s="364" t="str">
        <f t="shared" si="2"/>
        <v>Lacaze Herve</v>
      </c>
      <c r="J19" s="365" t="str">
        <f t="shared" si="2"/>
        <v>H</v>
      </c>
      <c r="K19" s="365" t="str">
        <f t="shared" si="2"/>
        <v>Corbuches</v>
      </c>
      <c r="L19" s="354">
        <f t="shared" si="7"/>
        <v>10.8</v>
      </c>
      <c r="M19" s="367">
        <f t="shared" si="29"/>
        <v>18</v>
      </c>
      <c r="Q19" s="341"/>
      <c r="R19" s="397" t="s">
        <v>64</v>
      </c>
      <c r="S19" s="398">
        <f>SUM(S7:S18)</f>
        <v>0</v>
      </c>
      <c r="T19" s="399"/>
      <c r="W19" s="400" t="str">
        <f t="shared" si="30"/>
        <v>Réveillon</v>
      </c>
      <c r="X19" s="393">
        <f>AF36</f>
        <v>112</v>
      </c>
      <c r="Y19" s="401">
        <f>AL36+AR18</f>
        <v>136</v>
      </c>
      <c r="Z19" s="402">
        <f>SUM(X19:Y19)</f>
        <v>248</v>
      </c>
      <c r="AB19" s="361" t="str">
        <f t="shared" si="12"/>
        <v/>
      </c>
      <c r="AC19" s="361" t="str">
        <f t="shared" si="3"/>
        <v/>
      </c>
      <c r="AD19" s="361" t="str">
        <f t="shared" si="13"/>
        <v/>
      </c>
      <c r="AE19" s="361" t="str">
        <f t="shared" si="14"/>
        <v/>
      </c>
      <c r="AF19" s="361">
        <f t="shared" si="14"/>
        <v>18</v>
      </c>
      <c r="AH19" s="362" t="str">
        <f t="shared" si="4"/>
        <v/>
      </c>
      <c r="AI19" s="362" t="str">
        <f t="shared" si="15"/>
        <v/>
      </c>
      <c r="AJ19" s="362" t="str">
        <f t="shared" si="16"/>
        <v/>
      </c>
      <c r="AK19" s="362">
        <f t="shared" si="17"/>
        <v>18</v>
      </c>
      <c r="AL19" s="362" t="str">
        <f t="shared" si="17"/>
        <v/>
      </c>
      <c r="AN19" s="908" t="s">
        <v>29</v>
      </c>
      <c r="AO19" s="909"/>
      <c r="AP19" s="909"/>
      <c r="AQ19" s="909"/>
      <c r="AR19" s="909"/>
      <c r="AT19" s="379">
        <f t="shared" si="18"/>
        <v>0</v>
      </c>
      <c r="AU19" s="379">
        <f t="shared" si="19"/>
        <v>0</v>
      </c>
      <c r="AV19" s="379" t="str">
        <f t="shared" si="20"/>
        <v/>
      </c>
      <c r="AW19" s="379">
        <f t="shared" si="21"/>
        <v>0</v>
      </c>
      <c r="AX19" s="379">
        <f t="shared" si="22"/>
        <v>0</v>
      </c>
      <c r="AY19" s="379" t="str">
        <f t="shared" si="23"/>
        <v/>
      </c>
      <c r="AZ19" s="379">
        <f t="shared" si="24"/>
        <v>18</v>
      </c>
      <c r="BA19" s="379">
        <f t="shared" si="25"/>
        <v>11</v>
      </c>
      <c r="BB19" s="379" t="str">
        <f t="shared" si="26"/>
        <v>Szechter Bertrand</v>
      </c>
    </row>
    <row r="20" spans="1:54" s="188" customFormat="1" ht="16.5" customHeight="1" thickBot="1" x14ac:dyDescent="0.4">
      <c r="A20" s="403">
        <v>15</v>
      </c>
      <c r="B20" s="364" t="str">
        <f t="shared" si="0"/>
        <v>Lamberti Roger</v>
      </c>
      <c r="C20" s="365" t="str">
        <f t="shared" si="0"/>
        <v>H</v>
      </c>
      <c r="D20" s="366" t="str">
        <f t="shared" si="0"/>
        <v>Chevannes</v>
      </c>
      <c r="E20" s="354">
        <f t="shared" si="6"/>
        <v>21</v>
      </c>
      <c r="F20" s="367">
        <f>+F19-2</f>
        <v>16</v>
      </c>
      <c r="H20" s="390">
        <v>15</v>
      </c>
      <c r="I20" s="364" t="str">
        <f t="shared" si="2"/>
        <v>Vallee Araceli</v>
      </c>
      <c r="J20" s="365" t="str">
        <f t="shared" si="2"/>
        <v>F</v>
      </c>
      <c r="K20" s="365" t="str">
        <f t="shared" si="2"/>
        <v>Chevannes</v>
      </c>
      <c r="L20" s="354">
        <f t="shared" si="7"/>
        <v>26.1</v>
      </c>
      <c r="M20" s="367">
        <f>+M19-2</f>
        <v>16</v>
      </c>
      <c r="W20" s="380" t="str">
        <f t="shared" si="30"/>
        <v>Total</v>
      </c>
      <c r="X20" s="404">
        <f>SUM(X15:X19)</f>
        <v>480</v>
      </c>
      <c r="Y20" s="405">
        <f t="shared" ref="Y20:Z20" si="31">SUM(Y15:Y19)</f>
        <v>480</v>
      </c>
      <c r="Z20" s="406">
        <f t="shared" si="31"/>
        <v>960</v>
      </c>
      <c r="AB20" s="361" t="str">
        <f t="shared" si="12"/>
        <v/>
      </c>
      <c r="AC20" s="361">
        <f t="shared" si="3"/>
        <v>16</v>
      </c>
      <c r="AD20" s="361" t="str">
        <f t="shared" si="13"/>
        <v/>
      </c>
      <c r="AE20" s="361" t="str">
        <f t="shared" si="14"/>
        <v/>
      </c>
      <c r="AF20" s="361" t="str">
        <f t="shared" si="14"/>
        <v/>
      </c>
      <c r="AH20" s="362" t="str">
        <f t="shared" si="4"/>
        <v/>
      </c>
      <c r="AI20" s="362">
        <f t="shared" si="15"/>
        <v>16</v>
      </c>
      <c r="AJ20" s="362" t="str">
        <f t="shared" si="16"/>
        <v/>
      </c>
      <c r="AK20" s="362" t="str">
        <f t="shared" si="17"/>
        <v/>
      </c>
      <c r="AL20" s="362" t="str">
        <f t="shared" si="17"/>
        <v/>
      </c>
      <c r="AN20" s="407"/>
      <c r="AO20" s="407"/>
      <c r="AP20" s="407"/>
      <c r="AQ20" s="407"/>
      <c r="AR20" s="407"/>
      <c r="AS20" s="407"/>
      <c r="AT20" s="379">
        <f t="shared" si="18"/>
        <v>0</v>
      </c>
      <c r="AU20" s="379">
        <f t="shared" si="19"/>
        <v>0</v>
      </c>
      <c r="AV20" s="379" t="str">
        <f t="shared" si="20"/>
        <v/>
      </c>
      <c r="AW20" s="379">
        <f t="shared" si="21"/>
        <v>0</v>
      </c>
      <c r="AX20" s="379">
        <f t="shared" si="22"/>
        <v>0</v>
      </c>
      <c r="AY20" s="379" t="str">
        <f t="shared" si="23"/>
        <v/>
      </c>
      <c r="AZ20" s="379">
        <f t="shared" si="24"/>
        <v>18</v>
      </c>
      <c r="BA20" s="379">
        <f t="shared" si="25"/>
        <v>11</v>
      </c>
      <c r="BB20" s="379" t="str">
        <f t="shared" si="26"/>
        <v>Lacaze Herve</v>
      </c>
    </row>
    <row r="21" spans="1:54" s="188" customFormat="1" ht="16.5" customHeight="1" x14ac:dyDescent="0.45">
      <c r="A21" s="363">
        <v>16</v>
      </c>
      <c r="B21" s="364" t="str">
        <f t="shared" si="0"/>
        <v>Peron Marie</v>
      </c>
      <c r="C21" s="365" t="str">
        <f t="shared" si="0"/>
        <v>F</v>
      </c>
      <c r="D21" s="366" t="str">
        <f t="shared" si="0"/>
        <v>Chevannes</v>
      </c>
      <c r="E21" s="354">
        <f t="shared" si="6"/>
        <v>9.5</v>
      </c>
      <c r="F21" s="367">
        <f t="shared" si="28"/>
        <v>16</v>
      </c>
      <c r="H21" s="390">
        <v>16</v>
      </c>
      <c r="I21" s="364" t="str">
        <f t="shared" si="2"/>
        <v>Laumaille Bruno</v>
      </c>
      <c r="J21" s="365" t="str">
        <f t="shared" si="2"/>
        <v>H</v>
      </c>
      <c r="K21" s="365" t="str">
        <f t="shared" si="2"/>
        <v>Chevannes</v>
      </c>
      <c r="L21" s="354">
        <f t="shared" si="7"/>
        <v>15.8</v>
      </c>
      <c r="M21" s="367">
        <f t="shared" si="29"/>
        <v>16</v>
      </c>
      <c r="O21" s="920" t="s">
        <v>51</v>
      </c>
      <c r="P21" s="921"/>
      <c r="Q21" s="921"/>
      <c r="R21" s="921"/>
      <c r="S21" s="408"/>
      <c r="X21" s="341"/>
      <c r="AB21" s="361" t="str">
        <f t="shared" si="12"/>
        <v/>
      </c>
      <c r="AC21" s="361">
        <f t="shared" si="3"/>
        <v>16</v>
      </c>
      <c r="AD21" s="361" t="str">
        <f t="shared" si="13"/>
        <v/>
      </c>
      <c r="AE21" s="361" t="str">
        <f t="shared" si="14"/>
        <v/>
      </c>
      <c r="AF21" s="361" t="str">
        <f t="shared" si="14"/>
        <v/>
      </c>
      <c r="AH21" s="362" t="str">
        <f t="shared" si="4"/>
        <v/>
      </c>
      <c r="AI21" s="362">
        <f t="shared" si="15"/>
        <v>16</v>
      </c>
      <c r="AJ21" s="362" t="str">
        <f t="shared" si="16"/>
        <v/>
      </c>
      <c r="AK21" s="362" t="str">
        <f t="shared" si="17"/>
        <v/>
      </c>
      <c r="AL21" s="362" t="str">
        <f t="shared" si="17"/>
        <v/>
      </c>
      <c r="AN21" s="407"/>
      <c r="AO21" s="407"/>
      <c r="AP21" s="407"/>
      <c r="AQ21" s="407"/>
      <c r="AR21" s="407"/>
      <c r="AS21" s="407"/>
      <c r="AT21" s="379">
        <f t="shared" si="18"/>
        <v>0</v>
      </c>
      <c r="AU21" s="379">
        <f t="shared" si="19"/>
        <v>0</v>
      </c>
      <c r="AV21" s="379" t="str">
        <f t="shared" si="20"/>
        <v/>
      </c>
      <c r="AW21" s="379">
        <f t="shared" si="21"/>
        <v>16</v>
      </c>
      <c r="AX21" s="379">
        <f t="shared" si="22"/>
        <v>3</v>
      </c>
      <c r="AY21" s="379" t="str">
        <f t="shared" si="23"/>
        <v>Vallee Araceli</v>
      </c>
      <c r="AZ21" s="379">
        <f t="shared" si="24"/>
        <v>0</v>
      </c>
      <c r="BA21" s="379">
        <f t="shared" si="25"/>
        <v>0</v>
      </c>
      <c r="BB21" s="379" t="str">
        <f t="shared" si="26"/>
        <v/>
      </c>
    </row>
    <row r="22" spans="1:54" s="188" customFormat="1" ht="16.5" customHeight="1" thickBot="1" x14ac:dyDescent="0.4">
      <c r="A22" s="363">
        <v>17</v>
      </c>
      <c r="B22" s="364" t="str">
        <f t="shared" ref="B22:D35" si="32">+B58</f>
        <v>Baffrey Yves</v>
      </c>
      <c r="C22" s="365" t="str">
        <f t="shared" si="32"/>
        <v>H</v>
      </c>
      <c r="D22" s="366" t="str">
        <f t="shared" si="32"/>
        <v>Chevannes</v>
      </c>
      <c r="E22" s="354">
        <f t="shared" si="6"/>
        <v>18.100000000000001</v>
      </c>
      <c r="F22" s="367">
        <f>+F21-2</f>
        <v>14</v>
      </c>
      <c r="H22" s="390">
        <v>17</v>
      </c>
      <c r="I22" s="364" t="str">
        <f t="shared" ref="I22:K35" si="33">+I58</f>
        <v>Fanchon Marc</v>
      </c>
      <c r="J22" s="365" t="str">
        <f t="shared" si="33"/>
        <v>H</v>
      </c>
      <c r="K22" s="365" t="str">
        <f t="shared" si="33"/>
        <v>Réveillon</v>
      </c>
      <c r="L22" s="354">
        <f t="shared" si="7"/>
        <v>25.9</v>
      </c>
      <c r="M22" s="367">
        <f>+M21-2</f>
        <v>14</v>
      </c>
      <c r="O22" s="409" t="s">
        <v>30</v>
      </c>
      <c r="P22" s="410" t="s">
        <v>31</v>
      </c>
      <c r="Q22" s="410" t="s">
        <v>26</v>
      </c>
      <c r="R22" s="410" t="s">
        <v>32</v>
      </c>
      <c r="S22" s="411" t="s">
        <v>8</v>
      </c>
      <c r="X22" s="341"/>
      <c r="AB22" s="361" t="str">
        <f t="shared" si="12"/>
        <v/>
      </c>
      <c r="AC22" s="361">
        <f t="shared" si="3"/>
        <v>14</v>
      </c>
      <c r="AD22" s="361" t="str">
        <f t="shared" si="13"/>
        <v/>
      </c>
      <c r="AE22" s="361" t="str">
        <f t="shared" si="14"/>
        <v/>
      </c>
      <c r="AF22" s="361" t="str">
        <f t="shared" si="14"/>
        <v/>
      </c>
      <c r="AH22" s="362" t="str">
        <f t="shared" si="4"/>
        <v/>
      </c>
      <c r="AI22" s="362" t="str">
        <f t="shared" si="15"/>
        <v/>
      </c>
      <c r="AJ22" s="362" t="str">
        <f t="shared" si="16"/>
        <v/>
      </c>
      <c r="AK22" s="362" t="str">
        <f t="shared" si="17"/>
        <v/>
      </c>
      <c r="AL22" s="362">
        <f t="shared" si="17"/>
        <v>14</v>
      </c>
      <c r="AN22" s="407"/>
      <c r="AO22" s="407"/>
      <c r="AP22" s="407"/>
      <c r="AQ22" s="407"/>
      <c r="AR22" s="407"/>
      <c r="AS22" s="407"/>
      <c r="AT22" s="379">
        <f t="shared" si="18"/>
        <v>0</v>
      </c>
      <c r="AU22" s="379">
        <f t="shared" si="19"/>
        <v>0</v>
      </c>
      <c r="AV22" s="379" t="str">
        <f t="shared" si="20"/>
        <v/>
      </c>
      <c r="AW22" s="379">
        <f t="shared" si="21"/>
        <v>0</v>
      </c>
      <c r="AX22" s="379">
        <f t="shared" si="22"/>
        <v>0</v>
      </c>
      <c r="AY22" s="379" t="str">
        <f t="shared" si="23"/>
        <v/>
      </c>
      <c r="AZ22" s="379">
        <f t="shared" si="24"/>
        <v>16</v>
      </c>
      <c r="BA22" s="379">
        <f t="shared" si="25"/>
        <v>13</v>
      </c>
      <c r="BB22" s="379" t="str">
        <f t="shared" si="26"/>
        <v>Laumaille Bruno</v>
      </c>
    </row>
    <row r="23" spans="1:54" s="188" customFormat="1" ht="16.5" customHeight="1" x14ac:dyDescent="0.45">
      <c r="A23" s="363">
        <v>18</v>
      </c>
      <c r="B23" s="364" t="str">
        <f t="shared" si="32"/>
        <v>Nicolle Olivier</v>
      </c>
      <c r="C23" s="365" t="str">
        <f t="shared" si="32"/>
        <v>H</v>
      </c>
      <c r="D23" s="366" t="str">
        <f t="shared" si="32"/>
        <v>Chevannes</v>
      </c>
      <c r="E23" s="354">
        <f t="shared" si="6"/>
        <v>17.3</v>
      </c>
      <c r="F23" s="367">
        <f>+F22</f>
        <v>14</v>
      </c>
      <c r="H23" s="390">
        <v>18</v>
      </c>
      <c r="I23" s="364" t="str">
        <f t="shared" si="33"/>
        <v>Gonzalez Alain</v>
      </c>
      <c r="J23" s="365" t="str">
        <f t="shared" si="33"/>
        <v>H</v>
      </c>
      <c r="K23" s="365" t="str">
        <f t="shared" si="33"/>
        <v>Réveillon</v>
      </c>
      <c r="L23" s="354">
        <f t="shared" si="7"/>
        <v>22</v>
      </c>
      <c r="M23" s="367">
        <f>+M22</f>
        <v>14</v>
      </c>
      <c r="O23" s="412">
        <v>1</v>
      </c>
      <c r="P23" s="413" t="str">
        <f t="shared" ref="P23:P34" si="34">IFERROR(VLOOKUP($O23,$AX$7:$AY$36,2,0),"")</f>
        <v>Lezervant Sophie</v>
      </c>
      <c r="Q23" s="369">
        <f t="shared" ref="Q23:Q34" si="35">IFERROR(VLOOKUP($P23,$I$6:$L$35,4,0),"")</f>
        <v>23.7</v>
      </c>
      <c r="R23" s="369" t="str">
        <f t="shared" ref="R23:R34" si="36">IFERROR(VLOOKUP($P23,$I$6:$L$35,3,0),"")</f>
        <v>ASGAF</v>
      </c>
      <c r="S23" s="371">
        <f t="shared" ref="S23:S34" si="37">IFERROR(VLOOKUP($P23,$I$6:$M$35,5,0),"")</f>
        <v>30</v>
      </c>
      <c r="X23" s="341"/>
      <c r="AB23" s="361" t="str">
        <f t="shared" si="12"/>
        <v/>
      </c>
      <c r="AC23" s="361">
        <f t="shared" si="3"/>
        <v>14</v>
      </c>
      <c r="AD23" s="361" t="str">
        <f t="shared" si="13"/>
        <v/>
      </c>
      <c r="AE23" s="361" t="str">
        <f t="shared" si="14"/>
        <v/>
      </c>
      <c r="AF23" s="361" t="str">
        <f t="shared" si="14"/>
        <v/>
      </c>
      <c r="AH23" s="362" t="str">
        <f t="shared" si="4"/>
        <v/>
      </c>
      <c r="AI23" s="362" t="str">
        <f t="shared" si="15"/>
        <v/>
      </c>
      <c r="AJ23" s="362" t="str">
        <f t="shared" si="16"/>
        <v/>
      </c>
      <c r="AK23" s="362" t="str">
        <f t="shared" si="17"/>
        <v/>
      </c>
      <c r="AL23" s="362">
        <f t="shared" si="17"/>
        <v>14</v>
      </c>
      <c r="AN23" s="407"/>
      <c r="AO23" s="407"/>
      <c r="AP23" s="407"/>
      <c r="AQ23" s="407"/>
      <c r="AR23" s="407"/>
      <c r="AT23" s="379">
        <f t="shared" si="18"/>
        <v>0</v>
      </c>
      <c r="AU23" s="379">
        <f t="shared" si="19"/>
        <v>0</v>
      </c>
      <c r="AV23" s="379" t="str">
        <f t="shared" si="20"/>
        <v/>
      </c>
      <c r="AW23" s="379">
        <f t="shared" si="21"/>
        <v>0</v>
      </c>
      <c r="AX23" s="379">
        <f t="shared" si="22"/>
        <v>0</v>
      </c>
      <c r="AY23" s="379" t="str">
        <f t="shared" si="23"/>
        <v/>
      </c>
      <c r="AZ23" s="379">
        <f t="shared" si="24"/>
        <v>14</v>
      </c>
      <c r="BA23" s="379">
        <f t="shared" si="25"/>
        <v>14</v>
      </c>
      <c r="BB23" s="379" t="str">
        <f t="shared" si="26"/>
        <v>Fanchon Marc</v>
      </c>
    </row>
    <row r="24" spans="1:54" s="188" customFormat="1" ht="16.5" customHeight="1" x14ac:dyDescent="0.35">
      <c r="A24" s="363">
        <v>19</v>
      </c>
      <c r="B24" s="364" t="str">
        <f t="shared" si="32"/>
        <v>Foucault Lionel</v>
      </c>
      <c r="C24" s="365" t="str">
        <f t="shared" si="32"/>
        <v>H</v>
      </c>
      <c r="D24" s="366" t="str">
        <f t="shared" si="32"/>
        <v>Chevannes</v>
      </c>
      <c r="E24" s="354">
        <f t="shared" si="6"/>
        <v>14.9</v>
      </c>
      <c r="F24" s="367">
        <f>+F23-2</f>
        <v>12</v>
      </c>
      <c r="H24" s="390">
        <v>19</v>
      </c>
      <c r="I24" s="364" t="str">
        <f t="shared" si="33"/>
        <v>Foucault Lionel</v>
      </c>
      <c r="J24" s="365" t="str">
        <f t="shared" si="33"/>
        <v>H</v>
      </c>
      <c r="K24" s="365" t="str">
        <f t="shared" si="33"/>
        <v>Chevannes</v>
      </c>
      <c r="L24" s="354">
        <f t="shared" si="7"/>
        <v>14.9</v>
      </c>
      <c r="M24" s="367">
        <f>+M23-2</f>
        <v>12</v>
      </c>
      <c r="O24" s="414">
        <v>2</v>
      </c>
      <c r="P24" s="415" t="str">
        <f t="shared" si="34"/>
        <v>Baptiste Nathalie</v>
      </c>
      <c r="Q24" s="376">
        <f t="shared" si="35"/>
        <v>12.8</v>
      </c>
      <c r="R24" s="376" t="str">
        <f t="shared" si="36"/>
        <v>Chevannes</v>
      </c>
      <c r="S24" s="378">
        <f t="shared" si="37"/>
        <v>26</v>
      </c>
      <c r="X24" s="341"/>
      <c r="AB24" s="361" t="str">
        <f t="shared" si="12"/>
        <v/>
      </c>
      <c r="AC24" s="361">
        <f t="shared" si="3"/>
        <v>12</v>
      </c>
      <c r="AD24" s="361" t="str">
        <f t="shared" si="13"/>
        <v/>
      </c>
      <c r="AE24" s="361" t="str">
        <f t="shared" si="14"/>
        <v/>
      </c>
      <c r="AF24" s="361" t="str">
        <f t="shared" si="14"/>
        <v/>
      </c>
      <c r="AH24" s="362" t="str">
        <f t="shared" si="4"/>
        <v/>
      </c>
      <c r="AI24" s="362">
        <f t="shared" si="15"/>
        <v>12</v>
      </c>
      <c r="AJ24" s="362" t="str">
        <f t="shared" si="16"/>
        <v/>
      </c>
      <c r="AK24" s="362" t="str">
        <f t="shared" si="17"/>
        <v/>
      </c>
      <c r="AL24" s="362" t="str">
        <f t="shared" si="17"/>
        <v/>
      </c>
      <c r="AN24" s="407"/>
      <c r="AO24" s="407"/>
      <c r="AP24" s="407"/>
      <c r="AQ24" s="407"/>
      <c r="AR24" s="407"/>
      <c r="AT24" s="379">
        <f t="shared" si="18"/>
        <v>0</v>
      </c>
      <c r="AU24" s="379">
        <f t="shared" si="19"/>
        <v>0</v>
      </c>
      <c r="AV24" s="379" t="str">
        <f t="shared" si="20"/>
        <v/>
      </c>
      <c r="AW24" s="379">
        <f t="shared" si="21"/>
        <v>0</v>
      </c>
      <c r="AX24" s="379">
        <f t="shared" si="22"/>
        <v>0</v>
      </c>
      <c r="AY24" s="379" t="str">
        <f t="shared" si="23"/>
        <v/>
      </c>
      <c r="AZ24" s="379">
        <f t="shared" si="24"/>
        <v>14</v>
      </c>
      <c r="BA24" s="379">
        <f t="shared" si="25"/>
        <v>14</v>
      </c>
      <c r="BB24" s="379" t="str">
        <f t="shared" si="26"/>
        <v>Gonzalez Alain</v>
      </c>
    </row>
    <row r="25" spans="1:54" s="188" customFormat="1" ht="16.5" customHeight="1" x14ac:dyDescent="0.45">
      <c r="A25" s="363">
        <v>20</v>
      </c>
      <c r="B25" s="364" t="str">
        <f t="shared" si="32"/>
        <v>Villette Claudine</v>
      </c>
      <c r="C25" s="365" t="str">
        <f t="shared" si="32"/>
        <v>F</v>
      </c>
      <c r="D25" s="366" t="str">
        <f t="shared" si="32"/>
        <v>Chevannes</v>
      </c>
      <c r="E25" s="354">
        <f t="shared" si="6"/>
        <v>19.899999999999999</v>
      </c>
      <c r="F25" s="367">
        <f t="shared" ref="F25:F35" si="38">+F24</f>
        <v>12</v>
      </c>
      <c r="H25" s="390">
        <v>20</v>
      </c>
      <c r="I25" s="364" t="str">
        <f t="shared" si="33"/>
        <v>Villette Claudine</v>
      </c>
      <c r="J25" s="365" t="str">
        <f t="shared" si="33"/>
        <v>F</v>
      </c>
      <c r="K25" s="365" t="str">
        <f t="shared" si="33"/>
        <v>Chevannes</v>
      </c>
      <c r="L25" s="354">
        <f t="shared" si="7"/>
        <v>19.899999999999999</v>
      </c>
      <c r="M25" s="367">
        <f t="shared" ref="M25:M35" si="39">+M24</f>
        <v>12</v>
      </c>
      <c r="O25" s="416">
        <v>3</v>
      </c>
      <c r="P25" s="415" t="str">
        <f t="shared" si="34"/>
        <v>Vallee Araceli</v>
      </c>
      <c r="Q25" s="376">
        <f t="shared" si="35"/>
        <v>26.1</v>
      </c>
      <c r="R25" s="376" t="str">
        <f t="shared" si="36"/>
        <v>Chevannes</v>
      </c>
      <c r="S25" s="378">
        <f t="shared" si="37"/>
        <v>16</v>
      </c>
      <c r="X25" s="341"/>
      <c r="AB25" s="361" t="str">
        <f t="shared" si="12"/>
        <v/>
      </c>
      <c r="AC25" s="361">
        <f t="shared" si="3"/>
        <v>12</v>
      </c>
      <c r="AD25" s="361" t="str">
        <f t="shared" si="13"/>
        <v/>
      </c>
      <c r="AE25" s="361" t="str">
        <f t="shared" si="14"/>
        <v/>
      </c>
      <c r="AF25" s="361" t="str">
        <f t="shared" si="14"/>
        <v/>
      </c>
      <c r="AH25" s="362" t="str">
        <f t="shared" si="4"/>
        <v/>
      </c>
      <c r="AI25" s="362">
        <f t="shared" si="15"/>
        <v>12</v>
      </c>
      <c r="AJ25" s="362" t="str">
        <f t="shared" si="16"/>
        <v/>
      </c>
      <c r="AK25" s="362" t="str">
        <f t="shared" si="17"/>
        <v/>
      </c>
      <c r="AL25" s="362" t="str">
        <f t="shared" si="17"/>
        <v/>
      </c>
      <c r="AN25" s="407"/>
      <c r="AO25" s="407"/>
      <c r="AP25" s="407"/>
      <c r="AQ25" s="407"/>
      <c r="AR25" s="407"/>
      <c r="AT25" s="379">
        <f t="shared" si="18"/>
        <v>0</v>
      </c>
      <c r="AU25" s="379">
        <f t="shared" si="19"/>
        <v>0</v>
      </c>
      <c r="AV25" s="379" t="str">
        <f t="shared" si="20"/>
        <v/>
      </c>
      <c r="AW25" s="379">
        <f t="shared" si="21"/>
        <v>0</v>
      </c>
      <c r="AX25" s="379">
        <f t="shared" si="22"/>
        <v>0</v>
      </c>
      <c r="AY25" s="379" t="str">
        <f t="shared" si="23"/>
        <v/>
      </c>
      <c r="AZ25" s="379">
        <f t="shared" si="24"/>
        <v>12</v>
      </c>
      <c r="BA25" s="379">
        <f t="shared" si="25"/>
        <v>16</v>
      </c>
      <c r="BB25" s="379" t="str">
        <f t="shared" si="26"/>
        <v>Foucault Lionel</v>
      </c>
    </row>
    <row r="26" spans="1:54" s="188" customFormat="1" ht="16.5" customHeight="1" x14ac:dyDescent="0.35">
      <c r="A26" s="363">
        <v>21</v>
      </c>
      <c r="B26" s="364" t="str">
        <f t="shared" si="32"/>
        <v>Laumaille Bruno</v>
      </c>
      <c r="C26" s="365" t="str">
        <f t="shared" si="32"/>
        <v>H</v>
      </c>
      <c r="D26" s="366" t="str">
        <f t="shared" si="32"/>
        <v>Chevannes</v>
      </c>
      <c r="E26" s="354">
        <f t="shared" si="6"/>
        <v>15.8</v>
      </c>
      <c r="F26" s="367">
        <f>+F25-2</f>
        <v>10</v>
      </c>
      <c r="H26" s="390">
        <v>21</v>
      </c>
      <c r="I26" s="364" t="str">
        <f t="shared" si="33"/>
        <v>Gauvin Henri-Jacques</v>
      </c>
      <c r="J26" s="365" t="str">
        <f t="shared" si="33"/>
        <v>H</v>
      </c>
      <c r="K26" s="365" t="str">
        <f t="shared" si="33"/>
        <v>Réveillon</v>
      </c>
      <c r="L26" s="354">
        <f t="shared" si="7"/>
        <v>14</v>
      </c>
      <c r="M26" s="367">
        <f>+M25-2</f>
        <v>10</v>
      </c>
      <c r="O26" s="414">
        <v>4</v>
      </c>
      <c r="P26" s="415" t="str">
        <f t="shared" si="34"/>
        <v>Villette Claudine</v>
      </c>
      <c r="Q26" s="376">
        <f t="shared" si="35"/>
        <v>19.899999999999999</v>
      </c>
      <c r="R26" s="376" t="str">
        <f t="shared" si="36"/>
        <v>Chevannes</v>
      </c>
      <c r="S26" s="378">
        <f t="shared" si="37"/>
        <v>12</v>
      </c>
      <c r="X26" s="341"/>
      <c r="AB26" s="361" t="str">
        <f t="shared" si="12"/>
        <v/>
      </c>
      <c r="AC26" s="361">
        <f t="shared" si="3"/>
        <v>10</v>
      </c>
      <c r="AD26" s="361" t="str">
        <f t="shared" si="13"/>
        <v/>
      </c>
      <c r="AE26" s="361" t="str">
        <f t="shared" si="14"/>
        <v/>
      </c>
      <c r="AF26" s="361" t="str">
        <f t="shared" si="14"/>
        <v/>
      </c>
      <c r="AH26" s="362" t="str">
        <f t="shared" si="4"/>
        <v/>
      </c>
      <c r="AI26" s="362" t="str">
        <f t="shared" si="15"/>
        <v/>
      </c>
      <c r="AJ26" s="362" t="str">
        <f t="shared" si="16"/>
        <v/>
      </c>
      <c r="AK26" s="362" t="str">
        <f t="shared" si="17"/>
        <v/>
      </c>
      <c r="AL26" s="362">
        <f t="shared" si="17"/>
        <v>10</v>
      </c>
      <c r="AN26" s="407"/>
      <c r="AO26" s="407"/>
      <c r="AP26" s="407"/>
      <c r="AQ26" s="407"/>
      <c r="AR26" s="407"/>
      <c r="AT26" s="379">
        <f t="shared" si="18"/>
        <v>0</v>
      </c>
      <c r="AU26" s="379">
        <f t="shared" si="19"/>
        <v>0</v>
      </c>
      <c r="AV26" s="379" t="str">
        <f t="shared" si="20"/>
        <v/>
      </c>
      <c r="AW26" s="379">
        <f t="shared" si="21"/>
        <v>12</v>
      </c>
      <c r="AX26" s="379">
        <f t="shared" si="22"/>
        <v>4</v>
      </c>
      <c r="AY26" s="379" t="str">
        <f t="shared" si="23"/>
        <v>Villette Claudine</v>
      </c>
      <c r="AZ26" s="379">
        <f t="shared" si="24"/>
        <v>0</v>
      </c>
      <c r="BA26" s="379">
        <f t="shared" si="25"/>
        <v>0</v>
      </c>
      <c r="BB26" s="379" t="str">
        <f t="shared" si="26"/>
        <v/>
      </c>
    </row>
    <row r="27" spans="1:54" s="188" customFormat="1" ht="16.5" customHeight="1" x14ac:dyDescent="0.45">
      <c r="A27" s="363">
        <v>22</v>
      </c>
      <c r="B27" s="364" t="str">
        <f t="shared" si="32"/>
        <v>Vallee Araceli</v>
      </c>
      <c r="C27" s="365" t="str">
        <f t="shared" si="32"/>
        <v>F</v>
      </c>
      <c r="D27" s="366" t="str">
        <f t="shared" si="32"/>
        <v>Chevannes</v>
      </c>
      <c r="E27" s="354">
        <f t="shared" si="6"/>
        <v>26.1</v>
      </c>
      <c r="F27" s="367">
        <f t="shared" si="38"/>
        <v>10</v>
      </c>
      <c r="H27" s="390">
        <v>22</v>
      </c>
      <c r="I27" s="364" t="str">
        <f t="shared" si="33"/>
        <v>Millerant Corine</v>
      </c>
      <c r="J27" s="365" t="str">
        <f t="shared" si="33"/>
        <v>F</v>
      </c>
      <c r="K27" s="365" t="str">
        <f t="shared" si="33"/>
        <v>Réveillon</v>
      </c>
      <c r="L27" s="354">
        <f t="shared" si="7"/>
        <v>22.1</v>
      </c>
      <c r="M27" s="367">
        <f t="shared" si="39"/>
        <v>10</v>
      </c>
      <c r="O27" s="416">
        <v>5</v>
      </c>
      <c r="P27" s="415" t="str">
        <f t="shared" si="34"/>
        <v>Millerant Corine</v>
      </c>
      <c r="Q27" s="376">
        <f t="shared" si="35"/>
        <v>22.1</v>
      </c>
      <c r="R27" s="376" t="str">
        <f t="shared" si="36"/>
        <v>Réveillon</v>
      </c>
      <c r="S27" s="378">
        <f t="shared" si="37"/>
        <v>10</v>
      </c>
      <c r="X27" s="341"/>
      <c r="AB27" s="361" t="str">
        <f t="shared" si="12"/>
        <v/>
      </c>
      <c r="AC27" s="361">
        <f t="shared" si="3"/>
        <v>10</v>
      </c>
      <c r="AD27" s="361" t="str">
        <f t="shared" si="13"/>
        <v/>
      </c>
      <c r="AE27" s="361" t="str">
        <f t="shared" si="14"/>
        <v/>
      </c>
      <c r="AF27" s="361" t="str">
        <f t="shared" si="14"/>
        <v/>
      </c>
      <c r="AH27" s="362" t="str">
        <f t="shared" si="4"/>
        <v/>
      </c>
      <c r="AI27" s="362" t="str">
        <f t="shared" si="15"/>
        <v/>
      </c>
      <c r="AJ27" s="362" t="str">
        <f t="shared" si="16"/>
        <v/>
      </c>
      <c r="AK27" s="362" t="str">
        <f t="shared" si="17"/>
        <v/>
      </c>
      <c r="AL27" s="362">
        <f t="shared" si="17"/>
        <v>10</v>
      </c>
      <c r="AN27" s="407"/>
      <c r="AO27" s="407"/>
      <c r="AP27" s="407"/>
      <c r="AQ27" s="407"/>
      <c r="AR27" s="407"/>
      <c r="AT27" s="379">
        <f t="shared" si="18"/>
        <v>0</v>
      </c>
      <c r="AU27" s="379">
        <f t="shared" si="19"/>
        <v>0</v>
      </c>
      <c r="AV27" s="379" t="str">
        <f t="shared" si="20"/>
        <v/>
      </c>
      <c r="AW27" s="379">
        <f t="shared" si="21"/>
        <v>0</v>
      </c>
      <c r="AX27" s="379">
        <f t="shared" si="22"/>
        <v>0</v>
      </c>
      <c r="AY27" s="379" t="str">
        <f t="shared" si="23"/>
        <v/>
      </c>
      <c r="AZ27" s="379">
        <f t="shared" si="24"/>
        <v>10</v>
      </c>
      <c r="BA27" s="379">
        <f t="shared" si="25"/>
        <v>17</v>
      </c>
      <c r="BB27" s="379" t="str">
        <f t="shared" si="26"/>
        <v>Gauvin Henri-Jacques</v>
      </c>
    </row>
    <row r="28" spans="1:54" s="188" customFormat="1" ht="16.5" customHeight="1" x14ac:dyDescent="0.35">
      <c r="A28" s="363">
        <v>23</v>
      </c>
      <c r="B28" s="364" t="str">
        <f t="shared" si="32"/>
        <v>Gauvin Henri-Jacques</v>
      </c>
      <c r="C28" s="365" t="str">
        <f t="shared" si="32"/>
        <v>H</v>
      </c>
      <c r="D28" s="366" t="str">
        <f t="shared" si="32"/>
        <v>Réveillon</v>
      </c>
      <c r="E28" s="354">
        <f t="shared" si="6"/>
        <v>14</v>
      </c>
      <c r="F28" s="367">
        <f>+F27-2</f>
        <v>8</v>
      </c>
      <c r="H28" s="390">
        <v>23</v>
      </c>
      <c r="I28" s="364" t="str">
        <f t="shared" si="33"/>
        <v>Zuffelato Stéphane</v>
      </c>
      <c r="J28" s="365" t="str">
        <f t="shared" si="33"/>
        <v>H</v>
      </c>
      <c r="K28" s="365" t="str">
        <f t="shared" si="33"/>
        <v>ASGAF</v>
      </c>
      <c r="L28" s="354">
        <f t="shared" si="7"/>
        <v>17.2</v>
      </c>
      <c r="M28" s="367">
        <f>+M27-2</f>
        <v>8</v>
      </c>
      <c r="O28" s="414">
        <v>6</v>
      </c>
      <c r="P28" s="415" t="str">
        <f t="shared" si="34"/>
        <v>Peron Marie</v>
      </c>
      <c r="Q28" s="376">
        <f t="shared" si="35"/>
        <v>9.5</v>
      </c>
      <c r="R28" s="376" t="str">
        <f t="shared" si="36"/>
        <v>Chevannes</v>
      </c>
      <c r="S28" s="378">
        <f t="shared" si="37"/>
        <v>4</v>
      </c>
      <c r="X28" s="341"/>
      <c r="AB28" s="361" t="str">
        <f t="shared" si="12"/>
        <v/>
      </c>
      <c r="AC28" s="361" t="str">
        <f t="shared" si="3"/>
        <v/>
      </c>
      <c r="AD28" s="361" t="str">
        <f t="shared" si="13"/>
        <v/>
      </c>
      <c r="AE28" s="361" t="str">
        <f t="shared" si="14"/>
        <v/>
      </c>
      <c r="AF28" s="361">
        <f t="shared" si="14"/>
        <v>8</v>
      </c>
      <c r="AH28" s="362">
        <f t="shared" si="4"/>
        <v>8</v>
      </c>
      <c r="AI28" s="362" t="str">
        <f t="shared" si="15"/>
        <v/>
      </c>
      <c r="AJ28" s="362" t="str">
        <f t="shared" si="16"/>
        <v/>
      </c>
      <c r="AK28" s="362" t="str">
        <f t="shared" si="17"/>
        <v/>
      </c>
      <c r="AL28" s="362" t="str">
        <f t="shared" si="17"/>
        <v/>
      </c>
      <c r="AN28" s="407"/>
      <c r="AO28" s="407"/>
      <c r="AP28" s="407"/>
      <c r="AQ28" s="407"/>
      <c r="AR28" s="407"/>
      <c r="AT28" s="379">
        <f t="shared" si="18"/>
        <v>0</v>
      </c>
      <c r="AU28" s="379">
        <f t="shared" si="19"/>
        <v>0</v>
      </c>
      <c r="AV28" s="379" t="str">
        <f t="shared" si="20"/>
        <v/>
      </c>
      <c r="AW28" s="379">
        <f t="shared" si="21"/>
        <v>10</v>
      </c>
      <c r="AX28" s="379">
        <f t="shared" si="22"/>
        <v>5</v>
      </c>
      <c r="AY28" s="379" t="str">
        <f t="shared" si="23"/>
        <v>Millerant Corine</v>
      </c>
      <c r="AZ28" s="379">
        <f t="shared" si="24"/>
        <v>0</v>
      </c>
      <c r="BA28" s="379">
        <f t="shared" si="25"/>
        <v>0</v>
      </c>
      <c r="BB28" s="379" t="str">
        <f t="shared" si="26"/>
        <v/>
      </c>
    </row>
    <row r="29" spans="1:54" s="188" customFormat="1" ht="16.5" customHeight="1" x14ac:dyDescent="0.45">
      <c r="A29" s="363">
        <v>24</v>
      </c>
      <c r="B29" s="364" t="str">
        <f t="shared" si="32"/>
        <v>Millerant Corine</v>
      </c>
      <c r="C29" s="365" t="str">
        <f t="shared" si="32"/>
        <v>F</v>
      </c>
      <c r="D29" s="366" t="str">
        <f t="shared" si="32"/>
        <v>Réveillon</v>
      </c>
      <c r="E29" s="354">
        <f t="shared" si="6"/>
        <v>22.1</v>
      </c>
      <c r="F29" s="367">
        <f t="shared" si="38"/>
        <v>8</v>
      </c>
      <c r="H29" s="390">
        <v>24</v>
      </c>
      <c r="I29" s="364" t="str">
        <f t="shared" si="33"/>
        <v>Heiles Frédéric</v>
      </c>
      <c r="J29" s="365" t="str">
        <f t="shared" si="33"/>
        <v>H</v>
      </c>
      <c r="K29" s="365" t="str">
        <f t="shared" si="33"/>
        <v>ASGAF</v>
      </c>
      <c r="L29" s="354">
        <f t="shared" si="7"/>
        <v>35.700000000000003</v>
      </c>
      <c r="M29" s="367">
        <f t="shared" si="39"/>
        <v>8</v>
      </c>
      <c r="O29" s="416">
        <v>7</v>
      </c>
      <c r="P29" s="415" t="str">
        <f t="shared" si="34"/>
        <v/>
      </c>
      <c r="Q29" s="376" t="str">
        <f t="shared" si="35"/>
        <v/>
      </c>
      <c r="R29" s="376" t="str">
        <f t="shared" si="36"/>
        <v/>
      </c>
      <c r="S29" s="378" t="str">
        <f t="shared" si="37"/>
        <v/>
      </c>
      <c r="X29" s="341"/>
      <c r="AB29" s="361" t="str">
        <f t="shared" si="12"/>
        <v/>
      </c>
      <c r="AC29" s="361" t="str">
        <f t="shared" si="3"/>
        <v/>
      </c>
      <c r="AD29" s="361" t="str">
        <f t="shared" si="13"/>
        <v/>
      </c>
      <c r="AE29" s="361" t="str">
        <f t="shared" si="14"/>
        <v/>
      </c>
      <c r="AF29" s="361">
        <f t="shared" si="14"/>
        <v>8</v>
      </c>
      <c r="AH29" s="362">
        <f t="shared" si="4"/>
        <v>8</v>
      </c>
      <c r="AI29" s="362" t="str">
        <f t="shared" si="15"/>
        <v/>
      </c>
      <c r="AJ29" s="362" t="str">
        <f t="shared" si="16"/>
        <v/>
      </c>
      <c r="AK29" s="362" t="str">
        <f t="shared" si="17"/>
        <v/>
      </c>
      <c r="AL29" s="362" t="str">
        <f t="shared" si="17"/>
        <v/>
      </c>
      <c r="AN29" s="407"/>
      <c r="AO29" s="407"/>
      <c r="AP29" s="407"/>
      <c r="AQ29" s="407"/>
      <c r="AR29" s="407"/>
      <c r="AT29" s="379">
        <f t="shared" si="18"/>
        <v>0</v>
      </c>
      <c r="AU29" s="379">
        <f t="shared" si="19"/>
        <v>0</v>
      </c>
      <c r="AV29" s="379" t="str">
        <f t="shared" si="20"/>
        <v/>
      </c>
      <c r="AW29" s="379">
        <f t="shared" si="21"/>
        <v>0</v>
      </c>
      <c r="AX29" s="379">
        <f t="shared" si="22"/>
        <v>0</v>
      </c>
      <c r="AY29" s="379" t="str">
        <f t="shared" si="23"/>
        <v/>
      </c>
      <c r="AZ29" s="379">
        <f t="shared" si="24"/>
        <v>8</v>
      </c>
      <c r="BA29" s="379">
        <f t="shared" si="25"/>
        <v>18</v>
      </c>
      <c r="BB29" s="379" t="str">
        <f t="shared" si="26"/>
        <v>Zuffelato Stéphane</v>
      </c>
    </row>
    <row r="30" spans="1:54" s="188" customFormat="1" ht="16.5" customHeight="1" x14ac:dyDescent="0.35">
      <c r="A30" s="363">
        <v>25</v>
      </c>
      <c r="B30" s="364" t="str">
        <f t="shared" si="32"/>
        <v>Chapelleaubos Patrice</v>
      </c>
      <c r="C30" s="365" t="str">
        <f t="shared" si="32"/>
        <v>H</v>
      </c>
      <c r="D30" s="366" t="str">
        <f t="shared" si="32"/>
        <v>Chevannes</v>
      </c>
      <c r="E30" s="354">
        <f t="shared" si="6"/>
        <v>19.2</v>
      </c>
      <c r="F30" s="367">
        <f>+F29-2</f>
        <v>6</v>
      </c>
      <c r="H30" s="390">
        <v>25</v>
      </c>
      <c r="I30" s="364" t="str">
        <f t="shared" si="33"/>
        <v>Jousseau Bernard</v>
      </c>
      <c r="J30" s="365" t="str">
        <f t="shared" si="33"/>
        <v>H</v>
      </c>
      <c r="K30" s="365" t="str">
        <f t="shared" si="33"/>
        <v>Corbuches</v>
      </c>
      <c r="L30" s="354">
        <f t="shared" si="7"/>
        <v>9.9</v>
      </c>
      <c r="M30" s="367">
        <f>+M29-2</f>
        <v>6</v>
      </c>
      <c r="O30" s="414">
        <v>8</v>
      </c>
      <c r="P30" s="415" t="str">
        <f t="shared" si="34"/>
        <v/>
      </c>
      <c r="Q30" s="376" t="str">
        <f t="shared" si="35"/>
        <v/>
      </c>
      <c r="R30" s="376" t="str">
        <f t="shared" si="36"/>
        <v/>
      </c>
      <c r="S30" s="378" t="str">
        <f t="shared" si="37"/>
        <v/>
      </c>
      <c r="X30" s="341"/>
      <c r="AB30" s="361" t="str">
        <f t="shared" si="12"/>
        <v/>
      </c>
      <c r="AC30" s="361">
        <f t="shared" si="3"/>
        <v>6</v>
      </c>
      <c r="AD30" s="361" t="str">
        <f t="shared" si="13"/>
        <v/>
      </c>
      <c r="AE30" s="361" t="str">
        <f t="shared" si="14"/>
        <v/>
      </c>
      <c r="AF30" s="361" t="str">
        <f t="shared" si="14"/>
        <v/>
      </c>
      <c r="AH30" s="362" t="str">
        <f t="shared" si="4"/>
        <v/>
      </c>
      <c r="AI30" s="362" t="str">
        <f t="shared" si="15"/>
        <v/>
      </c>
      <c r="AJ30" s="362" t="str">
        <f t="shared" si="16"/>
        <v/>
      </c>
      <c r="AK30" s="362">
        <f t="shared" si="17"/>
        <v>6</v>
      </c>
      <c r="AL30" s="362" t="str">
        <f t="shared" si="17"/>
        <v/>
      </c>
      <c r="AN30" s="407"/>
      <c r="AO30" s="407"/>
      <c r="AP30" s="407"/>
      <c r="AQ30" s="407"/>
      <c r="AR30" s="407"/>
      <c r="AT30" s="379">
        <f t="shared" si="18"/>
        <v>0</v>
      </c>
      <c r="AU30" s="379">
        <f t="shared" si="19"/>
        <v>0</v>
      </c>
      <c r="AV30" s="379" t="str">
        <f t="shared" si="20"/>
        <v/>
      </c>
      <c r="AW30" s="379">
        <f t="shared" si="21"/>
        <v>0</v>
      </c>
      <c r="AX30" s="379">
        <f t="shared" si="22"/>
        <v>0</v>
      </c>
      <c r="AY30" s="379" t="str">
        <f t="shared" si="23"/>
        <v/>
      </c>
      <c r="AZ30" s="379">
        <f t="shared" si="24"/>
        <v>8</v>
      </c>
      <c r="BA30" s="379">
        <f t="shared" si="25"/>
        <v>18</v>
      </c>
      <c r="BB30" s="379" t="str">
        <f t="shared" si="26"/>
        <v>Heiles Frédéric</v>
      </c>
    </row>
    <row r="31" spans="1:54" s="188" customFormat="1" ht="16.5" customHeight="1" x14ac:dyDescent="0.45">
      <c r="A31" s="363">
        <v>26</v>
      </c>
      <c r="B31" s="364" t="str">
        <f t="shared" si="32"/>
        <v>Gesmier Michel</v>
      </c>
      <c r="C31" s="365" t="str">
        <f t="shared" si="32"/>
        <v>H</v>
      </c>
      <c r="D31" s="366" t="str">
        <f t="shared" si="32"/>
        <v>Chevannes</v>
      </c>
      <c r="E31" s="354">
        <f t="shared" si="6"/>
        <v>20.9</v>
      </c>
      <c r="F31" s="367">
        <f t="shared" si="38"/>
        <v>6</v>
      </c>
      <c r="H31" s="390">
        <v>26</v>
      </c>
      <c r="I31" s="364" t="str">
        <f t="shared" si="33"/>
        <v>Delaunay Olivier</v>
      </c>
      <c r="J31" s="365" t="str">
        <f t="shared" si="33"/>
        <v>H</v>
      </c>
      <c r="K31" s="365" t="str">
        <f t="shared" si="33"/>
        <v>Corbuches</v>
      </c>
      <c r="L31" s="354">
        <f t="shared" si="7"/>
        <v>11.8</v>
      </c>
      <c r="M31" s="367">
        <f t="shared" si="39"/>
        <v>6</v>
      </c>
      <c r="O31" s="416">
        <v>9</v>
      </c>
      <c r="P31" s="415" t="str">
        <f t="shared" si="34"/>
        <v/>
      </c>
      <c r="Q31" s="376" t="str">
        <f t="shared" si="35"/>
        <v/>
      </c>
      <c r="R31" s="376" t="str">
        <f t="shared" si="36"/>
        <v/>
      </c>
      <c r="S31" s="378" t="str">
        <f t="shared" si="37"/>
        <v/>
      </c>
      <c r="X31" s="341"/>
      <c r="AB31" s="361" t="str">
        <f t="shared" si="12"/>
        <v/>
      </c>
      <c r="AC31" s="361">
        <f t="shared" si="3"/>
        <v>6</v>
      </c>
      <c r="AD31" s="361" t="str">
        <f t="shared" si="13"/>
        <v/>
      </c>
      <c r="AE31" s="361" t="str">
        <f t="shared" si="14"/>
        <v/>
      </c>
      <c r="AF31" s="361" t="str">
        <f t="shared" si="14"/>
        <v/>
      </c>
      <c r="AH31" s="362" t="str">
        <f t="shared" si="4"/>
        <v/>
      </c>
      <c r="AI31" s="362" t="str">
        <f t="shared" si="15"/>
        <v/>
      </c>
      <c r="AJ31" s="362" t="str">
        <f t="shared" si="16"/>
        <v/>
      </c>
      <c r="AK31" s="362">
        <f t="shared" si="17"/>
        <v>6</v>
      </c>
      <c r="AL31" s="362" t="str">
        <f t="shared" si="17"/>
        <v/>
      </c>
      <c r="AN31" s="407"/>
      <c r="AO31" s="407"/>
      <c r="AP31" s="407"/>
      <c r="AQ31" s="407"/>
      <c r="AR31" s="407"/>
      <c r="AT31" s="379">
        <f t="shared" si="18"/>
        <v>0</v>
      </c>
      <c r="AU31" s="379">
        <f t="shared" si="19"/>
        <v>0</v>
      </c>
      <c r="AV31" s="379" t="str">
        <f t="shared" si="20"/>
        <v/>
      </c>
      <c r="AW31" s="379">
        <f t="shared" si="21"/>
        <v>0</v>
      </c>
      <c r="AX31" s="379">
        <f t="shared" si="22"/>
        <v>0</v>
      </c>
      <c r="AY31" s="379" t="str">
        <f t="shared" si="23"/>
        <v/>
      </c>
      <c r="AZ31" s="379">
        <f t="shared" si="24"/>
        <v>6</v>
      </c>
      <c r="BA31" s="379">
        <f t="shared" si="25"/>
        <v>20</v>
      </c>
      <c r="BB31" s="379" t="str">
        <f t="shared" si="26"/>
        <v>Jousseau Bernard</v>
      </c>
    </row>
    <row r="32" spans="1:54" s="188" customFormat="1" ht="16.5" customHeight="1" x14ac:dyDescent="0.35">
      <c r="A32" s="363">
        <v>27</v>
      </c>
      <c r="B32" s="364" t="str">
        <f t="shared" si="32"/>
        <v>Fanchon Marc</v>
      </c>
      <c r="C32" s="365" t="str">
        <f t="shared" si="32"/>
        <v>H</v>
      </c>
      <c r="D32" s="366" t="str">
        <f t="shared" si="32"/>
        <v>Réveillon</v>
      </c>
      <c r="E32" s="354">
        <f t="shared" si="6"/>
        <v>25.9</v>
      </c>
      <c r="F32" s="367">
        <f>+F31-2</f>
        <v>4</v>
      </c>
      <c r="H32" s="390">
        <v>27</v>
      </c>
      <c r="I32" s="364" t="str">
        <f t="shared" si="33"/>
        <v>Peron Marie</v>
      </c>
      <c r="J32" s="365" t="str">
        <f t="shared" si="33"/>
        <v>F</v>
      </c>
      <c r="K32" s="365" t="str">
        <f t="shared" si="33"/>
        <v>Chevannes</v>
      </c>
      <c r="L32" s="354">
        <f t="shared" si="7"/>
        <v>9.5</v>
      </c>
      <c r="M32" s="367">
        <f>+M31-2</f>
        <v>4</v>
      </c>
      <c r="O32" s="414">
        <v>10</v>
      </c>
      <c r="P32" s="415" t="str">
        <f t="shared" si="34"/>
        <v/>
      </c>
      <c r="Q32" s="376" t="str">
        <f t="shared" si="35"/>
        <v/>
      </c>
      <c r="R32" s="376" t="str">
        <f t="shared" si="36"/>
        <v/>
      </c>
      <c r="S32" s="378" t="str">
        <f t="shared" si="37"/>
        <v/>
      </c>
      <c r="X32" s="341"/>
      <c r="AB32" s="361" t="str">
        <f t="shared" si="12"/>
        <v/>
      </c>
      <c r="AC32" s="361" t="str">
        <f t="shared" si="3"/>
        <v/>
      </c>
      <c r="AD32" s="361" t="str">
        <f t="shared" si="13"/>
        <v/>
      </c>
      <c r="AE32" s="361" t="str">
        <f t="shared" si="14"/>
        <v/>
      </c>
      <c r="AF32" s="361">
        <f t="shared" si="14"/>
        <v>4</v>
      </c>
      <c r="AH32" s="362" t="str">
        <f t="shared" si="4"/>
        <v/>
      </c>
      <c r="AI32" s="362">
        <f t="shared" si="15"/>
        <v>4</v>
      </c>
      <c r="AJ32" s="362" t="str">
        <f t="shared" si="16"/>
        <v/>
      </c>
      <c r="AK32" s="362" t="str">
        <f t="shared" si="17"/>
        <v/>
      </c>
      <c r="AL32" s="362" t="str">
        <f t="shared" si="17"/>
        <v/>
      </c>
      <c r="AN32" s="407"/>
      <c r="AO32" s="407"/>
      <c r="AP32" s="407"/>
      <c r="AQ32" s="407"/>
      <c r="AR32" s="407"/>
      <c r="AT32" s="379">
        <f t="shared" si="18"/>
        <v>0</v>
      </c>
      <c r="AU32" s="379">
        <f t="shared" si="19"/>
        <v>0</v>
      </c>
      <c r="AV32" s="379" t="str">
        <f t="shared" si="20"/>
        <v/>
      </c>
      <c r="AW32" s="379">
        <f t="shared" si="21"/>
        <v>0</v>
      </c>
      <c r="AX32" s="379">
        <f t="shared" si="22"/>
        <v>0</v>
      </c>
      <c r="AY32" s="379" t="str">
        <f t="shared" si="23"/>
        <v/>
      </c>
      <c r="AZ32" s="379">
        <f t="shared" si="24"/>
        <v>6</v>
      </c>
      <c r="BA32" s="379">
        <f t="shared" si="25"/>
        <v>20</v>
      </c>
      <c r="BB32" s="379" t="str">
        <f t="shared" si="26"/>
        <v>Delaunay Olivier</v>
      </c>
    </row>
    <row r="33" spans="1:54" s="188" customFormat="1" ht="16.5" customHeight="1" x14ac:dyDescent="0.45">
      <c r="A33" s="363">
        <v>28</v>
      </c>
      <c r="B33" s="364" t="str">
        <f t="shared" si="32"/>
        <v>Gonzalez Alain</v>
      </c>
      <c r="C33" s="365" t="str">
        <f t="shared" si="32"/>
        <v>H</v>
      </c>
      <c r="D33" s="366" t="str">
        <f t="shared" si="32"/>
        <v>Réveillon</v>
      </c>
      <c r="E33" s="354">
        <f t="shared" si="6"/>
        <v>22</v>
      </c>
      <c r="F33" s="367">
        <f t="shared" si="38"/>
        <v>4</v>
      </c>
      <c r="H33" s="390">
        <v>28</v>
      </c>
      <c r="I33" s="364" t="str">
        <f t="shared" si="33"/>
        <v>Lamberti Roger</v>
      </c>
      <c r="J33" s="365" t="str">
        <f t="shared" si="33"/>
        <v>H</v>
      </c>
      <c r="K33" s="365" t="str">
        <f t="shared" si="33"/>
        <v>Chevannes</v>
      </c>
      <c r="L33" s="354">
        <f t="shared" si="7"/>
        <v>21</v>
      </c>
      <c r="M33" s="367">
        <f t="shared" si="39"/>
        <v>4</v>
      </c>
      <c r="O33" s="416">
        <v>11</v>
      </c>
      <c r="P33" s="415" t="str">
        <f t="shared" si="34"/>
        <v/>
      </c>
      <c r="Q33" s="376" t="str">
        <f t="shared" si="35"/>
        <v/>
      </c>
      <c r="R33" s="376" t="str">
        <f t="shared" si="36"/>
        <v/>
      </c>
      <c r="S33" s="378" t="str">
        <f t="shared" si="37"/>
        <v/>
      </c>
      <c r="X33" s="341"/>
      <c r="AB33" s="361" t="str">
        <f t="shared" si="12"/>
        <v/>
      </c>
      <c r="AC33" s="361" t="str">
        <f t="shared" si="3"/>
        <v/>
      </c>
      <c r="AD33" s="361" t="str">
        <f t="shared" si="13"/>
        <v/>
      </c>
      <c r="AE33" s="361" t="str">
        <f t="shared" si="14"/>
        <v/>
      </c>
      <c r="AF33" s="361">
        <f t="shared" si="14"/>
        <v>4</v>
      </c>
      <c r="AH33" s="362" t="str">
        <f t="shared" si="4"/>
        <v/>
      </c>
      <c r="AI33" s="362">
        <f t="shared" si="15"/>
        <v>4</v>
      </c>
      <c r="AJ33" s="362" t="str">
        <f t="shared" si="16"/>
        <v/>
      </c>
      <c r="AK33" s="362" t="str">
        <f t="shared" si="17"/>
        <v/>
      </c>
      <c r="AL33" s="362" t="str">
        <f t="shared" si="17"/>
        <v/>
      </c>
      <c r="AN33" s="407"/>
      <c r="AO33" s="407"/>
      <c r="AP33" s="407"/>
      <c r="AQ33" s="407"/>
      <c r="AR33" s="407"/>
      <c r="AT33" s="379">
        <f t="shared" si="18"/>
        <v>0</v>
      </c>
      <c r="AU33" s="379">
        <f t="shared" si="19"/>
        <v>0</v>
      </c>
      <c r="AV33" s="379" t="str">
        <f t="shared" si="20"/>
        <v/>
      </c>
      <c r="AW33" s="379">
        <f t="shared" si="21"/>
        <v>4</v>
      </c>
      <c r="AX33" s="379">
        <f t="shared" si="22"/>
        <v>6</v>
      </c>
      <c r="AY33" s="379" t="str">
        <f t="shared" si="23"/>
        <v>Peron Marie</v>
      </c>
      <c r="AZ33" s="379">
        <f t="shared" si="24"/>
        <v>0</v>
      </c>
      <c r="BA33" s="379">
        <f t="shared" si="25"/>
        <v>0</v>
      </c>
      <c r="BB33" s="379" t="str">
        <f t="shared" si="26"/>
        <v/>
      </c>
    </row>
    <row r="34" spans="1:54" s="188" customFormat="1" ht="16.5" customHeight="1" thickBot="1" x14ac:dyDescent="0.4">
      <c r="A34" s="363">
        <v>29</v>
      </c>
      <c r="B34" s="364" t="str">
        <f t="shared" si="32"/>
        <v>Marcais Xavier</v>
      </c>
      <c r="C34" s="365" t="str">
        <f t="shared" si="32"/>
        <v>H</v>
      </c>
      <c r="D34" s="366" t="str">
        <f t="shared" si="32"/>
        <v>ASGAF</v>
      </c>
      <c r="E34" s="354">
        <f t="shared" si="6"/>
        <v>14</v>
      </c>
      <c r="F34" s="367">
        <f>+F33-2</f>
        <v>2</v>
      </c>
      <c r="H34" s="390">
        <v>29</v>
      </c>
      <c r="I34" s="364" t="str">
        <f t="shared" si="33"/>
        <v>Chapelleaubos Patrice</v>
      </c>
      <c r="J34" s="365" t="str">
        <f t="shared" si="33"/>
        <v>H</v>
      </c>
      <c r="K34" s="365" t="str">
        <f t="shared" si="33"/>
        <v>Chevannes</v>
      </c>
      <c r="L34" s="354">
        <f t="shared" si="7"/>
        <v>19.2</v>
      </c>
      <c r="M34" s="367">
        <f>+M33-2</f>
        <v>2</v>
      </c>
      <c r="O34" s="417">
        <v>12</v>
      </c>
      <c r="P34" s="418" t="str">
        <f t="shared" si="34"/>
        <v/>
      </c>
      <c r="Q34" s="392" t="str">
        <f t="shared" si="35"/>
        <v/>
      </c>
      <c r="R34" s="392" t="str">
        <f t="shared" si="36"/>
        <v/>
      </c>
      <c r="S34" s="394" t="str">
        <f t="shared" si="37"/>
        <v/>
      </c>
      <c r="X34" s="341"/>
      <c r="AB34" s="361">
        <f t="shared" si="12"/>
        <v>2</v>
      </c>
      <c r="AC34" s="361" t="str">
        <f t="shared" si="3"/>
        <v/>
      </c>
      <c r="AD34" s="361" t="str">
        <f t="shared" si="13"/>
        <v/>
      </c>
      <c r="AE34" s="361" t="str">
        <f t="shared" si="14"/>
        <v/>
      </c>
      <c r="AF34" s="361" t="str">
        <f t="shared" si="14"/>
        <v/>
      </c>
      <c r="AH34" s="362" t="str">
        <f t="shared" si="4"/>
        <v/>
      </c>
      <c r="AI34" s="362">
        <f t="shared" si="15"/>
        <v>2</v>
      </c>
      <c r="AJ34" s="362" t="str">
        <f t="shared" si="16"/>
        <v/>
      </c>
      <c r="AK34" s="362" t="str">
        <f t="shared" si="17"/>
        <v/>
      </c>
      <c r="AL34" s="362" t="str">
        <f t="shared" si="17"/>
        <v/>
      </c>
      <c r="AN34" s="407"/>
      <c r="AO34" s="407"/>
      <c r="AP34" s="407"/>
      <c r="AQ34" s="407"/>
      <c r="AR34" s="407"/>
      <c r="AT34" s="379">
        <f t="shared" si="18"/>
        <v>0</v>
      </c>
      <c r="AU34" s="379">
        <f t="shared" si="19"/>
        <v>0</v>
      </c>
      <c r="AV34" s="379" t="str">
        <f t="shared" si="20"/>
        <v/>
      </c>
      <c r="AW34" s="379">
        <f t="shared" si="21"/>
        <v>0</v>
      </c>
      <c r="AX34" s="379">
        <f t="shared" si="22"/>
        <v>0</v>
      </c>
      <c r="AY34" s="379" t="str">
        <f t="shared" si="23"/>
        <v/>
      </c>
      <c r="AZ34" s="379">
        <f t="shared" si="24"/>
        <v>4</v>
      </c>
      <c r="BA34" s="379">
        <f t="shared" si="25"/>
        <v>22</v>
      </c>
      <c r="BB34" s="379" t="str">
        <f t="shared" si="26"/>
        <v>Lamberti Roger</v>
      </c>
    </row>
    <row r="35" spans="1:54" s="188" customFormat="1" ht="16.5" customHeight="1" thickBot="1" x14ac:dyDescent="0.4">
      <c r="A35" s="419">
        <v>30</v>
      </c>
      <c r="B35" s="364" t="str">
        <f t="shared" si="32"/>
        <v>Schlack Pascal</v>
      </c>
      <c r="C35" s="365" t="str">
        <f t="shared" si="32"/>
        <v>H</v>
      </c>
      <c r="D35" s="366" t="str">
        <f t="shared" si="32"/>
        <v>ASGAF</v>
      </c>
      <c r="E35" s="354">
        <f t="shared" si="6"/>
        <v>30.1</v>
      </c>
      <c r="F35" s="367">
        <f t="shared" si="38"/>
        <v>2</v>
      </c>
      <c r="H35" s="420">
        <v>30</v>
      </c>
      <c r="I35" s="421" t="str">
        <f t="shared" si="33"/>
        <v>Gesmier Michel</v>
      </c>
      <c r="J35" s="422" t="str">
        <f t="shared" si="33"/>
        <v>H</v>
      </c>
      <c r="K35" s="365" t="str">
        <f t="shared" si="33"/>
        <v>Chevannes</v>
      </c>
      <c r="L35" s="423">
        <f t="shared" si="7"/>
        <v>20.9</v>
      </c>
      <c r="M35" s="367">
        <f t="shared" si="39"/>
        <v>2</v>
      </c>
      <c r="Q35" s="341"/>
      <c r="R35" s="397" t="s">
        <v>64</v>
      </c>
      <c r="S35" s="398">
        <f>SUM(S23:S34)</f>
        <v>98</v>
      </c>
      <c r="X35" s="341"/>
      <c r="AB35" s="361">
        <f t="shared" si="12"/>
        <v>2</v>
      </c>
      <c r="AC35" s="361" t="str">
        <f t="shared" si="3"/>
        <v/>
      </c>
      <c r="AD35" s="361" t="str">
        <f t="shared" si="13"/>
        <v/>
      </c>
      <c r="AE35" s="361" t="str">
        <f>IF(LEFT($D35,9)=AE$5,$F35,"")</f>
        <v/>
      </c>
      <c r="AF35" s="361" t="str">
        <f t="shared" ref="AF35" si="40">IF(LEFT($D35,9)=AF$5,$F35,"")</f>
        <v/>
      </c>
      <c r="AH35" s="362" t="str">
        <f t="shared" si="4"/>
        <v/>
      </c>
      <c r="AI35" s="362">
        <f t="shared" si="15"/>
        <v>2</v>
      </c>
      <c r="AJ35" s="362" t="str">
        <f t="shared" si="16"/>
        <v/>
      </c>
      <c r="AK35" s="362" t="str">
        <f t="shared" si="17"/>
        <v/>
      </c>
      <c r="AL35" s="362" t="str">
        <f t="shared" si="17"/>
        <v/>
      </c>
      <c r="AN35" s="407"/>
      <c r="AO35" s="407"/>
      <c r="AP35" s="407"/>
      <c r="AQ35" s="407"/>
      <c r="AR35" s="407"/>
      <c r="AT35" s="379">
        <f t="shared" si="18"/>
        <v>0</v>
      </c>
      <c r="AU35" s="379">
        <f t="shared" si="19"/>
        <v>0</v>
      </c>
      <c r="AV35" s="379" t="str">
        <f t="shared" si="20"/>
        <v/>
      </c>
      <c r="AW35" s="379">
        <f t="shared" si="21"/>
        <v>0</v>
      </c>
      <c r="AX35" s="379">
        <f t="shared" si="22"/>
        <v>0</v>
      </c>
      <c r="AY35" s="379" t="str">
        <f t="shared" si="23"/>
        <v/>
      </c>
      <c r="AZ35" s="379">
        <f t="shared" si="24"/>
        <v>2</v>
      </c>
      <c r="BA35" s="379">
        <f t="shared" si="25"/>
        <v>23</v>
      </c>
      <c r="BB35" s="379" t="str">
        <f t="shared" si="26"/>
        <v>Chapelleaubos Patrice</v>
      </c>
    </row>
    <row r="36" spans="1:54" s="188" customFormat="1" ht="13.5" thickBot="1" x14ac:dyDescent="0.45">
      <c r="A36" s="424"/>
      <c r="B36" s="338"/>
      <c r="D36" s="339"/>
      <c r="E36" s="340"/>
      <c r="F36" s="188">
        <f>SUM(F6:F35)-F37</f>
        <v>416</v>
      </c>
      <c r="M36" s="425">
        <f>SUM(M6:M35)-M37</f>
        <v>382</v>
      </c>
      <c r="X36" s="341"/>
      <c r="Z36" s="188">
        <f>SUM(AB36:AF36)</f>
        <v>480</v>
      </c>
      <c r="AB36" s="395">
        <f t="shared" ref="AB36:AF36" si="41">SUM(AB6:AB35)</f>
        <v>48</v>
      </c>
      <c r="AC36" s="396">
        <f t="shared" si="41"/>
        <v>224</v>
      </c>
      <c r="AD36" s="396">
        <f t="shared" si="41"/>
        <v>0</v>
      </c>
      <c r="AE36" s="396">
        <f t="shared" si="41"/>
        <v>96</v>
      </c>
      <c r="AF36" s="396">
        <f t="shared" si="41"/>
        <v>112</v>
      </c>
      <c r="AH36" s="395">
        <f>SUM(AH6:AH35)</f>
        <v>76</v>
      </c>
      <c r="AI36" s="396">
        <f>SUM(AI6:AI35)</f>
        <v>220</v>
      </c>
      <c r="AJ36" s="396">
        <f>SUM(AJ6:AJ35)</f>
        <v>0</v>
      </c>
      <c r="AK36" s="396">
        <f>SUM(AK6:AK35)</f>
        <v>48</v>
      </c>
      <c r="AL36" s="396">
        <f>SUM(AL6:AL35)</f>
        <v>136</v>
      </c>
      <c r="AN36" s="188">
        <f>SUM(AH36:AM36)</f>
        <v>480</v>
      </c>
      <c r="AT36" s="379">
        <f t="shared" si="18"/>
        <v>0</v>
      </c>
      <c r="AU36" s="379">
        <f t="shared" si="19"/>
        <v>0</v>
      </c>
      <c r="AV36" s="379" t="str">
        <f t="shared" si="20"/>
        <v/>
      </c>
      <c r="AW36" s="379">
        <f t="shared" si="21"/>
        <v>0</v>
      </c>
      <c r="AX36" s="379">
        <f t="shared" si="22"/>
        <v>0</v>
      </c>
      <c r="AY36" s="379" t="str">
        <f t="shared" si="23"/>
        <v/>
      </c>
      <c r="AZ36" s="379">
        <f t="shared" si="24"/>
        <v>2</v>
      </c>
      <c r="BA36" s="379">
        <f t="shared" si="25"/>
        <v>23</v>
      </c>
      <c r="BB36" s="379" t="str">
        <f t="shared" si="26"/>
        <v>Gesmier Michel</v>
      </c>
    </row>
    <row r="37" spans="1:54" s="188" customFormat="1" ht="13.15" thickBot="1" x14ac:dyDescent="0.4">
      <c r="B37" s="338"/>
      <c r="D37" s="339"/>
      <c r="E37" s="340"/>
      <c r="F37" s="426">
        <f>F11+F13+F30+F31+F34</f>
        <v>64</v>
      </c>
      <c r="M37" s="102">
        <f>SUM(AV37:AY37)</f>
        <v>98</v>
      </c>
      <c r="Q37" s="425"/>
      <c r="R37" s="425"/>
      <c r="S37" s="425"/>
      <c r="T37" s="425"/>
      <c r="X37" s="341"/>
      <c r="AB37" s="908" t="s">
        <v>469</v>
      </c>
      <c r="AC37" s="909"/>
      <c r="AD37" s="909"/>
      <c r="AE37" s="909"/>
      <c r="AF37" s="909"/>
      <c r="AH37" s="908" t="s">
        <v>470</v>
      </c>
      <c r="AI37" s="909"/>
      <c r="AJ37" s="909"/>
      <c r="AK37" s="909"/>
      <c r="AL37" s="909"/>
      <c r="AT37" s="425">
        <f>SUM(AT7:AT36)</f>
        <v>0</v>
      </c>
      <c r="AU37" s="425"/>
      <c r="AV37" s="425"/>
      <c r="AW37" s="425">
        <f>SUM(AW7:AW36)</f>
        <v>98</v>
      </c>
      <c r="AX37" s="425"/>
      <c r="AY37" s="425"/>
      <c r="AZ37" s="425">
        <f>SUM(AZ7:AZ36)</f>
        <v>382</v>
      </c>
      <c r="BA37" s="425"/>
      <c r="BB37" s="425"/>
    </row>
    <row r="38" spans="1:54" s="188" customFormat="1" ht="13.15" thickBot="1" x14ac:dyDescent="0.4">
      <c r="B38" s="338"/>
      <c r="D38" s="339"/>
      <c r="E38" s="340"/>
      <c r="Q38" s="425"/>
      <c r="R38" s="425"/>
      <c r="S38" s="425"/>
      <c r="T38" s="425"/>
      <c r="X38" s="341"/>
      <c r="AH38" s="188">
        <f>+AB36+AH36</f>
        <v>124</v>
      </c>
      <c r="AI38" s="188">
        <f t="shared" ref="AI38:AL38" si="42">+AC36+AI36</f>
        <v>444</v>
      </c>
      <c r="AJ38" s="188">
        <f t="shared" si="42"/>
        <v>0</v>
      </c>
      <c r="AK38" s="188">
        <f t="shared" si="42"/>
        <v>144</v>
      </c>
      <c r="AL38" s="188">
        <f t="shared" si="42"/>
        <v>248</v>
      </c>
      <c r="AN38" s="188">
        <f t="shared" ref="AN38" si="43">SUM(AH38:AM38)</f>
        <v>960</v>
      </c>
    </row>
    <row r="39" spans="1:54" s="188" customFormat="1" ht="13.5" thickBot="1" x14ac:dyDescent="0.45">
      <c r="A39" s="915" t="s">
        <v>49</v>
      </c>
      <c r="B39" s="909"/>
      <c r="C39" s="909"/>
      <c r="D39" s="909"/>
      <c r="E39" s="909"/>
      <c r="F39" s="916"/>
      <c r="H39" s="915" t="s">
        <v>50</v>
      </c>
      <c r="I39" s="909"/>
      <c r="J39" s="909"/>
      <c r="K39" s="909"/>
      <c r="L39" s="909"/>
      <c r="M39" s="916"/>
      <c r="Q39" s="425"/>
      <c r="R39" s="425"/>
      <c r="S39" s="425"/>
      <c r="T39" s="425"/>
      <c r="X39" s="341"/>
      <c r="AB39" s="917" t="s">
        <v>35</v>
      </c>
      <c r="AC39" s="918"/>
      <c r="AD39" s="918"/>
      <c r="AE39" s="918"/>
      <c r="AF39" s="919"/>
    </row>
    <row r="40" spans="1:54" s="424" customFormat="1" ht="13.5" thickBot="1" x14ac:dyDescent="0.45">
      <c r="A40" s="899" t="s">
        <v>34</v>
      </c>
      <c r="B40" s="900"/>
      <c r="C40" s="900"/>
      <c r="D40" s="900"/>
      <c r="E40" s="900"/>
      <c r="F40" s="901"/>
      <c r="H40" s="899" t="s">
        <v>33</v>
      </c>
      <c r="I40" s="900"/>
      <c r="J40" s="900"/>
      <c r="K40" s="900"/>
      <c r="L40" s="900"/>
      <c r="M40" s="901"/>
      <c r="N40" s="188"/>
      <c r="O40" s="188"/>
      <c r="P40" s="188"/>
      <c r="Q40" s="425"/>
      <c r="R40" s="425"/>
      <c r="S40" s="425"/>
      <c r="T40" s="425"/>
      <c r="V40" s="188"/>
      <c r="W40" s="188"/>
      <c r="X40" s="341"/>
      <c r="Y40" s="188"/>
      <c r="Z40" s="188"/>
      <c r="AB40" s="902" t="s">
        <v>22</v>
      </c>
      <c r="AC40" s="903"/>
      <c r="AD40" s="903"/>
      <c r="AE40" s="903"/>
      <c r="AF40" s="904"/>
      <c r="AI40" s="188"/>
      <c r="AJ40" s="188"/>
      <c r="AK40" s="188"/>
      <c r="AL40" s="188"/>
      <c r="AM40" s="188"/>
      <c r="AN40" s="188"/>
    </row>
    <row r="41" spans="1:54" s="188" customFormat="1" ht="14.65" thickBot="1" x14ac:dyDescent="0.4">
      <c r="A41" s="427" t="s">
        <v>30</v>
      </c>
      <c r="B41" s="428" t="s">
        <v>31</v>
      </c>
      <c r="C41" s="429"/>
      <c r="D41" s="428" t="s">
        <v>32</v>
      </c>
      <c r="E41" s="429" t="s">
        <v>48</v>
      </c>
      <c r="F41" s="430" t="s">
        <v>8</v>
      </c>
      <c r="H41" s="427" t="s">
        <v>30</v>
      </c>
      <c r="I41" s="429" t="s">
        <v>31</v>
      </c>
      <c r="J41" s="429"/>
      <c r="K41" s="429" t="s">
        <v>32</v>
      </c>
      <c r="L41" s="429"/>
      <c r="M41" s="430" t="s">
        <v>8</v>
      </c>
      <c r="Q41" s="425"/>
      <c r="R41" s="425"/>
      <c r="S41" s="425"/>
      <c r="T41" s="425"/>
      <c r="X41" s="341"/>
      <c r="AB41" s="382" t="str">
        <f t="shared" ref="AB41:AF41" si="44">+AB5</f>
        <v>ASGAF</v>
      </c>
      <c r="AC41" s="383" t="str">
        <f t="shared" si="44"/>
        <v>Chevannes</v>
      </c>
      <c r="AD41" s="383" t="str">
        <f t="shared" si="44"/>
        <v>Chevry</v>
      </c>
      <c r="AE41" s="383" t="str">
        <f t="shared" si="44"/>
        <v>Corbuches</v>
      </c>
      <c r="AF41" s="431" t="str">
        <f t="shared" si="44"/>
        <v>Réveillon</v>
      </c>
    </row>
    <row r="42" spans="1:54" s="188" customFormat="1" ht="14.65" thickBot="1" x14ac:dyDescent="0.5">
      <c r="A42" s="432">
        <f>+A125</f>
        <v>1</v>
      </c>
      <c r="B42" s="433" t="str">
        <f>+C125</f>
        <v>Bellanger Alain</v>
      </c>
      <c r="C42" s="399" t="str">
        <f>IFERROR(VLOOKUP(B42,Liste_J!$C$7:$G$234,5,0),"???")</f>
        <v>H</v>
      </c>
      <c r="D42" s="434" t="str">
        <f>IFERROR(VLOOKUP(B42,Liste_J!$C$7:$F$234,4,0),"???")</f>
        <v>Chevannes</v>
      </c>
      <c r="E42" s="399">
        <f>+D125</f>
        <v>10.3</v>
      </c>
      <c r="F42" s="435">
        <f>+F125</f>
        <v>38</v>
      </c>
      <c r="G42" s="399"/>
      <c r="H42" s="432">
        <f>+A224</f>
        <v>1</v>
      </c>
      <c r="I42" s="399" t="str">
        <f>+C224</f>
        <v>Lezervant Frédéric</v>
      </c>
      <c r="J42" s="399" t="str">
        <f>IFERROR(VLOOKUP(I42,Liste_J!$C$7:$G$234,5,0),"???")</f>
        <v>H</v>
      </c>
      <c r="K42" s="399" t="str">
        <f>IFERROR(VLOOKUP(I42,Liste_J!$C$7:$F$234,4,0),"???")</f>
        <v>ASGAF</v>
      </c>
      <c r="L42" s="399">
        <f>+D224</f>
        <v>19.399999999999999</v>
      </c>
      <c r="M42" s="435">
        <f>+F224</f>
        <v>46</v>
      </c>
      <c r="Q42" s="425"/>
      <c r="R42" s="425"/>
      <c r="S42" s="425"/>
      <c r="T42" s="425"/>
      <c r="U42" s="399" t="e">
        <f>#REF!</f>
        <v>#REF!</v>
      </c>
      <c r="X42" s="341"/>
      <c r="AB42" s="436">
        <f>IF(LEFT($K42,5)=AB$41,1,0)</f>
        <v>1</v>
      </c>
      <c r="AC42" s="385">
        <f>IF(LEFT($K42,9)=AC$41,1,0)</f>
        <v>0</v>
      </c>
      <c r="AD42" s="385">
        <f>IF(LEFT($K42,6)=AD$41,1,0)</f>
        <v>0</v>
      </c>
      <c r="AE42" s="385">
        <f>IF(LEFT($K42,9)=AE$41,1,0)</f>
        <v>0</v>
      </c>
      <c r="AF42" s="437">
        <f>IF(LEFT($K42,9)=AF$41,1,0)</f>
        <v>0</v>
      </c>
      <c r="AG42" s="425"/>
      <c r="AH42" s="425"/>
    </row>
    <row r="43" spans="1:54" s="188" customFormat="1" ht="14.65" thickBot="1" x14ac:dyDescent="0.5">
      <c r="A43" s="432">
        <f t="shared" ref="A43:A106" si="45">+A126</f>
        <v>0</v>
      </c>
      <c r="B43" s="433" t="str">
        <f t="shared" ref="B43:B106" si="46">+C126</f>
        <v>Viron Alain</v>
      </c>
      <c r="C43" s="399" t="str">
        <f>IFERROR(VLOOKUP(B43,Liste_J!$C$7:$G$234,5,0),"???")</f>
        <v>H</v>
      </c>
      <c r="D43" s="434" t="str">
        <f>IFERROR(VLOOKUP(B43,Liste_J!$C$7:$F$234,4,0),"???")</f>
        <v>Chevannes</v>
      </c>
      <c r="E43" s="399">
        <f t="shared" ref="E43:E106" si="47">+D126</f>
        <v>11.4</v>
      </c>
      <c r="F43" s="435">
        <f t="shared" ref="F43:F106" si="48">+F126</f>
        <v>38</v>
      </c>
      <c r="H43" s="432">
        <f t="shared" ref="H43:H106" si="49">+A225</f>
        <v>0</v>
      </c>
      <c r="I43" s="399" t="str">
        <f t="shared" ref="I43:I106" si="50">+C225</f>
        <v>Lezervant Sophie</v>
      </c>
      <c r="J43" s="399" t="str">
        <f>IFERROR(VLOOKUP(I43,Liste_J!$C$7:$G$234,5,0),"???")</f>
        <v>F</v>
      </c>
      <c r="K43" s="399" t="str">
        <f>IFERROR(VLOOKUP(I43,Liste_J!$C$7:$F$234,4,0),"???")</f>
        <v>ASGAF</v>
      </c>
      <c r="L43" s="399">
        <f t="shared" ref="L43:L106" si="51">+D225</f>
        <v>23.7</v>
      </c>
      <c r="M43" s="435">
        <f t="shared" ref="M43:M106" si="52">+F225</f>
        <v>46</v>
      </c>
      <c r="Q43" s="425"/>
      <c r="R43" s="425"/>
      <c r="S43" s="425"/>
      <c r="T43" s="425"/>
      <c r="X43" s="341"/>
      <c r="AB43" s="361">
        <f t="shared" ref="AB43:AB74" si="53">IF(LEFT($K43,5)=AB$41,1,0)</f>
        <v>1</v>
      </c>
      <c r="AC43" s="385">
        <f t="shared" ref="AC43:AC106" si="54">IF(LEFT($K43,9)=AC$41,1,0)</f>
        <v>0</v>
      </c>
      <c r="AD43" s="385">
        <f t="shared" ref="AD43:AD106" si="55">IF(LEFT($K43,6)=AD$41,1,0)</f>
        <v>0</v>
      </c>
      <c r="AE43" s="385">
        <f t="shared" ref="AE43:AF74" si="56">IF(LEFT($K43,9)=AE$41,1,0)</f>
        <v>0</v>
      </c>
      <c r="AF43" s="437">
        <f t="shared" si="56"/>
        <v>0</v>
      </c>
      <c r="AG43" s="425"/>
      <c r="AH43" s="425"/>
    </row>
    <row r="44" spans="1:54" s="188" customFormat="1" ht="14.65" thickBot="1" x14ac:dyDescent="0.5">
      <c r="A44" s="432">
        <f t="shared" si="45"/>
        <v>2</v>
      </c>
      <c r="B44" s="433" t="str">
        <f t="shared" si="46"/>
        <v>Lacaze Herve</v>
      </c>
      <c r="C44" s="399" t="str">
        <f>IFERROR(VLOOKUP(B44,Liste_J!$C$7:$G$234,5,0),"???")</f>
        <v>H</v>
      </c>
      <c r="D44" s="434" t="str">
        <f>IFERROR(VLOOKUP(B44,Liste_J!$C$7:$F$234,4,0),"???")</f>
        <v>Corbuches</v>
      </c>
      <c r="E44" s="399">
        <f t="shared" si="47"/>
        <v>10.8</v>
      </c>
      <c r="F44" s="435">
        <f t="shared" si="48"/>
        <v>37</v>
      </c>
      <c r="H44" s="432">
        <f t="shared" si="49"/>
        <v>2</v>
      </c>
      <c r="I44" s="399" t="str">
        <f t="shared" si="50"/>
        <v>Bellanger Alain</v>
      </c>
      <c r="J44" s="399" t="str">
        <f>IFERROR(VLOOKUP(I44,Liste_J!$C$7:$G$234,5,0),"???")</f>
        <v>H</v>
      </c>
      <c r="K44" s="399" t="str">
        <f>IFERROR(VLOOKUP(I44,Liste_J!$C$7:$F$234,4,0),"???")</f>
        <v>Chevannes</v>
      </c>
      <c r="L44" s="399">
        <f t="shared" si="51"/>
        <v>10.3</v>
      </c>
      <c r="M44" s="435">
        <f t="shared" si="52"/>
        <v>44</v>
      </c>
      <c r="Q44" s="425"/>
      <c r="R44" s="425"/>
      <c r="S44" s="425"/>
      <c r="T44" s="425"/>
      <c r="X44" s="341"/>
      <c r="AB44" s="361">
        <f t="shared" si="53"/>
        <v>0</v>
      </c>
      <c r="AC44" s="385">
        <f t="shared" si="54"/>
        <v>1</v>
      </c>
      <c r="AD44" s="385">
        <f t="shared" si="55"/>
        <v>0</v>
      </c>
      <c r="AE44" s="385">
        <f t="shared" si="56"/>
        <v>0</v>
      </c>
      <c r="AF44" s="437">
        <f t="shared" si="56"/>
        <v>0</v>
      </c>
      <c r="AG44" s="425"/>
      <c r="AH44" s="425"/>
    </row>
    <row r="45" spans="1:54" s="188" customFormat="1" ht="14.65" thickBot="1" x14ac:dyDescent="0.5">
      <c r="A45" s="432">
        <f t="shared" si="45"/>
        <v>0</v>
      </c>
      <c r="B45" s="433" t="str">
        <f t="shared" si="46"/>
        <v>Szechter Bertrand</v>
      </c>
      <c r="C45" s="399" t="str">
        <f>IFERROR(VLOOKUP(B45,Liste_J!$C$7:$G$234,5,0),"???")</f>
        <v>H</v>
      </c>
      <c r="D45" s="434" t="str">
        <f>IFERROR(VLOOKUP(B45,Liste_J!$C$7:$F$234,4,0),"???")</f>
        <v>Corbuches</v>
      </c>
      <c r="E45" s="399">
        <f t="shared" si="47"/>
        <v>8.1</v>
      </c>
      <c r="F45" s="435">
        <f t="shared" si="48"/>
        <v>37</v>
      </c>
      <c r="H45" s="432">
        <f t="shared" si="49"/>
        <v>0</v>
      </c>
      <c r="I45" s="399" t="str">
        <f t="shared" si="50"/>
        <v>Viron Alain</v>
      </c>
      <c r="J45" s="399" t="str">
        <f>IFERROR(VLOOKUP(I45,Liste_J!$C$7:$G$234,5,0),"???")</f>
        <v>H</v>
      </c>
      <c r="K45" s="399" t="str">
        <f>IFERROR(VLOOKUP(I45,Liste_J!$C$7:$F$234,4,0),"???")</f>
        <v>Chevannes</v>
      </c>
      <c r="L45" s="399">
        <f t="shared" si="51"/>
        <v>11.4</v>
      </c>
      <c r="M45" s="435">
        <f t="shared" si="52"/>
        <v>44</v>
      </c>
      <c r="Q45" s="425"/>
      <c r="R45" s="425"/>
      <c r="S45" s="425"/>
      <c r="T45" s="425"/>
      <c r="AB45" s="361">
        <f t="shared" si="53"/>
        <v>0</v>
      </c>
      <c r="AC45" s="385">
        <f t="shared" si="54"/>
        <v>1</v>
      </c>
      <c r="AD45" s="385">
        <f t="shared" si="55"/>
        <v>0</v>
      </c>
      <c r="AE45" s="385">
        <f t="shared" si="56"/>
        <v>0</v>
      </c>
      <c r="AF45" s="437">
        <f t="shared" si="56"/>
        <v>0</v>
      </c>
      <c r="AG45" s="425"/>
      <c r="AH45" s="425"/>
    </row>
    <row r="46" spans="1:54" s="188" customFormat="1" ht="14.65" thickBot="1" x14ac:dyDescent="0.5">
      <c r="A46" s="432">
        <f t="shared" si="45"/>
        <v>3</v>
      </c>
      <c r="B46" s="433" t="str">
        <f t="shared" si="46"/>
        <v>Bridier Jean Michel</v>
      </c>
      <c r="C46" s="399" t="str">
        <f>IFERROR(VLOOKUP(B46,Liste_J!$C$7:$G$234,5,0),"???")</f>
        <v>H</v>
      </c>
      <c r="D46" s="434" t="str">
        <f>IFERROR(VLOOKUP(B46,Liste_J!$C$7:$F$234,4,0),"???")</f>
        <v>Réveillon</v>
      </c>
      <c r="E46" s="399">
        <f t="shared" si="47"/>
        <v>9.6999999999999993</v>
      </c>
      <c r="F46" s="435">
        <f t="shared" si="48"/>
        <v>36</v>
      </c>
      <c r="H46" s="432">
        <f t="shared" si="49"/>
        <v>3</v>
      </c>
      <c r="I46" s="399" t="str">
        <f t="shared" si="50"/>
        <v>Baptiste Nathalie</v>
      </c>
      <c r="J46" s="399" t="str">
        <f>IFERROR(VLOOKUP(I46,Liste_J!$C$7:$G$234,5,0),"???")</f>
        <v>F</v>
      </c>
      <c r="K46" s="399" t="str">
        <f>IFERROR(VLOOKUP(I46,Liste_J!$C$7:$F$234,4,0),"???")</f>
        <v>Chevannes</v>
      </c>
      <c r="L46" s="399">
        <f t="shared" si="51"/>
        <v>12.8</v>
      </c>
      <c r="M46" s="435">
        <f t="shared" si="52"/>
        <v>42</v>
      </c>
      <c r="Q46" s="425"/>
      <c r="R46" s="425"/>
      <c r="S46" s="425"/>
      <c r="T46" s="425"/>
      <c r="V46" s="399"/>
      <c r="AB46" s="361">
        <f t="shared" si="53"/>
        <v>0</v>
      </c>
      <c r="AC46" s="385">
        <f t="shared" si="54"/>
        <v>1</v>
      </c>
      <c r="AD46" s="385">
        <f t="shared" si="55"/>
        <v>0</v>
      </c>
      <c r="AE46" s="385">
        <f t="shared" si="56"/>
        <v>0</v>
      </c>
      <c r="AF46" s="437">
        <f t="shared" si="56"/>
        <v>0</v>
      </c>
      <c r="AG46" s="425"/>
      <c r="AH46" s="425"/>
    </row>
    <row r="47" spans="1:54" s="188" customFormat="1" ht="14.65" thickBot="1" x14ac:dyDescent="0.5">
      <c r="A47" s="432">
        <f t="shared" si="45"/>
        <v>0</v>
      </c>
      <c r="B47" s="433" t="str">
        <f t="shared" si="46"/>
        <v>Lapatrie Gilles</v>
      </c>
      <c r="C47" s="399" t="str">
        <f>IFERROR(VLOOKUP(B47,Liste_J!$C$7:$G$234,5,0),"???")</f>
        <v>H</v>
      </c>
      <c r="D47" s="434" t="str">
        <f>IFERROR(VLOOKUP(B47,Liste_J!$C$7:$F$234,4,0),"???")</f>
        <v>Réveillon</v>
      </c>
      <c r="E47" s="399">
        <f t="shared" si="47"/>
        <v>11.6</v>
      </c>
      <c r="F47" s="435">
        <f t="shared" si="48"/>
        <v>36</v>
      </c>
      <c r="H47" s="432">
        <f t="shared" si="49"/>
        <v>0</v>
      </c>
      <c r="I47" s="399" t="str">
        <f t="shared" si="50"/>
        <v>Salvoch Jean-Marc</v>
      </c>
      <c r="J47" s="399" t="str">
        <f>IFERROR(VLOOKUP(I47,Liste_J!$C$7:$G$234,5,0),"???")</f>
        <v>H</v>
      </c>
      <c r="K47" s="399" t="str">
        <f>IFERROR(VLOOKUP(I47,Liste_J!$C$7:$F$234,4,0),"???")</f>
        <v>Chevannes</v>
      </c>
      <c r="L47" s="399">
        <f t="shared" si="51"/>
        <v>13.3</v>
      </c>
      <c r="M47" s="435">
        <f t="shared" si="52"/>
        <v>42</v>
      </c>
      <c r="Q47" s="425"/>
      <c r="R47" s="425"/>
      <c r="S47" s="425"/>
      <c r="T47" s="425"/>
      <c r="AB47" s="361">
        <f t="shared" si="53"/>
        <v>0</v>
      </c>
      <c r="AC47" s="385">
        <f t="shared" si="54"/>
        <v>1</v>
      </c>
      <c r="AD47" s="385">
        <f t="shared" si="55"/>
        <v>0</v>
      </c>
      <c r="AE47" s="385">
        <f t="shared" si="56"/>
        <v>0</v>
      </c>
      <c r="AF47" s="437">
        <f t="shared" si="56"/>
        <v>0</v>
      </c>
      <c r="AG47" s="425"/>
      <c r="AH47" s="425"/>
    </row>
    <row r="48" spans="1:54" s="188" customFormat="1" ht="14.65" thickBot="1" x14ac:dyDescent="0.5">
      <c r="A48" s="432">
        <f t="shared" si="45"/>
        <v>4</v>
      </c>
      <c r="B48" s="433" t="str">
        <f t="shared" si="46"/>
        <v>Baptiste Nathalie</v>
      </c>
      <c r="C48" s="399" t="str">
        <f>IFERROR(VLOOKUP(B48,Liste_J!$C$7:$G$234,5,0),"???")</f>
        <v>F</v>
      </c>
      <c r="D48" s="434" t="str">
        <f>IFERROR(VLOOKUP(B48,Liste_J!$C$7:$F$234,4,0),"???")</f>
        <v>Chevannes</v>
      </c>
      <c r="E48" s="399">
        <f t="shared" si="47"/>
        <v>12.8</v>
      </c>
      <c r="F48" s="435">
        <f t="shared" si="48"/>
        <v>35</v>
      </c>
      <c r="H48" s="432">
        <f t="shared" si="49"/>
        <v>4</v>
      </c>
      <c r="I48" s="399" t="str">
        <f t="shared" si="50"/>
        <v>Benalioua Karim</v>
      </c>
      <c r="J48" s="399" t="str">
        <f>IFERROR(VLOOKUP(I48,Liste_J!$C$7:$G$234,5,0),"???")</f>
        <v>H</v>
      </c>
      <c r="K48" s="399" t="str">
        <f>IFERROR(VLOOKUP(I48,Liste_J!$C$7:$F$234,4,0),"???")</f>
        <v>Réveillon</v>
      </c>
      <c r="L48" s="399">
        <f t="shared" si="51"/>
        <v>23.6</v>
      </c>
      <c r="M48" s="435">
        <f t="shared" si="52"/>
        <v>42</v>
      </c>
      <c r="Q48" s="425"/>
      <c r="R48" s="425"/>
      <c r="S48" s="425"/>
      <c r="T48" s="425"/>
      <c r="V48" s="399"/>
      <c r="AB48" s="361">
        <f t="shared" si="53"/>
        <v>0</v>
      </c>
      <c r="AC48" s="385">
        <f t="shared" si="54"/>
        <v>0</v>
      </c>
      <c r="AD48" s="385">
        <f t="shared" si="55"/>
        <v>0</v>
      </c>
      <c r="AE48" s="385">
        <f t="shared" si="56"/>
        <v>0</v>
      </c>
      <c r="AF48" s="437">
        <f t="shared" si="56"/>
        <v>1</v>
      </c>
      <c r="AG48" s="425"/>
      <c r="AH48" s="425"/>
    </row>
    <row r="49" spans="1:34" s="188" customFormat="1" ht="14.65" thickBot="1" x14ac:dyDescent="0.5">
      <c r="A49" s="432">
        <f t="shared" si="45"/>
        <v>0</v>
      </c>
      <c r="B49" s="433" t="str">
        <f t="shared" si="46"/>
        <v>Salvoch Jean-Marc</v>
      </c>
      <c r="C49" s="399" t="str">
        <f>IFERROR(VLOOKUP(B49,Liste_J!$C$7:$G$234,5,0),"???")</f>
        <v>H</v>
      </c>
      <c r="D49" s="434" t="str">
        <f>IFERROR(VLOOKUP(B49,Liste_J!$C$7:$F$234,4,0),"???")</f>
        <v>Chevannes</v>
      </c>
      <c r="E49" s="399">
        <f t="shared" si="47"/>
        <v>13.3</v>
      </c>
      <c r="F49" s="435">
        <f t="shared" si="48"/>
        <v>35</v>
      </c>
      <c r="H49" s="432">
        <f t="shared" si="49"/>
        <v>0</v>
      </c>
      <c r="I49" s="399" t="str">
        <f t="shared" si="50"/>
        <v>Retif Didier</v>
      </c>
      <c r="J49" s="399" t="str">
        <f>IFERROR(VLOOKUP(I49,Liste_J!$C$7:$G$234,5,0),"???")</f>
        <v>H</v>
      </c>
      <c r="K49" s="399" t="str">
        <f>IFERROR(VLOOKUP(I49,Liste_J!$C$7:$F$234,4,0),"???")</f>
        <v>Réveillon</v>
      </c>
      <c r="L49" s="399">
        <f t="shared" si="51"/>
        <v>12.7</v>
      </c>
      <c r="M49" s="435">
        <f t="shared" si="52"/>
        <v>42</v>
      </c>
      <c r="N49" s="399"/>
      <c r="AB49" s="361">
        <f t="shared" si="53"/>
        <v>0</v>
      </c>
      <c r="AC49" s="385">
        <f t="shared" si="54"/>
        <v>0</v>
      </c>
      <c r="AD49" s="385">
        <f t="shared" si="55"/>
        <v>0</v>
      </c>
      <c r="AE49" s="385">
        <f t="shared" si="56"/>
        <v>0</v>
      </c>
      <c r="AF49" s="437">
        <f t="shared" si="56"/>
        <v>1</v>
      </c>
      <c r="AG49" s="425"/>
      <c r="AH49" s="425"/>
    </row>
    <row r="50" spans="1:34" s="188" customFormat="1" ht="14.65" thickBot="1" x14ac:dyDescent="0.5">
      <c r="A50" s="432">
        <f t="shared" si="45"/>
        <v>5</v>
      </c>
      <c r="B50" s="433" t="str">
        <f t="shared" si="46"/>
        <v>Lezervant Frédéric</v>
      </c>
      <c r="C50" s="399" t="str">
        <f>IFERROR(VLOOKUP(B50,Liste_J!$C$7:$G$234,5,0),"???")</f>
        <v>H</v>
      </c>
      <c r="D50" s="434" t="str">
        <f>IFERROR(VLOOKUP(B50,Liste_J!$C$7:$F$234,4,0),"???")</f>
        <v>ASGAF</v>
      </c>
      <c r="E50" s="399">
        <f t="shared" si="47"/>
        <v>19.399999999999999</v>
      </c>
      <c r="F50" s="435">
        <f t="shared" si="48"/>
        <v>35</v>
      </c>
      <c r="H50" s="432">
        <f t="shared" si="49"/>
        <v>5</v>
      </c>
      <c r="I50" s="399" t="str">
        <f t="shared" si="50"/>
        <v>Baffrey Yves</v>
      </c>
      <c r="J50" s="399" t="str">
        <f>IFERROR(VLOOKUP(I50,Liste_J!$C$7:$G$234,5,0),"???")</f>
        <v>H</v>
      </c>
      <c r="K50" s="399" t="str">
        <f>IFERROR(VLOOKUP(I50,Liste_J!$C$7:$F$234,4,0),"???")</f>
        <v>Chevannes</v>
      </c>
      <c r="L50" s="399">
        <f t="shared" si="51"/>
        <v>18.100000000000001</v>
      </c>
      <c r="M50" s="435">
        <f t="shared" si="52"/>
        <v>41</v>
      </c>
      <c r="N50" s="399"/>
      <c r="V50" s="399"/>
      <c r="AB50" s="361">
        <f t="shared" si="53"/>
        <v>0</v>
      </c>
      <c r="AC50" s="385">
        <f t="shared" si="54"/>
        <v>1</v>
      </c>
      <c r="AD50" s="385">
        <f t="shared" si="55"/>
        <v>0</v>
      </c>
      <c r="AE50" s="385">
        <f t="shared" si="56"/>
        <v>0</v>
      </c>
      <c r="AF50" s="437">
        <f t="shared" si="56"/>
        <v>0</v>
      </c>
      <c r="AG50" s="425"/>
      <c r="AH50" s="425"/>
    </row>
    <row r="51" spans="1:34" s="188" customFormat="1" ht="14.65" thickBot="1" x14ac:dyDescent="0.5">
      <c r="A51" s="432">
        <f t="shared" si="45"/>
        <v>0</v>
      </c>
      <c r="B51" s="433" t="str">
        <f t="shared" si="46"/>
        <v>Lezervant Sophie</v>
      </c>
      <c r="C51" s="399" t="str">
        <f>IFERROR(VLOOKUP(B51,Liste_J!$C$7:$G$234,5,0),"???")</f>
        <v>F</v>
      </c>
      <c r="D51" s="434" t="str">
        <f>IFERROR(VLOOKUP(B51,Liste_J!$C$7:$F$234,4,0),"???")</f>
        <v>ASGAF</v>
      </c>
      <c r="E51" s="399">
        <f t="shared" si="47"/>
        <v>23.7</v>
      </c>
      <c r="F51" s="435">
        <f t="shared" si="48"/>
        <v>35</v>
      </c>
      <c r="H51" s="432">
        <f t="shared" si="49"/>
        <v>0</v>
      </c>
      <c r="I51" s="399" t="str">
        <f t="shared" si="50"/>
        <v>Nicolle Olivier</v>
      </c>
      <c r="J51" s="399" t="str">
        <f>IFERROR(VLOOKUP(I51,Liste_J!$C$7:$G$234,5,0),"???")</f>
        <v>H</v>
      </c>
      <c r="K51" s="399" t="str">
        <f>IFERROR(VLOOKUP(I51,Liste_J!$C$7:$F$234,4,0),"???")</f>
        <v>Chevannes</v>
      </c>
      <c r="L51" s="399">
        <f t="shared" si="51"/>
        <v>17.3</v>
      </c>
      <c r="M51" s="435">
        <f t="shared" si="52"/>
        <v>41</v>
      </c>
      <c r="N51" s="399"/>
      <c r="AB51" s="361">
        <f t="shared" si="53"/>
        <v>0</v>
      </c>
      <c r="AC51" s="385">
        <f t="shared" si="54"/>
        <v>1</v>
      </c>
      <c r="AD51" s="385">
        <f t="shared" si="55"/>
        <v>0</v>
      </c>
      <c r="AE51" s="385">
        <f t="shared" si="56"/>
        <v>0</v>
      </c>
      <c r="AF51" s="437">
        <f t="shared" si="56"/>
        <v>0</v>
      </c>
      <c r="AG51" s="425"/>
      <c r="AH51" s="425"/>
    </row>
    <row r="52" spans="1:34" s="188" customFormat="1" ht="14.65" thickBot="1" x14ac:dyDescent="0.5">
      <c r="A52" s="432">
        <f t="shared" si="45"/>
        <v>6</v>
      </c>
      <c r="B52" s="433" t="str">
        <f t="shared" si="46"/>
        <v>Delaunay Olivier</v>
      </c>
      <c r="C52" s="399" t="str">
        <f>IFERROR(VLOOKUP(B52,Liste_J!$C$7:$G$234,5,0),"???")</f>
        <v>H</v>
      </c>
      <c r="D52" s="434" t="str">
        <f>IFERROR(VLOOKUP(B52,Liste_J!$C$7:$F$234,4,0),"???")</f>
        <v>Corbuches</v>
      </c>
      <c r="E52" s="399">
        <f t="shared" si="47"/>
        <v>11.8</v>
      </c>
      <c r="F52" s="435">
        <f t="shared" si="48"/>
        <v>34</v>
      </c>
      <c r="H52" s="432">
        <f t="shared" si="49"/>
        <v>6</v>
      </c>
      <c r="I52" s="399" t="str">
        <f t="shared" si="50"/>
        <v>Bridier Jean Michel</v>
      </c>
      <c r="J52" s="399" t="str">
        <f>IFERROR(VLOOKUP(I52,Liste_J!$C$7:$G$234,5,0),"???")</f>
        <v>H</v>
      </c>
      <c r="K52" s="399" t="str">
        <f>IFERROR(VLOOKUP(I52,Liste_J!$C$7:$F$234,4,0),"???")</f>
        <v>Réveillon</v>
      </c>
      <c r="L52" s="399">
        <f t="shared" si="51"/>
        <v>9.6999999999999993</v>
      </c>
      <c r="M52" s="435">
        <f t="shared" si="52"/>
        <v>41</v>
      </c>
      <c r="N52" s="399"/>
      <c r="V52" s="399"/>
      <c r="AB52" s="361">
        <f t="shared" si="53"/>
        <v>0</v>
      </c>
      <c r="AC52" s="385">
        <f t="shared" si="54"/>
        <v>0</v>
      </c>
      <c r="AD52" s="385">
        <f t="shared" si="55"/>
        <v>0</v>
      </c>
      <c r="AE52" s="385">
        <f t="shared" si="56"/>
        <v>0</v>
      </c>
      <c r="AF52" s="437">
        <f t="shared" si="56"/>
        <v>1</v>
      </c>
      <c r="AG52" s="425"/>
      <c r="AH52" s="425"/>
    </row>
    <row r="53" spans="1:34" s="188" customFormat="1" ht="14.65" thickBot="1" x14ac:dyDescent="0.5">
      <c r="A53" s="432">
        <f t="shared" si="45"/>
        <v>0</v>
      </c>
      <c r="B53" s="433" t="str">
        <f t="shared" si="46"/>
        <v>Jousseau Bernard</v>
      </c>
      <c r="C53" s="399" t="str">
        <f>IFERROR(VLOOKUP(B53,Liste_J!$C$7:$G$234,5,0),"???")</f>
        <v>H</v>
      </c>
      <c r="D53" s="434" t="str">
        <f>IFERROR(VLOOKUP(B53,Liste_J!$C$7:$F$234,4,0),"???")</f>
        <v>Corbuches</v>
      </c>
      <c r="E53" s="399">
        <f t="shared" si="47"/>
        <v>9.9</v>
      </c>
      <c r="F53" s="435">
        <f t="shared" si="48"/>
        <v>34</v>
      </c>
      <c r="H53" s="432">
        <f t="shared" si="49"/>
        <v>0</v>
      </c>
      <c r="I53" s="399" t="str">
        <f t="shared" si="50"/>
        <v>Lapatrie Gilles</v>
      </c>
      <c r="J53" s="399" t="str">
        <f>IFERROR(VLOOKUP(I53,Liste_J!$C$7:$G$234,5,0),"???")</f>
        <v>H</v>
      </c>
      <c r="K53" s="399" t="str">
        <f>IFERROR(VLOOKUP(I53,Liste_J!$C$7:$F$234,4,0),"???")</f>
        <v>Réveillon</v>
      </c>
      <c r="L53" s="399">
        <f t="shared" si="51"/>
        <v>11.6</v>
      </c>
      <c r="M53" s="435">
        <f t="shared" si="52"/>
        <v>41</v>
      </c>
      <c r="N53" s="399"/>
      <c r="AB53" s="361">
        <f t="shared" si="53"/>
        <v>0</v>
      </c>
      <c r="AC53" s="385">
        <f t="shared" si="54"/>
        <v>0</v>
      </c>
      <c r="AD53" s="385">
        <f t="shared" si="55"/>
        <v>0</v>
      </c>
      <c r="AE53" s="385">
        <f t="shared" si="56"/>
        <v>0</v>
      </c>
      <c r="AF53" s="437">
        <f t="shared" si="56"/>
        <v>1</v>
      </c>
      <c r="AG53" s="425"/>
      <c r="AH53" s="425"/>
    </row>
    <row r="54" spans="1:34" s="188" customFormat="1" ht="14.65" thickBot="1" x14ac:dyDescent="0.5">
      <c r="A54" s="432">
        <f t="shared" si="45"/>
        <v>7</v>
      </c>
      <c r="B54" s="433" t="str">
        <f t="shared" si="46"/>
        <v>Benalioua Karim</v>
      </c>
      <c r="C54" s="399" t="str">
        <f>IFERROR(VLOOKUP(B54,Liste_J!$C$7:$G$234,5,0),"???")</f>
        <v>H</v>
      </c>
      <c r="D54" s="434" t="str">
        <f>IFERROR(VLOOKUP(B54,Liste_J!$C$7:$F$234,4,0),"???")</f>
        <v>Réveillon</v>
      </c>
      <c r="E54" s="399">
        <f t="shared" si="47"/>
        <v>23.6</v>
      </c>
      <c r="F54" s="435">
        <f t="shared" si="48"/>
        <v>33</v>
      </c>
      <c r="H54" s="432">
        <f t="shared" si="49"/>
        <v>7</v>
      </c>
      <c r="I54" s="399" t="str">
        <f t="shared" si="50"/>
        <v>Szechter Bertrand</v>
      </c>
      <c r="J54" s="399" t="str">
        <f>IFERROR(VLOOKUP(I54,Liste_J!$C$7:$G$234,5,0),"???")</f>
        <v>H</v>
      </c>
      <c r="K54" s="399" t="str">
        <f>IFERROR(VLOOKUP(I54,Liste_J!$C$7:$F$234,4,0),"???")</f>
        <v>Corbuches</v>
      </c>
      <c r="L54" s="399">
        <f t="shared" si="51"/>
        <v>8.1</v>
      </c>
      <c r="M54" s="435">
        <f t="shared" si="52"/>
        <v>41</v>
      </c>
      <c r="N54" s="399"/>
      <c r="V54" s="399"/>
      <c r="X54" s="341"/>
      <c r="Y54" s="425"/>
      <c r="AB54" s="361">
        <f t="shared" si="53"/>
        <v>0</v>
      </c>
      <c r="AC54" s="385">
        <f t="shared" si="54"/>
        <v>0</v>
      </c>
      <c r="AD54" s="385">
        <f t="shared" si="55"/>
        <v>0</v>
      </c>
      <c r="AE54" s="385">
        <f t="shared" si="56"/>
        <v>1</v>
      </c>
      <c r="AF54" s="437">
        <f t="shared" si="56"/>
        <v>0</v>
      </c>
      <c r="AG54" s="425"/>
      <c r="AH54" s="425"/>
    </row>
    <row r="55" spans="1:34" s="188" customFormat="1" ht="14.65" thickBot="1" x14ac:dyDescent="0.5">
      <c r="A55" s="432">
        <f t="shared" si="45"/>
        <v>0</v>
      </c>
      <c r="B55" s="433" t="str">
        <f t="shared" si="46"/>
        <v>Retif Didier</v>
      </c>
      <c r="C55" s="399" t="str">
        <f>IFERROR(VLOOKUP(B55,Liste_J!$C$7:$G$234,5,0),"???")</f>
        <v>H</v>
      </c>
      <c r="D55" s="434" t="str">
        <f>IFERROR(VLOOKUP(B55,Liste_J!$C$7:$F$234,4,0),"???")</f>
        <v>Réveillon</v>
      </c>
      <c r="E55" s="399">
        <f t="shared" si="47"/>
        <v>12.7</v>
      </c>
      <c r="F55" s="435">
        <f t="shared" si="48"/>
        <v>33</v>
      </c>
      <c r="H55" s="432">
        <f t="shared" si="49"/>
        <v>0</v>
      </c>
      <c r="I55" s="399" t="str">
        <f t="shared" si="50"/>
        <v>Lacaze Herve</v>
      </c>
      <c r="J55" s="399" t="str">
        <f>IFERROR(VLOOKUP(I55,Liste_J!$C$7:$G$234,5,0),"???")</f>
        <v>H</v>
      </c>
      <c r="K55" s="399" t="str">
        <f>IFERROR(VLOOKUP(I55,Liste_J!$C$7:$F$234,4,0),"???")</f>
        <v>Corbuches</v>
      </c>
      <c r="L55" s="399">
        <f t="shared" si="51"/>
        <v>10.8</v>
      </c>
      <c r="M55" s="435">
        <f t="shared" si="52"/>
        <v>41</v>
      </c>
      <c r="N55" s="399"/>
      <c r="O55" s="399"/>
      <c r="P55" s="399"/>
      <c r="Q55" s="399"/>
      <c r="R55" s="399"/>
      <c r="S55" s="399"/>
      <c r="T55" s="399"/>
      <c r="X55" s="341"/>
      <c r="AB55" s="361">
        <f t="shared" si="53"/>
        <v>0</v>
      </c>
      <c r="AC55" s="385">
        <f t="shared" si="54"/>
        <v>0</v>
      </c>
      <c r="AD55" s="385">
        <f t="shared" si="55"/>
        <v>0</v>
      </c>
      <c r="AE55" s="385">
        <f t="shared" si="56"/>
        <v>1</v>
      </c>
      <c r="AF55" s="437">
        <f t="shared" si="56"/>
        <v>0</v>
      </c>
      <c r="AG55" s="425"/>
      <c r="AH55" s="425"/>
    </row>
    <row r="56" spans="1:34" s="188" customFormat="1" ht="14.65" thickBot="1" x14ac:dyDescent="0.5">
      <c r="A56" s="432">
        <f t="shared" si="45"/>
        <v>8</v>
      </c>
      <c r="B56" s="433" t="str">
        <f t="shared" si="46"/>
        <v>Lamberti Roger</v>
      </c>
      <c r="C56" s="399" t="str">
        <f>IFERROR(VLOOKUP(B56,Liste_J!$C$7:$G$234,5,0),"???")</f>
        <v>H</v>
      </c>
      <c r="D56" s="434" t="str">
        <f>IFERROR(VLOOKUP(B56,Liste_J!$C$7:$F$234,4,0),"???")</f>
        <v>Chevannes</v>
      </c>
      <c r="E56" s="399">
        <f t="shared" si="47"/>
        <v>21</v>
      </c>
      <c r="F56" s="435">
        <f t="shared" si="48"/>
        <v>32</v>
      </c>
      <c r="H56" s="432">
        <f t="shared" si="49"/>
        <v>8</v>
      </c>
      <c r="I56" s="399" t="str">
        <f t="shared" si="50"/>
        <v>Vallee Araceli</v>
      </c>
      <c r="J56" s="399" t="str">
        <f>IFERROR(VLOOKUP(I56,Liste_J!$C$7:$G$234,5,0),"???")</f>
        <v>F</v>
      </c>
      <c r="K56" s="399" t="str">
        <f>IFERROR(VLOOKUP(I56,Liste_J!$C$7:$F$234,4,0),"???")</f>
        <v>Chevannes</v>
      </c>
      <c r="L56" s="399">
        <f t="shared" si="51"/>
        <v>26.1</v>
      </c>
      <c r="M56" s="435">
        <f t="shared" si="52"/>
        <v>41</v>
      </c>
      <c r="N56" s="399"/>
      <c r="O56" s="399"/>
      <c r="P56" s="399"/>
      <c r="Q56" s="399"/>
      <c r="R56" s="399"/>
      <c r="S56" s="399"/>
      <c r="T56" s="399"/>
      <c r="X56" s="341"/>
      <c r="AB56" s="361">
        <f t="shared" si="53"/>
        <v>0</v>
      </c>
      <c r="AC56" s="385">
        <f t="shared" si="54"/>
        <v>1</v>
      </c>
      <c r="AD56" s="385">
        <f t="shared" si="55"/>
        <v>0</v>
      </c>
      <c r="AE56" s="385">
        <f t="shared" si="56"/>
        <v>0</v>
      </c>
      <c r="AF56" s="437">
        <f t="shared" si="56"/>
        <v>0</v>
      </c>
      <c r="AG56" s="425"/>
      <c r="AH56" s="425"/>
    </row>
    <row r="57" spans="1:34" s="188" customFormat="1" ht="14.65" thickBot="1" x14ac:dyDescent="0.5">
      <c r="A57" s="432">
        <f t="shared" si="45"/>
        <v>0</v>
      </c>
      <c r="B57" s="433" t="str">
        <f t="shared" si="46"/>
        <v>Peron Marie</v>
      </c>
      <c r="C57" s="399" t="str">
        <f>IFERROR(VLOOKUP(B57,Liste_J!$C$7:$G$234,5,0),"???")</f>
        <v>F</v>
      </c>
      <c r="D57" s="434" t="str">
        <f>IFERROR(VLOOKUP(B57,Liste_J!$C$7:$F$234,4,0),"???")</f>
        <v>Chevannes</v>
      </c>
      <c r="E57" s="399">
        <f t="shared" si="47"/>
        <v>9.5</v>
      </c>
      <c r="F57" s="435">
        <f t="shared" si="48"/>
        <v>32</v>
      </c>
      <c r="H57" s="432">
        <f t="shared" si="49"/>
        <v>0</v>
      </c>
      <c r="I57" s="399" t="str">
        <f t="shared" si="50"/>
        <v>Laumaille Bruno</v>
      </c>
      <c r="J57" s="399" t="str">
        <f>IFERROR(VLOOKUP(I57,Liste_J!$C$7:$G$234,5,0),"???")</f>
        <v>H</v>
      </c>
      <c r="K57" s="399" t="str">
        <f>IFERROR(VLOOKUP(I57,Liste_J!$C$7:$F$234,4,0),"???")</f>
        <v>Chevannes</v>
      </c>
      <c r="L57" s="399">
        <f t="shared" si="51"/>
        <v>15.8</v>
      </c>
      <c r="M57" s="435">
        <f t="shared" si="52"/>
        <v>41</v>
      </c>
      <c r="N57" s="399"/>
      <c r="T57" s="399"/>
      <c r="X57" s="341"/>
      <c r="AB57" s="361">
        <f t="shared" si="53"/>
        <v>0</v>
      </c>
      <c r="AC57" s="385">
        <f t="shared" si="54"/>
        <v>1</v>
      </c>
      <c r="AD57" s="385">
        <f t="shared" si="55"/>
        <v>0</v>
      </c>
      <c r="AE57" s="385">
        <f t="shared" si="56"/>
        <v>0</v>
      </c>
      <c r="AF57" s="437">
        <f t="shared" si="56"/>
        <v>0</v>
      </c>
      <c r="AG57" s="425"/>
      <c r="AH57" s="425"/>
    </row>
    <row r="58" spans="1:34" s="188" customFormat="1" ht="14.65" thickBot="1" x14ac:dyDescent="0.5">
      <c r="A58" s="432">
        <f t="shared" si="45"/>
        <v>9</v>
      </c>
      <c r="B58" s="433" t="str">
        <f t="shared" si="46"/>
        <v>Baffrey Yves</v>
      </c>
      <c r="C58" s="399" t="str">
        <f>IFERROR(VLOOKUP(B58,Liste_J!$C$7:$G$234,5,0),"???")</f>
        <v>H</v>
      </c>
      <c r="D58" s="434" t="str">
        <f>IFERROR(VLOOKUP(B58,Liste_J!$C$7:$F$234,4,0),"???")</f>
        <v>Chevannes</v>
      </c>
      <c r="E58" s="399">
        <f t="shared" si="47"/>
        <v>18.100000000000001</v>
      </c>
      <c r="F58" s="435">
        <f t="shared" si="48"/>
        <v>31</v>
      </c>
      <c r="H58" s="432">
        <f t="shared" si="49"/>
        <v>9</v>
      </c>
      <c r="I58" s="399" t="str">
        <f t="shared" si="50"/>
        <v>Fanchon Marc</v>
      </c>
      <c r="J58" s="399" t="str">
        <f>IFERROR(VLOOKUP(I58,Liste_J!$C$7:$G$234,5,0),"???")</f>
        <v>H</v>
      </c>
      <c r="K58" s="399" t="str">
        <f>IFERROR(VLOOKUP(I58,Liste_J!$C$7:$F$234,4,0),"???")</f>
        <v>Réveillon</v>
      </c>
      <c r="L58" s="399">
        <f t="shared" si="51"/>
        <v>25.9</v>
      </c>
      <c r="M58" s="435">
        <f t="shared" si="52"/>
        <v>40</v>
      </c>
      <c r="N58" s="399"/>
      <c r="T58" s="399"/>
      <c r="X58" s="341"/>
      <c r="AB58" s="361">
        <f t="shared" si="53"/>
        <v>0</v>
      </c>
      <c r="AC58" s="385">
        <f t="shared" si="54"/>
        <v>0</v>
      </c>
      <c r="AD58" s="385">
        <f t="shared" si="55"/>
        <v>0</v>
      </c>
      <c r="AE58" s="385">
        <f t="shared" si="56"/>
        <v>0</v>
      </c>
      <c r="AF58" s="437">
        <f t="shared" si="56"/>
        <v>1</v>
      </c>
      <c r="AG58" s="425"/>
      <c r="AH58" s="425"/>
    </row>
    <row r="59" spans="1:34" s="188" customFormat="1" ht="14.65" thickBot="1" x14ac:dyDescent="0.5">
      <c r="A59" s="432">
        <f t="shared" si="45"/>
        <v>0</v>
      </c>
      <c r="B59" s="433" t="str">
        <f t="shared" si="46"/>
        <v>Nicolle Olivier</v>
      </c>
      <c r="C59" s="399" t="str">
        <f>IFERROR(VLOOKUP(B59,Liste_J!$C$7:$G$234,5,0),"???")</f>
        <v>H</v>
      </c>
      <c r="D59" s="434" t="str">
        <f>IFERROR(VLOOKUP(B59,Liste_J!$C$7:$F$234,4,0),"???")</f>
        <v>Chevannes</v>
      </c>
      <c r="E59" s="399">
        <f t="shared" si="47"/>
        <v>17.3</v>
      </c>
      <c r="F59" s="435">
        <f t="shared" si="48"/>
        <v>31</v>
      </c>
      <c r="H59" s="432">
        <f t="shared" si="49"/>
        <v>0</v>
      </c>
      <c r="I59" s="399" t="str">
        <f t="shared" si="50"/>
        <v>Gonzalez Alain</v>
      </c>
      <c r="J59" s="399" t="str">
        <f>IFERROR(VLOOKUP(I59,Liste_J!$C$7:$G$234,5,0),"???")</f>
        <v>H</v>
      </c>
      <c r="K59" s="399" t="str">
        <f>IFERROR(VLOOKUP(I59,Liste_J!$C$7:$F$234,4,0),"???")</f>
        <v>Réveillon</v>
      </c>
      <c r="L59" s="399">
        <f t="shared" si="51"/>
        <v>22</v>
      </c>
      <c r="M59" s="435">
        <f t="shared" si="52"/>
        <v>40</v>
      </c>
      <c r="N59" s="399"/>
      <c r="T59" s="399"/>
      <c r="X59" s="341"/>
      <c r="AB59" s="361">
        <f t="shared" si="53"/>
        <v>0</v>
      </c>
      <c r="AC59" s="385">
        <f t="shared" si="54"/>
        <v>0</v>
      </c>
      <c r="AD59" s="385">
        <f t="shared" si="55"/>
        <v>0</v>
      </c>
      <c r="AE59" s="385">
        <f t="shared" si="56"/>
        <v>0</v>
      </c>
      <c r="AF59" s="437">
        <f t="shared" si="56"/>
        <v>1</v>
      </c>
      <c r="AG59" s="425"/>
      <c r="AH59" s="425"/>
    </row>
    <row r="60" spans="1:34" s="188" customFormat="1" ht="14.65" thickBot="1" x14ac:dyDescent="0.5">
      <c r="A60" s="432">
        <f t="shared" si="45"/>
        <v>10</v>
      </c>
      <c r="B60" s="433" t="str">
        <f t="shared" si="46"/>
        <v>Foucault Lionel</v>
      </c>
      <c r="C60" s="399" t="str">
        <f>IFERROR(VLOOKUP(B60,Liste_J!$C$7:$G$234,5,0),"???")</f>
        <v>H</v>
      </c>
      <c r="D60" s="434" t="str">
        <f>IFERROR(VLOOKUP(B60,Liste_J!$C$7:$F$234,4,0),"???")</f>
        <v>Chevannes</v>
      </c>
      <c r="E60" s="399">
        <f t="shared" si="47"/>
        <v>14.9</v>
      </c>
      <c r="F60" s="435">
        <f t="shared" si="48"/>
        <v>31</v>
      </c>
      <c r="H60" s="432">
        <f t="shared" si="49"/>
        <v>10</v>
      </c>
      <c r="I60" s="399" t="str">
        <f t="shared" si="50"/>
        <v>Foucault Lionel</v>
      </c>
      <c r="J60" s="399" t="str">
        <f>IFERROR(VLOOKUP(I60,Liste_J!$C$7:$G$234,5,0),"???")</f>
        <v>H</v>
      </c>
      <c r="K60" s="399" t="str">
        <f>IFERROR(VLOOKUP(I60,Liste_J!$C$7:$F$234,4,0),"???")</f>
        <v>Chevannes</v>
      </c>
      <c r="L60" s="399">
        <f t="shared" si="51"/>
        <v>14.9</v>
      </c>
      <c r="M60" s="435">
        <f t="shared" si="52"/>
        <v>40</v>
      </c>
      <c r="N60" s="399"/>
      <c r="T60" s="399"/>
      <c r="X60" s="341"/>
      <c r="AB60" s="361">
        <f t="shared" si="53"/>
        <v>0</v>
      </c>
      <c r="AC60" s="385">
        <f t="shared" si="54"/>
        <v>1</v>
      </c>
      <c r="AD60" s="385">
        <f t="shared" si="55"/>
        <v>0</v>
      </c>
      <c r="AE60" s="385">
        <f t="shared" si="56"/>
        <v>0</v>
      </c>
      <c r="AF60" s="437">
        <f t="shared" si="56"/>
        <v>0</v>
      </c>
      <c r="AG60" s="425"/>
      <c r="AH60" s="425"/>
    </row>
    <row r="61" spans="1:34" s="188" customFormat="1" ht="14.65" thickBot="1" x14ac:dyDescent="0.5">
      <c r="A61" s="432">
        <f t="shared" si="45"/>
        <v>0</v>
      </c>
      <c r="B61" s="433" t="str">
        <f t="shared" si="46"/>
        <v>Villette Claudine</v>
      </c>
      <c r="C61" s="399" t="str">
        <f>IFERROR(VLOOKUP(B61,Liste_J!$C$7:$G$234,5,0),"???")</f>
        <v>F</v>
      </c>
      <c r="D61" s="434" t="str">
        <f>IFERROR(VLOOKUP(B61,Liste_J!$C$7:$F$234,4,0),"???")</f>
        <v>Chevannes</v>
      </c>
      <c r="E61" s="399">
        <f t="shared" si="47"/>
        <v>19.899999999999999</v>
      </c>
      <c r="F61" s="435">
        <f t="shared" si="48"/>
        <v>31</v>
      </c>
      <c r="H61" s="432">
        <f t="shared" si="49"/>
        <v>0</v>
      </c>
      <c r="I61" s="399" t="str">
        <f t="shared" si="50"/>
        <v>Villette Claudine</v>
      </c>
      <c r="J61" s="399" t="str">
        <f>IFERROR(VLOOKUP(I61,Liste_J!$C$7:$G$234,5,0),"???")</f>
        <v>F</v>
      </c>
      <c r="K61" s="399" t="str">
        <f>IFERROR(VLOOKUP(I61,Liste_J!$C$7:$F$234,4,0),"???")</f>
        <v>Chevannes</v>
      </c>
      <c r="L61" s="399">
        <f t="shared" si="51"/>
        <v>19.899999999999999</v>
      </c>
      <c r="M61" s="435">
        <f t="shared" si="52"/>
        <v>40</v>
      </c>
      <c r="N61" s="399"/>
      <c r="T61" s="399"/>
      <c r="X61" s="341"/>
      <c r="AB61" s="361">
        <f t="shared" si="53"/>
        <v>0</v>
      </c>
      <c r="AC61" s="385">
        <f t="shared" si="54"/>
        <v>1</v>
      </c>
      <c r="AD61" s="385">
        <f t="shared" si="55"/>
        <v>0</v>
      </c>
      <c r="AE61" s="385">
        <f t="shared" si="56"/>
        <v>0</v>
      </c>
      <c r="AF61" s="437">
        <f t="shared" si="56"/>
        <v>0</v>
      </c>
      <c r="AG61" s="425"/>
      <c r="AH61" s="425"/>
    </row>
    <row r="62" spans="1:34" s="188" customFormat="1" ht="14.65" thickBot="1" x14ac:dyDescent="0.5">
      <c r="A62" s="432">
        <f t="shared" si="45"/>
        <v>11</v>
      </c>
      <c r="B62" s="433" t="str">
        <f t="shared" si="46"/>
        <v>Laumaille Bruno</v>
      </c>
      <c r="C62" s="399" t="str">
        <f>IFERROR(VLOOKUP(B62,Liste_J!$C$7:$G$234,5,0),"???")</f>
        <v>H</v>
      </c>
      <c r="D62" s="434" t="str">
        <f>IFERROR(VLOOKUP(B62,Liste_J!$C$7:$F$234,4,0),"???")</f>
        <v>Chevannes</v>
      </c>
      <c r="E62" s="399">
        <f t="shared" si="47"/>
        <v>15.8</v>
      </c>
      <c r="F62" s="435">
        <f t="shared" si="48"/>
        <v>31</v>
      </c>
      <c r="H62" s="432">
        <f t="shared" si="49"/>
        <v>11</v>
      </c>
      <c r="I62" s="399" t="str">
        <f t="shared" si="50"/>
        <v>Gauvin Henri-Jacques</v>
      </c>
      <c r="J62" s="399" t="str">
        <f>IFERROR(VLOOKUP(I62,Liste_J!$C$7:$G$234,5,0),"???")</f>
        <v>H</v>
      </c>
      <c r="K62" s="399" t="str">
        <f>IFERROR(VLOOKUP(I62,Liste_J!$C$7:$F$234,4,0),"???")</f>
        <v>Réveillon</v>
      </c>
      <c r="L62" s="399">
        <f t="shared" si="51"/>
        <v>14</v>
      </c>
      <c r="M62" s="435">
        <f t="shared" si="52"/>
        <v>40</v>
      </c>
      <c r="N62" s="399"/>
      <c r="T62" s="399"/>
      <c r="X62" s="341"/>
      <c r="AB62" s="361">
        <f t="shared" si="53"/>
        <v>0</v>
      </c>
      <c r="AC62" s="385">
        <f t="shared" si="54"/>
        <v>0</v>
      </c>
      <c r="AD62" s="385">
        <f t="shared" si="55"/>
        <v>0</v>
      </c>
      <c r="AE62" s="385">
        <f t="shared" si="56"/>
        <v>0</v>
      </c>
      <c r="AF62" s="437">
        <f t="shared" si="56"/>
        <v>1</v>
      </c>
      <c r="AG62" s="425"/>
      <c r="AH62" s="425"/>
    </row>
    <row r="63" spans="1:34" s="188" customFormat="1" ht="14.65" thickBot="1" x14ac:dyDescent="0.5">
      <c r="A63" s="432">
        <f t="shared" si="45"/>
        <v>0</v>
      </c>
      <c r="B63" s="433" t="str">
        <f t="shared" si="46"/>
        <v>Vallee Araceli</v>
      </c>
      <c r="C63" s="399" t="str">
        <f>IFERROR(VLOOKUP(B63,Liste_J!$C$7:$G$234,5,0),"???")</f>
        <v>F</v>
      </c>
      <c r="D63" s="434" t="str">
        <f>IFERROR(VLOOKUP(B63,Liste_J!$C$7:$F$234,4,0),"???")</f>
        <v>Chevannes</v>
      </c>
      <c r="E63" s="399">
        <f t="shared" si="47"/>
        <v>26.1</v>
      </c>
      <c r="F63" s="435">
        <f t="shared" si="48"/>
        <v>31</v>
      </c>
      <c r="H63" s="432">
        <f t="shared" si="49"/>
        <v>0</v>
      </c>
      <c r="I63" s="399" t="str">
        <f t="shared" si="50"/>
        <v>Millerant Corine</v>
      </c>
      <c r="J63" s="399" t="str">
        <f>IFERROR(VLOOKUP(I63,Liste_J!$C$7:$G$234,5,0),"???")</f>
        <v>F</v>
      </c>
      <c r="K63" s="399" t="str">
        <f>IFERROR(VLOOKUP(I63,Liste_J!$C$7:$F$234,4,0),"???")</f>
        <v>Réveillon</v>
      </c>
      <c r="L63" s="399">
        <f t="shared" si="51"/>
        <v>22.1</v>
      </c>
      <c r="M63" s="435">
        <f t="shared" si="52"/>
        <v>40</v>
      </c>
      <c r="N63" s="399"/>
      <c r="T63" s="399"/>
      <c r="X63" s="341"/>
      <c r="AB63" s="361">
        <f t="shared" si="53"/>
        <v>0</v>
      </c>
      <c r="AC63" s="385">
        <f t="shared" si="54"/>
        <v>0</v>
      </c>
      <c r="AD63" s="385">
        <f t="shared" si="55"/>
        <v>0</v>
      </c>
      <c r="AE63" s="385">
        <f t="shared" si="56"/>
        <v>0</v>
      </c>
      <c r="AF63" s="437">
        <f t="shared" si="56"/>
        <v>1</v>
      </c>
      <c r="AG63" s="425"/>
      <c r="AH63" s="425"/>
    </row>
    <row r="64" spans="1:34" s="188" customFormat="1" ht="14.65" thickBot="1" x14ac:dyDescent="0.5">
      <c r="A64" s="432">
        <f t="shared" si="45"/>
        <v>12</v>
      </c>
      <c r="B64" s="433" t="str">
        <f t="shared" si="46"/>
        <v>Gauvin Henri-Jacques</v>
      </c>
      <c r="C64" s="399" t="str">
        <f>IFERROR(VLOOKUP(B64,Liste_J!$C$7:$G$234,5,0),"???")</f>
        <v>H</v>
      </c>
      <c r="D64" s="434" t="str">
        <f>IFERROR(VLOOKUP(B64,Liste_J!$C$7:$F$234,4,0),"???")</f>
        <v>Réveillon</v>
      </c>
      <c r="E64" s="399">
        <f t="shared" si="47"/>
        <v>14</v>
      </c>
      <c r="F64" s="435">
        <f t="shared" si="48"/>
        <v>31</v>
      </c>
      <c r="H64" s="432">
        <f t="shared" si="49"/>
        <v>12</v>
      </c>
      <c r="I64" s="399" t="str">
        <f t="shared" si="50"/>
        <v>Zuffelato Stéphane</v>
      </c>
      <c r="J64" s="399" t="str">
        <f>IFERROR(VLOOKUP(I64,Liste_J!$C$7:$G$234,5,0),"???")</f>
        <v>H</v>
      </c>
      <c r="K64" s="399" t="str">
        <f>IFERROR(VLOOKUP(I64,Liste_J!$C$7:$F$234,4,0),"???")</f>
        <v>ASGAF</v>
      </c>
      <c r="L64" s="399">
        <f t="shared" si="51"/>
        <v>17.2</v>
      </c>
      <c r="M64" s="435">
        <f t="shared" si="52"/>
        <v>39</v>
      </c>
      <c r="N64" s="399"/>
      <c r="T64" s="399"/>
      <c r="X64" s="341"/>
      <c r="AB64" s="361">
        <f t="shared" si="53"/>
        <v>1</v>
      </c>
      <c r="AC64" s="385">
        <f t="shared" si="54"/>
        <v>0</v>
      </c>
      <c r="AD64" s="385">
        <f t="shared" si="55"/>
        <v>0</v>
      </c>
      <c r="AE64" s="385">
        <f t="shared" si="56"/>
        <v>0</v>
      </c>
      <c r="AF64" s="437">
        <f t="shared" si="56"/>
        <v>0</v>
      </c>
      <c r="AG64" s="425"/>
      <c r="AH64" s="425"/>
    </row>
    <row r="65" spans="1:34" s="188" customFormat="1" ht="14.65" thickBot="1" x14ac:dyDescent="0.5">
      <c r="A65" s="432">
        <f t="shared" si="45"/>
        <v>0</v>
      </c>
      <c r="B65" s="433" t="str">
        <f t="shared" si="46"/>
        <v>Millerant Corine</v>
      </c>
      <c r="C65" s="399" t="str">
        <f>IFERROR(VLOOKUP(B65,Liste_J!$C$7:$G$234,5,0),"???")</f>
        <v>F</v>
      </c>
      <c r="D65" s="434" t="str">
        <f>IFERROR(VLOOKUP(B65,Liste_J!$C$7:$F$234,4,0),"???")</f>
        <v>Réveillon</v>
      </c>
      <c r="E65" s="399">
        <f t="shared" si="47"/>
        <v>22.1</v>
      </c>
      <c r="F65" s="435">
        <f t="shared" si="48"/>
        <v>31</v>
      </c>
      <c r="H65" s="432">
        <f t="shared" si="49"/>
        <v>0</v>
      </c>
      <c r="I65" s="399" t="str">
        <f t="shared" si="50"/>
        <v>Heiles Frédéric</v>
      </c>
      <c r="J65" s="399" t="str">
        <f>IFERROR(VLOOKUP(I65,Liste_J!$C$7:$G$234,5,0),"???")</f>
        <v>H</v>
      </c>
      <c r="K65" s="399" t="str">
        <f>IFERROR(VLOOKUP(I65,Liste_J!$C$7:$F$234,4,0),"???")</f>
        <v>ASGAF</v>
      </c>
      <c r="L65" s="399">
        <f t="shared" si="51"/>
        <v>35.700000000000003</v>
      </c>
      <c r="M65" s="435">
        <f t="shared" si="52"/>
        <v>39</v>
      </c>
      <c r="N65" s="399"/>
      <c r="T65" s="399"/>
      <c r="X65" s="341"/>
      <c r="AB65" s="361">
        <f t="shared" si="53"/>
        <v>1</v>
      </c>
      <c r="AC65" s="385">
        <f t="shared" si="54"/>
        <v>0</v>
      </c>
      <c r="AD65" s="385">
        <f t="shared" si="55"/>
        <v>0</v>
      </c>
      <c r="AE65" s="385">
        <f t="shared" si="56"/>
        <v>0</v>
      </c>
      <c r="AF65" s="437">
        <f t="shared" si="56"/>
        <v>0</v>
      </c>
      <c r="AG65" s="425"/>
      <c r="AH65" s="425"/>
    </row>
    <row r="66" spans="1:34" s="188" customFormat="1" ht="14.65" thickBot="1" x14ac:dyDescent="0.5">
      <c r="A66" s="432">
        <f t="shared" si="45"/>
        <v>13</v>
      </c>
      <c r="B66" s="433" t="str">
        <f t="shared" si="46"/>
        <v>Chapelleaubos Patrice</v>
      </c>
      <c r="C66" s="399" t="str">
        <f>IFERROR(VLOOKUP(B66,Liste_J!$C$7:$G$234,5,0),"???")</f>
        <v>H</v>
      </c>
      <c r="D66" s="434" t="str">
        <f>IFERROR(VLOOKUP(B66,Liste_J!$C$7:$F$234,4,0),"???")</f>
        <v>Chevannes</v>
      </c>
      <c r="E66" s="399">
        <f t="shared" si="47"/>
        <v>19.2</v>
      </c>
      <c r="F66" s="435">
        <f t="shared" si="48"/>
        <v>27</v>
      </c>
      <c r="H66" s="432">
        <f t="shared" si="49"/>
        <v>13</v>
      </c>
      <c r="I66" s="399" t="str">
        <f t="shared" si="50"/>
        <v>Jousseau Bernard</v>
      </c>
      <c r="J66" s="399" t="str">
        <f>IFERROR(VLOOKUP(I66,Liste_J!$C$7:$G$234,5,0),"???")</f>
        <v>H</v>
      </c>
      <c r="K66" s="399" t="str">
        <f>IFERROR(VLOOKUP(I66,Liste_J!$C$7:$F$234,4,0),"???")</f>
        <v>Corbuches</v>
      </c>
      <c r="L66" s="399">
        <f t="shared" si="51"/>
        <v>9.9</v>
      </c>
      <c r="M66" s="435">
        <f t="shared" si="52"/>
        <v>39</v>
      </c>
      <c r="N66" s="399"/>
      <c r="T66" s="399"/>
      <c r="X66" s="341"/>
      <c r="AB66" s="361">
        <f t="shared" si="53"/>
        <v>0</v>
      </c>
      <c r="AC66" s="385">
        <f t="shared" si="54"/>
        <v>0</v>
      </c>
      <c r="AD66" s="385">
        <f t="shared" si="55"/>
        <v>0</v>
      </c>
      <c r="AE66" s="385">
        <f t="shared" si="56"/>
        <v>1</v>
      </c>
      <c r="AF66" s="437">
        <f t="shared" si="56"/>
        <v>0</v>
      </c>
      <c r="AG66" s="425"/>
      <c r="AH66" s="425"/>
    </row>
    <row r="67" spans="1:34" s="188" customFormat="1" ht="14.65" thickBot="1" x14ac:dyDescent="0.5">
      <c r="A67" s="432">
        <f t="shared" si="45"/>
        <v>0</v>
      </c>
      <c r="B67" s="433" t="str">
        <f t="shared" si="46"/>
        <v>Gesmier Michel</v>
      </c>
      <c r="C67" s="399" t="str">
        <f>IFERROR(VLOOKUP(B67,Liste_J!$C$7:$G$234,5,0),"???")</f>
        <v>H</v>
      </c>
      <c r="D67" s="434" t="str">
        <f>IFERROR(VLOOKUP(B67,Liste_J!$C$7:$F$234,4,0),"???")</f>
        <v>Chevannes</v>
      </c>
      <c r="E67" s="399">
        <f t="shared" si="47"/>
        <v>20.9</v>
      </c>
      <c r="F67" s="435">
        <f t="shared" si="48"/>
        <v>27</v>
      </c>
      <c r="H67" s="432">
        <f t="shared" si="49"/>
        <v>0</v>
      </c>
      <c r="I67" s="399" t="str">
        <f t="shared" si="50"/>
        <v>Delaunay Olivier</v>
      </c>
      <c r="J67" s="399" t="str">
        <f>IFERROR(VLOOKUP(I67,Liste_J!$C$7:$G$234,5,0),"???")</f>
        <v>H</v>
      </c>
      <c r="K67" s="399" t="str">
        <f>IFERROR(VLOOKUP(I67,Liste_J!$C$7:$F$234,4,0),"???")</f>
        <v>Corbuches</v>
      </c>
      <c r="L67" s="399">
        <f t="shared" si="51"/>
        <v>11.8</v>
      </c>
      <c r="M67" s="435">
        <f t="shared" si="52"/>
        <v>39</v>
      </c>
      <c r="N67" s="399"/>
      <c r="T67" s="399"/>
      <c r="X67" s="341"/>
      <c r="AB67" s="361">
        <f t="shared" si="53"/>
        <v>0</v>
      </c>
      <c r="AC67" s="385">
        <f t="shared" si="54"/>
        <v>0</v>
      </c>
      <c r="AD67" s="385">
        <f t="shared" si="55"/>
        <v>0</v>
      </c>
      <c r="AE67" s="385">
        <f t="shared" si="56"/>
        <v>1</v>
      </c>
      <c r="AF67" s="437">
        <f t="shared" si="56"/>
        <v>0</v>
      </c>
      <c r="AG67" s="425"/>
      <c r="AH67" s="425"/>
    </row>
    <row r="68" spans="1:34" s="188" customFormat="1" ht="14.65" thickBot="1" x14ac:dyDescent="0.5">
      <c r="A68" s="432">
        <f t="shared" si="45"/>
        <v>14</v>
      </c>
      <c r="B68" s="433" t="str">
        <f t="shared" si="46"/>
        <v>Fanchon Marc</v>
      </c>
      <c r="C68" s="399" t="str">
        <f>IFERROR(VLOOKUP(B68,Liste_J!$C$7:$G$234,5,0),"???")</f>
        <v>H</v>
      </c>
      <c r="D68" s="434" t="str">
        <f>IFERROR(VLOOKUP(B68,Liste_J!$C$7:$F$234,4,0),"???")</f>
        <v>Réveillon</v>
      </c>
      <c r="E68" s="399">
        <f t="shared" si="47"/>
        <v>25.9</v>
      </c>
      <c r="F68" s="435">
        <f t="shared" si="48"/>
        <v>27</v>
      </c>
      <c r="H68" s="432">
        <f t="shared" si="49"/>
        <v>14</v>
      </c>
      <c r="I68" s="399" t="str">
        <f t="shared" si="50"/>
        <v>Peron Marie</v>
      </c>
      <c r="J68" s="399" t="str">
        <f>IFERROR(VLOOKUP(I68,Liste_J!$C$7:$G$234,5,0),"???")</f>
        <v>F</v>
      </c>
      <c r="K68" s="399" t="str">
        <f>IFERROR(VLOOKUP(I68,Liste_J!$C$7:$F$234,4,0),"???")</f>
        <v>Chevannes</v>
      </c>
      <c r="L68" s="399">
        <f t="shared" si="51"/>
        <v>9.5</v>
      </c>
      <c r="M68" s="435">
        <f t="shared" si="52"/>
        <v>39</v>
      </c>
      <c r="N68" s="399"/>
      <c r="T68" s="399"/>
      <c r="X68" s="341"/>
      <c r="AB68" s="361">
        <f t="shared" si="53"/>
        <v>0</v>
      </c>
      <c r="AC68" s="385">
        <f t="shared" si="54"/>
        <v>1</v>
      </c>
      <c r="AD68" s="385">
        <f t="shared" si="55"/>
        <v>0</v>
      </c>
      <c r="AE68" s="385">
        <f t="shared" si="56"/>
        <v>0</v>
      </c>
      <c r="AF68" s="437">
        <f t="shared" si="56"/>
        <v>0</v>
      </c>
      <c r="AG68" s="425"/>
      <c r="AH68" s="425"/>
    </row>
    <row r="69" spans="1:34" s="188" customFormat="1" ht="14.65" thickBot="1" x14ac:dyDescent="0.5">
      <c r="A69" s="432">
        <f t="shared" si="45"/>
        <v>0</v>
      </c>
      <c r="B69" s="433" t="str">
        <f t="shared" si="46"/>
        <v>Gonzalez Alain</v>
      </c>
      <c r="C69" s="399" t="str">
        <f>IFERROR(VLOOKUP(B69,Liste_J!$C$7:$G$234,5,0),"???")</f>
        <v>H</v>
      </c>
      <c r="D69" s="434" t="str">
        <f>IFERROR(VLOOKUP(B69,Liste_J!$C$7:$F$234,4,0),"???")</f>
        <v>Réveillon</v>
      </c>
      <c r="E69" s="399">
        <f t="shared" si="47"/>
        <v>22</v>
      </c>
      <c r="F69" s="435">
        <f t="shared" si="48"/>
        <v>27</v>
      </c>
      <c r="H69" s="432">
        <f t="shared" si="49"/>
        <v>0</v>
      </c>
      <c r="I69" s="399" t="str">
        <f t="shared" si="50"/>
        <v>Lamberti Roger</v>
      </c>
      <c r="J69" s="399" t="str">
        <f>IFERROR(VLOOKUP(I69,Liste_J!$C$7:$G$234,5,0),"???")</f>
        <v>H</v>
      </c>
      <c r="K69" s="399" t="str">
        <f>IFERROR(VLOOKUP(I69,Liste_J!$C$7:$F$234,4,0),"???")</f>
        <v>Chevannes</v>
      </c>
      <c r="L69" s="399">
        <f t="shared" si="51"/>
        <v>21</v>
      </c>
      <c r="M69" s="435">
        <f t="shared" si="52"/>
        <v>39</v>
      </c>
      <c r="N69" s="399"/>
      <c r="T69" s="399"/>
      <c r="X69" s="341"/>
      <c r="AB69" s="361">
        <f t="shared" si="53"/>
        <v>0</v>
      </c>
      <c r="AC69" s="385">
        <f t="shared" si="54"/>
        <v>1</v>
      </c>
      <c r="AD69" s="385">
        <f t="shared" si="55"/>
        <v>0</v>
      </c>
      <c r="AE69" s="385">
        <f t="shared" si="56"/>
        <v>0</v>
      </c>
      <c r="AF69" s="437">
        <f t="shared" si="56"/>
        <v>0</v>
      </c>
      <c r="AG69" s="425"/>
      <c r="AH69" s="425"/>
    </row>
    <row r="70" spans="1:34" s="188" customFormat="1" ht="14.65" thickBot="1" x14ac:dyDescent="0.5">
      <c r="A70" s="432">
        <f t="shared" si="45"/>
        <v>15</v>
      </c>
      <c r="B70" s="433" t="str">
        <f t="shared" si="46"/>
        <v>Marcais Xavier</v>
      </c>
      <c r="C70" s="399" t="str">
        <f>IFERROR(VLOOKUP(B70,Liste_J!$C$7:$G$234,5,0),"???")</f>
        <v>H</v>
      </c>
      <c r="D70" s="434" t="str">
        <f>IFERROR(VLOOKUP(B70,Liste_J!$C$7:$F$234,4,0),"???")</f>
        <v>ASGAF</v>
      </c>
      <c r="E70" s="399">
        <f t="shared" si="47"/>
        <v>14</v>
      </c>
      <c r="F70" s="435">
        <f t="shared" si="48"/>
        <v>27</v>
      </c>
      <c r="H70" s="432">
        <f t="shared" si="49"/>
        <v>15</v>
      </c>
      <c r="I70" s="399" t="str">
        <f t="shared" si="50"/>
        <v>Chapelleaubos Patrice</v>
      </c>
      <c r="J70" s="399" t="str">
        <f>IFERROR(VLOOKUP(I70,Liste_J!$C$7:$G$234,5,0),"???")</f>
        <v>H</v>
      </c>
      <c r="K70" s="399" t="str">
        <f>IFERROR(VLOOKUP(I70,Liste_J!$C$7:$F$234,4,0),"???")</f>
        <v>Chevannes</v>
      </c>
      <c r="L70" s="399">
        <f t="shared" si="51"/>
        <v>19.2</v>
      </c>
      <c r="M70" s="435">
        <f t="shared" si="52"/>
        <v>38</v>
      </c>
      <c r="N70" s="399"/>
      <c r="T70" s="399"/>
      <c r="X70" s="341"/>
      <c r="AB70" s="361">
        <f t="shared" si="53"/>
        <v>0</v>
      </c>
      <c r="AC70" s="385">
        <f t="shared" si="54"/>
        <v>1</v>
      </c>
      <c r="AD70" s="385">
        <f t="shared" si="55"/>
        <v>0</v>
      </c>
      <c r="AE70" s="385">
        <f t="shared" si="56"/>
        <v>0</v>
      </c>
      <c r="AF70" s="437">
        <f t="shared" si="56"/>
        <v>0</v>
      </c>
      <c r="AG70" s="425"/>
      <c r="AH70" s="425"/>
    </row>
    <row r="71" spans="1:34" s="188" customFormat="1" ht="14.65" thickBot="1" x14ac:dyDescent="0.5">
      <c r="A71" s="432">
        <f t="shared" si="45"/>
        <v>0</v>
      </c>
      <c r="B71" s="433" t="str">
        <f t="shared" si="46"/>
        <v>Schlack Pascal</v>
      </c>
      <c r="C71" s="399" t="str">
        <f>IFERROR(VLOOKUP(B71,Liste_J!$C$7:$G$234,5,0),"???")</f>
        <v>H</v>
      </c>
      <c r="D71" s="434" t="str">
        <f>IFERROR(VLOOKUP(B71,Liste_J!$C$7:$F$234,4,0),"???")</f>
        <v>ASGAF</v>
      </c>
      <c r="E71" s="399">
        <f t="shared" si="47"/>
        <v>30.1</v>
      </c>
      <c r="F71" s="435">
        <f t="shared" si="48"/>
        <v>27</v>
      </c>
      <c r="H71" s="432">
        <f t="shared" si="49"/>
        <v>0</v>
      </c>
      <c r="I71" s="399" t="str">
        <f t="shared" si="50"/>
        <v>Gesmier Michel</v>
      </c>
      <c r="J71" s="399" t="str">
        <f>IFERROR(VLOOKUP(I71,Liste_J!$C$7:$G$234,5,0),"???")</f>
        <v>H</v>
      </c>
      <c r="K71" s="399" t="str">
        <f>IFERROR(VLOOKUP(I71,Liste_J!$C$7:$F$234,4,0),"???")</f>
        <v>Chevannes</v>
      </c>
      <c r="L71" s="399">
        <f t="shared" si="51"/>
        <v>20.9</v>
      </c>
      <c r="M71" s="435">
        <f t="shared" si="52"/>
        <v>38</v>
      </c>
      <c r="N71" s="399"/>
      <c r="T71" s="399"/>
      <c r="X71" s="341"/>
      <c r="AB71" s="361">
        <f t="shared" si="53"/>
        <v>0</v>
      </c>
      <c r="AC71" s="385">
        <f t="shared" si="54"/>
        <v>1</v>
      </c>
      <c r="AD71" s="385">
        <f t="shared" si="55"/>
        <v>0</v>
      </c>
      <c r="AE71" s="385">
        <f t="shared" si="56"/>
        <v>0</v>
      </c>
      <c r="AF71" s="437">
        <f t="shared" si="56"/>
        <v>0</v>
      </c>
      <c r="AG71" s="425"/>
      <c r="AH71" s="425"/>
    </row>
    <row r="72" spans="1:34" s="188" customFormat="1" ht="14.65" thickBot="1" x14ac:dyDescent="0.5">
      <c r="A72" s="432">
        <f t="shared" si="45"/>
        <v>16</v>
      </c>
      <c r="B72" s="433" t="str">
        <f t="shared" si="46"/>
        <v>Le Boulc'H Catherine</v>
      </c>
      <c r="C72" s="399" t="str">
        <f>IFERROR(VLOOKUP(B72,Liste_J!$C$7:$G$234,5,0),"???")</f>
        <v>F</v>
      </c>
      <c r="D72" s="434" t="str">
        <f>IFERROR(VLOOKUP(B72,Liste_J!$C$7:$F$234,4,0),"???")</f>
        <v>Chevannes</v>
      </c>
      <c r="E72" s="399">
        <f t="shared" si="47"/>
        <v>21.3</v>
      </c>
      <c r="F72" s="435">
        <f t="shared" si="48"/>
        <v>26</v>
      </c>
      <c r="H72" s="432">
        <f t="shared" si="49"/>
        <v>16</v>
      </c>
      <c r="I72" s="399" t="str">
        <f t="shared" si="50"/>
        <v>Lejeune Michel</v>
      </c>
      <c r="J72" s="399" t="str">
        <f>IFERROR(VLOOKUP(I72,Liste_J!$C$7:$G$234,5,0),"???")</f>
        <v>H</v>
      </c>
      <c r="K72" s="399" t="str">
        <f>IFERROR(VLOOKUP(I72,Liste_J!$C$7:$F$234,4,0),"???")</f>
        <v>Chevannes</v>
      </c>
      <c r="L72" s="399">
        <f t="shared" si="51"/>
        <v>22.2</v>
      </c>
      <c r="M72" s="435">
        <f t="shared" si="52"/>
        <v>38</v>
      </c>
      <c r="N72" s="399"/>
      <c r="O72" s="399"/>
      <c r="P72" s="399"/>
      <c r="Q72" s="399"/>
      <c r="R72" s="399"/>
      <c r="S72" s="399"/>
      <c r="T72" s="399"/>
      <c r="X72" s="341"/>
      <c r="AB72" s="361">
        <f t="shared" si="53"/>
        <v>0</v>
      </c>
      <c r="AC72" s="385">
        <f t="shared" si="54"/>
        <v>1</v>
      </c>
      <c r="AD72" s="385">
        <f t="shared" si="55"/>
        <v>0</v>
      </c>
      <c r="AE72" s="385">
        <f t="shared" si="56"/>
        <v>0</v>
      </c>
      <c r="AF72" s="437">
        <f t="shared" si="56"/>
        <v>0</v>
      </c>
      <c r="AG72" s="425"/>
      <c r="AH72" s="425"/>
    </row>
    <row r="73" spans="1:34" s="188" customFormat="1" ht="14.65" thickBot="1" x14ac:dyDescent="0.5">
      <c r="A73" s="432">
        <f t="shared" si="45"/>
        <v>0</v>
      </c>
      <c r="B73" s="433" t="str">
        <f t="shared" si="46"/>
        <v>Prevost Stephane</v>
      </c>
      <c r="C73" s="399" t="str">
        <f>IFERROR(VLOOKUP(B73,Liste_J!$C$7:$G$234,5,0),"???")</f>
        <v>H</v>
      </c>
      <c r="D73" s="434" t="str">
        <f>IFERROR(VLOOKUP(B73,Liste_J!$C$7:$F$234,4,0),"???")</f>
        <v>Chevannes</v>
      </c>
      <c r="E73" s="399">
        <f t="shared" si="47"/>
        <v>17.600000000000001</v>
      </c>
      <c r="F73" s="435">
        <f t="shared" si="48"/>
        <v>26</v>
      </c>
      <c r="H73" s="432">
        <f t="shared" si="49"/>
        <v>0</v>
      </c>
      <c r="I73" s="399" t="str">
        <f t="shared" si="50"/>
        <v>Viard Etienne</v>
      </c>
      <c r="J73" s="399" t="str">
        <f>IFERROR(VLOOKUP(I73,Liste_J!$C$7:$G$234,5,0),"???")</f>
        <v>H</v>
      </c>
      <c r="K73" s="399" t="str">
        <f>IFERROR(VLOOKUP(I73,Liste_J!$C$7:$F$234,4,0),"???")</f>
        <v>Chevannes</v>
      </c>
      <c r="L73" s="399">
        <f t="shared" si="51"/>
        <v>25.2</v>
      </c>
      <c r="M73" s="435">
        <f t="shared" si="52"/>
        <v>38</v>
      </c>
      <c r="N73" s="399"/>
      <c r="O73" s="399"/>
      <c r="P73" s="399"/>
      <c r="Q73" s="399"/>
      <c r="R73" s="399"/>
      <c r="S73" s="399"/>
      <c r="T73" s="399"/>
      <c r="X73" s="341"/>
      <c r="AB73" s="361">
        <f t="shared" si="53"/>
        <v>0</v>
      </c>
      <c r="AC73" s="385">
        <f t="shared" si="54"/>
        <v>1</v>
      </c>
      <c r="AD73" s="385">
        <f t="shared" si="55"/>
        <v>0</v>
      </c>
      <c r="AE73" s="385">
        <f t="shared" si="56"/>
        <v>0</v>
      </c>
      <c r="AF73" s="437">
        <f t="shared" si="56"/>
        <v>0</v>
      </c>
      <c r="AG73" s="425"/>
      <c r="AH73" s="425"/>
    </row>
    <row r="74" spans="1:34" s="188" customFormat="1" ht="14.65" thickBot="1" x14ac:dyDescent="0.5">
      <c r="A74" s="432">
        <f t="shared" si="45"/>
        <v>17</v>
      </c>
      <c r="B74" s="433" t="str">
        <f t="shared" si="46"/>
        <v>Heiles Frédéric</v>
      </c>
      <c r="C74" s="399" t="str">
        <f>IFERROR(VLOOKUP(B74,Liste_J!$C$7:$G$234,5,0),"???")</f>
        <v>H</v>
      </c>
      <c r="D74" s="434" t="str">
        <f>IFERROR(VLOOKUP(B74,Liste_J!$C$7:$F$234,4,0),"???")</f>
        <v>ASGAF</v>
      </c>
      <c r="E74" s="399">
        <f t="shared" si="47"/>
        <v>35.700000000000003</v>
      </c>
      <c r="F74" s="435">
        <f t="shared" si="48"/>
        <v>26</v>
      </c>
      <c r="H74" s="432">
        <f t="shared" si="49"/>
        <v>17</v>
      </c>
      <c r="I74" s="399" t="str">
        <f t="shared" si="50"/>
        <v>Roulland Jean-François</v>
      </c>
      <c r="J74" s="399" t="str">
        <f>IFERROR(VLOOKUP(I74,Liste_J!$C$7:$G$234,5,0),"???")</f>
        <v>H</v>
      </c>
      <c r="K74" s="399" t="str">
        <f>IFERROR(VLOOKUP(I74,Liste_J!$C$7:$F$234,4,0),"???")</f>
        <v>Chevannes</v>
      </c>
      <c r="L74" s="399">
        <f t="shared" si="51"/>
        <v>33.6</v>
      </c>
      <c r="M74" s="435">
        <f t="shared" si="52"/>
        <v>38</v>
      </c>
      <c r="N74" s="399"/>
      <c r="O74" s="399"/>
      <c r="P74" s="399"/>
      <c r="Q74" s="399"/>
      <c r="R74" s="399"/>
      <c r="S74" s="399"/>
      <c r="T74" s="399"/>
      <c r="X74" s="341"/>
      <c r="AB74" s="361">
        <f t="shared" si="53"/>
        <v>0</v>
      </c>
      <c r="AC74" s="385">
        <f t="shared" si="54"/>
        <v>1</v>
      </c>
      <c r="AD74" s="385">
        <f t="shared" si="55"/>
        <v>0</v>
      </c>
      <c r="AE74" s="385">
        <f t="shared" si="56"/>
        <v>0</v>
      </c>
      <c r="AF74" s="437">
        <f t="shared" si="56"/>
        <v>0</v>
      </c>
      <c r="AG74" s="425"/>
      <c r="AH74" s="425"/>
    </row>
    <row r="75" spans="1:34" s="188" customFormat="1" ht="14.65" thickBot="1" x14ac:dyDescent="0.5">
      <c r="A75" s="432">
        <f t="shared" si="45"/>
        <v>0</v>
      </c>
      <c r="B75" s="433" t="str">
        <f t="shared" si="46"/>
        <v>Zuffelato Stéphane</v>
      </c>
      <c r="C75" s="399" t="str">
        <f>IFERROR(VLOOKUP(B75,Liste_J!$C$7:$G$234,5,0),"???")</f>
        <v>H</v>
      </c>
      <c r="D75" s="434" t="str">
        <f>IFERROR(VLOOKUP(B75,Liste_J!$C$7:$F$234,4,0),"???")</f>
        <v>ASGAF</v>
      </c>
      <c r="E75" s="399">
        <f t="shared" si="47"/>
        <v>17.2</v>
      </c>
      <c r="F75" s="435">
        <f t="shared" si="48"/>
        <v>26</v>
      </c>
      <c r="H75" s="432">
        <f t="shared" si="49"/>
        <v>0</v>
      </c>
      <c r="I75" s="399" t="str">
        <f t="shared" si="50"/>
        <v>Cercus Dominique</v>
      </c>
      <c r="J75" s="399" t="str">
        <f>IFERROR(VLOOKUP(I75,Liste_J!$C$7:$G$234,5,0),"???")</f>
        <v>H</v>
      </c>
      <c r="K75" s="399" t="str">
        <f>IFERROR(VLOOKUP(I75,Liste_J!$C$7:$F$234,4,0),"???")</f>
        <v>Chevannes</v>
      </c>
      <c r="L75" s="399">
        <f t="shared" si="51"/>
        <v>32.1</v>
      </c>
      <c r="M75" s="435">
        <f t="shared" si="52"/>
        <v>38</v>
      </c>
      <c r="N75" s="399"/>
      <c r="O75" s="399"/>
      <c r="P75" s="399"/>
      <c r="Q75" s="399"/>
      <c r="R75" s="399"/>
      <c r="S75" s="399"/>
      <c r="T75" s="399"/>
      <c r="X75" s="341"/>
      <c r="AB75" s="361">
        <f t="shared" ref="AB75:AB117" si="57">IF(LEFT($K75,5)=AB$41,1,0)</f>
        <v>0</v>
      </c>
      <c r="AC75" s="385">
        <f t="shared" si="54"/>
        <v>1</v>
      </c>
      <c r="AD75" s="385">
        <f t="shared" si="55"/>
        <v>0</v>
      </c>
      <c r="AE75" s="385">
        <f t="shared" ref="AE75:AF120" si="58">IF(LEFT($K75,9)=AE$41,1,0)</f>
        <v>0</v>
      </c>
      <c r="AF75" s="437">
        <f t="shared" si="58"/>
        <v>0</v>
      </c>
      <c r="AG75" s="425"/>
      <c r="AH75" s="425"/>
    </row>
    <row r="76" spans="1:34" s="188" customFormat="1" ht="14.65" thickBot="1" x14ac:dyDescent="0.5">
      <c r="A76" s="432">
        <f t="shared" si="45"/>
        <v>18</v>
      </c>
      <c r="B76" s="433" t="str">
        <f t="shared" si="46"/>
        <v>Sauvadet Dominique</v>
      </c>
      <c r="C76" s="399" t="str">
        <f>IFERROR(VLOOKUP(B76,Liste_J!$C$7:$G$234,5,0),"???")</f>
        <v>H</v>
      </c>
      <c r="D76" s="434" t="str">
        <f>IFERROR(VLOOKUP(B76,Liste_J!$C$7:$F$234,4,0),"???")</f>
        <v>ASGAF</v>
      </c>
      <c r="E76" s="399">
        <f t="shared" si="47"/>
        <v>18.5</v>
      </c>
      <c r="F76" s="435">
        <f t="shared" si="48"/>
        <v>26</v>
      </c>
      <c r="H76" s="432">
        <f t="shared" si="49"/>
        <v>18</v>
      </c>
      <c r="I76" s="399" t="str">
        <f t="shared" si="50"/>
        <v>Barcon Jean-Jacques</v>
      </c>
      <c r="J76" s="399" t="str">
        <f>IFERROR(VLOOKUP(I76,Liste_J!$C$7:$G$234,5,0),"???")</f>
        <v>H</v>
      </c>
      <c r="K76" s="399" t="str">
        <f>IFERROR(VLOOKUP(I76,Liste_J!$C$7:$F$234,4,0),"???")</f>
        <v>ASGAF</v>
      </c>
      <c r="L76" s="399">
        <f t="shared" si="51"/>
        <v>20.9</v>
      </c>
      <c r="M76" s="435">
        <f t="shared" si="52"/>
        <v>37</v>
      </c>
      <c r="N76" s="399"/>
      <c r="O76" s="399"/>
      <c r="P76" s="399"/>
      <c r="Q76" s="399"/>
      <c r="R76" s="399"/>
      <c r="S76" s="399"/>
      <c r="T76" s="399"/>
      <c r="X76" s="341"/>
      <c r="AB76" s="361">
        <f t="shared" si="57"/>
        <v>1</v>
      </c>
      <c r="AC76" s="385">
        <f t="shared" si="54"/>
        <v>0</v>
      </c>
      <c r="AD76" s="385">
        <f t="shared" si="55"/>
        <v>0</v>
      </c>
      <c r="AE76" s="385">
        <f t="shared" si="58"/>
        <v>0</v>
      </c>
      <c r="AF76" s="437">
        <f t="shared" si="58"/>
        <v>0</v>
      </c>
      <c r="AG76" s="425"/>
      <c r="AH76" s="425"/>
    </row>
    <row r="77" spans="1:34" s="188" customFormat="1" ht="14.65" thickBot="1" x14ac:dyDescent="0.5">
      <c r="A77" s="432">
        <f t="shared" si="45"/>
        <v>0</v>
      </c>
      <c r="B77" s="433" t="str">
        <f t="shared" si="46"/>
        <v>Sauvadet Yannick</v>
      </c>
      <c r="C77" s="399" t="str">
        <f>IFERROR(VLOOKUP(B77,Liste_J!$C$7:$G$234,5,0),"???")</f>
        <v>F</v>
      </c>
      <c r="D77" s="434" t="str">
        <f>IFERROR(VLOOKUP(B77,Liste_J!$C$7:$F$234,4,0),"???")</f>
        <v>ASGAF</v>
      </c>
      <c r="E77" s="399">
        <f t="shared" si="47"/>
        <v>24.8</v>
      </c>
      <c r="F77" s="435">
        <f t="shared" si="48"/>
        <v>26</v>
      </c>
      <c r="H77" s="432">
        <f t="shared" si="49"/>
        <v>0</v>
      </c>
      <c r="I77" s="399" t="str">
        <f t="shared" si="50"/>
        <v>Lopez Jean Marie</v>
      </c>
      <c r="J77" s="399" t="str">
        <f>IFERROR(VLOOKUP(I77,Liste_J!$C$7:$G$234,5,0),"???")</f>
        <v>H</v>
      </c>
      <c r="K77" s="399" t="str">
        <f>IFERROR(VLOOKUP(I77,Liste_J!$C$7:$F$234,4,0),"???")</f>
        <v>ASGAF</v>
      </c>
      <c r="L77" s="399">
        <f t="shared" si="51"/>
        <v>25.7</v>
      </c>
      <c r="M77" s="435">
        <f t="shared" si="52"/>
        <v>37</v>
      </c>
      <c r="N77" s="399"/>
      <c r="O77" s="399"/>
      <c r="P77" s="399"/>
      <c r="Q77" s="399"/>
      <c r="R77" s="399"/>
      <c r="S77" s="399"/>
      <c r="T77" s="399"/>
      <c r="X77" s="341"/>
      <c r="AB77" s="361">
        <f t="shared" si="57"/>
        <v>1</v>
      </c>
      <c r="AC77" s="385">
        <f t="shared" si="54"/>
        <v>0</v>
      </c>
      <c r="AD77" s="385">
        <f t="shared" si="55"/>
        <v>0</v>
      </c>
      <c r="AE77" s="385">
        <f t="shared" si="58"/>
        <v>0</v>
      </c>
      <c r="AF77" s="437">
        <f t="shared" si="58"/>
        <v>0</v>
      </c>
      <c r="AG77" s="425"/>
      <c r="AH77" s="425"/>
    </row>
    <row r="78" spans="1:34" s="188" customFormat="1" ht="14.65" thickBot="1" x14ac:dyDescent="0.5">
      <c r="A78" s="432">
        <f t="shared" si="45"/>
        <v>19</v>
      </c>
      <c r="B78" s="433" t="str">
        <f t="shared" si="46"/>
        <v>Bouvree Guy</v>
      </c>
      <c r="C78" s="399" t="str">
        <f>IFERROR(VLOOKUP(B78,Liste_J!$C$7:$G$234,5,0),"???")</f>
        <v>H</v>
      </c>
      <c r="D78" s="434" t="str">
        <f>IFERROR(VLOOKUP(B78,Liste_J!$C$7:$F$234,4,0),"???")</f>
        <v>Réveillon</v>
      </c>
      <c r="E78" s="399">
        <f t="shared" si="47"/>
        <v>18.399999999999999</v>
      </c>
      <c r="F78" s="435">
        <f t="shared" si="48"/>
        <v>26</v>
      </c>
      <c r="H78" s="432">
        <f t="shared" si="49"/>
        <v>19</v>
      </c>
      <c r="I78" s="399" t="str">
        <f t="shared" si="50"/>
        <v>Sauvadet Yannick</v>
      </c>
      <c r="J78" s="399" t="str">
        <f>IFERROR(VLOOKUP(I78,Liste_J!$C$7:$G$234,5,0),"???")</f>
        <v>F</v>
      </c>
      <c r="K78" s="399" t="str">
        <f>IFERROR(VLOOKUP(I78,Liste_J!$C$7:$F$234,4,0),"???")</f>
        <v>ASGAF</v>
      </c>
      <c r="L78" s="399">
        <f t="shared" si="51"/>
        <v>24.8</v>
      </c>
      <c r="M78" s="435">
        <f t="shared" si="52"/>
        <v>37</v>
      </c>
      <c r="N78" s="399"/>
      <c r="O78" s="399"/>
      <c r="P78" s="399"/>
      <c r="Q78" s="399"/>
      <c r="R78" s="399"/>
      <c r="S78" s="399"/>
      <c r="T78" s="399"/>
      <c r="X78" s="341"/>
      <c r="AB78" s="361">
        <f t="shared" si="57"/>
        <v>1</v>
      </c>
      <c r="AC78" s="385">
        <f t="shared" si="54"/>
        <v>0</v>
      </c>
      <c r="AD78" s="385">
        <f t="shared" si="55"/>
        <v>0</v>
      </c>
      <c r="AE78" s="385">
        <f t="shared" si="58"/>
        <v>0</v>
      </c>
      <c r="AF78" s="437">
        <f t="shared" si="58"/>
        <v>0</v>
      </c>
      <c r="AG78" s="425"/>
      <c r="AH78" s="425"/>
    </row>
    <row r="79" spans="1:34" s="188" customFormat="1" ht="14.65" thickBot="1" x14ac:dyDescent="0.5">
      <c r="A79" s="432">
        <f t="shared" si="45"/>
        <v>0</v>
      </c>
      <c r="B79" s="433" t="str">
        <f t="shared" si="46"/>
        <v>Robin Jean-Pierre</v>
      </c>
      <c r="C79" s="399" t="str">
        <f>IFERROR(VLOOKUP(B79,Liste_J!$C$7:$G$234,5,0),"???")</f>
        <v>???</v>
      </c>
      <c r="D79" s="434" t="str">
        <f>IFERROR(VLOOKUP(B79,Liste_J!$C$7:$F$234,4,0),"???")</f>
        <v>???</v>
      </c>
      <c r="E79" s="399">
        <f t="shared" si="47"/>
        <v>25.1</v>
      </c>
      <c r="F79" s="435">
        <f t="shared" si="48"/>
        <v>26</v>
      </c>
      <c r="H79" s="432">
        <f t="shared" si="49"/>
        <v>0</v>
      </c>
      <c r="I79" s="399" t="str">
        <f t="shared" si="50"/>
        <v>Sauvadet Dominique</v>
      </c>
      <c r="J79" s="399" t="str">
        <f>IFERROR(VLOOKUP(I79,Liste_J!$C$7:$G$234,5,0),"???")</f>
        <v>H</v>
      </c>
      <c r="K79" s="399" t="str">
        <f>IFERROR(VLOOKUP(I79,Liste_J!$C$7:$F$234,4,0),"???")</f>
        <v>ASGAF</v>
      </c>
      <c r="L79" s="399">
        <f t="shared" si="51"/>
        <v>18.5</v>
      </c>
      <c r="M79" s="435">
        <f t="shared" si="52"/>
        <v>37</v>
      </c>
      <c r="N79" s="399"/>
      <c r="O79" s="399"/>
      <c r="P79" s="399"/>
      <c r="Q79" s="399"/>
      <c r="R79" s="399"/>
      <c r="S79" s="399"/>
      <c r="T79" s="399"/>
      <c r="X79" s="341"/>
      <c r="AB79" s="361">
        <f t="shared" si="57"/>
        <v>1</v>
      </c>
      <c r="AC79" s="385">
        <f t="shared" si="54"/>
        <v>0</v>
      </c>
      <c r="AD79" s="385">
        <f t="shared" si="55"/>
        <v>0</v>
      </c>
      <c r="AE79" s="385">
        <f t="shared" si="58"/>
        <v>0</v>
      </c>
      <c r="AF79" s="437">
        <f t="shared" si="58"/>
        <v>0</v>
      </c>
      <c r="AG79" s="425"/>
      <c r="AH79" s="425"/>
    </row>
    <row r="80" spans="1:34" s="188" customFormat="1" ht="14.65" thickBot="1" x14ac:dyDescent="0.5">
      <c r="A80" s="432">
        <f t="shared" si="45"/>
        <v>20</v>
      </c>
      <c r="B80" s="433" t="str">
        <f t="shared" si="46"/>
        <v>Lejeune Michel</v>
      </c>
      <c r="C80" s="399" t="str">
        <f>IFERROR(VLOOKUP(B80,Liste_J!$C$7:$G$234,5,0),"???")</f>
        <v>H</v>
      </c>
      <c r="D80" s="434" t="str">
        <f>IFERROR(VLOOKUP(B80,Liste_J!$C$7:$F$234,4,0),"???")</f>
        <v>Chevannes</v>
      </c>
      <c r="E80" s="399">
        <f t="shared" si="47"/>
        <v>22.2</v>
      </c>
      <c r="F80" s="435">
        <f t="shared" si="48"/>
        <v>25</v>
      </c>
      <c r="H80" s="432">
        <f t="shared" si="49"/>
        <v>20</v>
      </c>
      <c r="I80" s="399" t="str">
        <f t="shared" si="50"/>
        <v>Bouvree Guy</v>
      </c>
      <c r="J80" s="399" t="str">
        <f>IFERROR(VLOOKUP(I80,Liste_J!$C$7:$G$234,5,0),"???")</f>
        <v>H</v>
      </c>
      <c r="K80" s="399" t="str">
        <f>IFERROR(VLOOKUP(I80,Liste_J!$C$7:$F$234,4,0),"???")</f>
        <v>Réveillon</v>
      </c>
      <c r="L80" s="399">
        <f t="shared" si="51"/>
        <v>18.399999999999999</v>
      </c>
      <c r="M80" s="435">
        <f t="shared" si="52"/>
        <v>37</v>
      </c>
      <c r="N80" s="399"/>
      <c r="O80" s="399"/>
      <c r="P80" s="399"/>
      <c r="Q80" s="399"/>
      <c r="R80" s="399"/>
      <c r="S80" s="399"/>
      <c r="T80" s="399"/>
      <c r="X80" s="341"/>
      <c r="AB80" s="361">
        <f t="shared" si="57"/>
        <v>0</v>
      </c>
      <c r="AC80" s="385">
        <f t="shared" si="54"/>
        <v>0</v>
      </c>
      <c r="AD80" s="385">
        <f t="shared" si="55"/>
        <v>0</v>
      </c>
      <c r="AE80" s="385">
        <f t="shared" si="58"/>
        <v>0</v>
      </c>
      <c r="AF80" s="437">
        <f t="shared" si="58"/>
        <v>1</v>
      </c>
      <c r="AG80" s="425"/>
      <c r="AH80" s="425"/>
    </row>
    <row r="81" spans="1:34" s="188" customFormat="1" ht="14.65" thickBot="1" x14ac:dyDescent="0.5">
      <c r="A81" s="432">
        <f t="shared" si="45"/>
        <v>0</v>
      </c>
      <c r="B81" s="433" t="str">
        <f t="shared" si="46"/>
        <v>Viard Etienne</v>
      </c>
      <c r="C81" s="399" t="str">
        <f>IFERROR(VLOOKUP(B81,Liste_J!$C$7:$G$234,5,0),"???")</f>
        <v>H</v>
      </c>
      <c r="D81" s="434" t="str">
        <f>IFERROR(VLOOKUP(B81,Liste_J!$C$7:$F$234,4,0),"???")</f>
        <v>Chevannes</v>
      </c>
      <c r="E81" s="399">
        <f t="shared" si="47"/>
        <v>25.2</v>
      </c>
      <c r="F81" s="435">
        <f t="shared" si="48"/>
        <v>25</v>
      </c>
      <c r="H81" s="432">
        <f t="shared" si="49"/>
        <v>0</v>
      </c>
      <c r="I81" s="399" t="str">
        <f t="shared" si="50"/>
        <v>Robin Jean-Pierre</v>
      </c>
      <c r="J81" s="399" t="str">
        <f>IFERROR(VLOOKUP(I81,Liste_J!$C$7:$G$234,5,0),"???")</f>
        <v>???</v>
      </c>
      <c r="K81" s="399" t="str">
        <f>IFERROR(VLOOKUP(I81,Liste_J!$C$7:$F$234,4,0),"???")</f>
        <v>???</v>
      </c>
      <c r="L81" s="399">
        <f t="shared" si="51"/>
        <v>25.1</v>
      </c>
      <c r="M81" s="435">
        <f t="shared" si="52"/>
        <v>37</v>
      </c>
      <c r="N81" s="399"/>
      <c r="O81" s="399"/>
      <c r="P81" s="399"/>
      <c r="Q81" s="399"/>
      <c r="R81" s="399"/>
      <c r="S81" s="399"/>
      <c r="T81" s="399"/>
      <c r="X81" s="341"/>
      <c r="AB81" s="361">
        <f t="shared" si="57"/>
        <v>0</v>
      </c>
      <c r="AC81" s="385">
        <f t="shared" si="54"/>
        <v>0</v>
      </c>
      <c r="AD81" s="385">
        <f t="shared" si="55"/>
        <v>0</v>
      </c>
      <c r="AE81" s="385">
        <f t="shared" si="58"/>
        <v>0</v>
      </c>
      <c r="AF81" s="437">
        <f t="shared" si="58"/>
        <v>0</v>
      </c>
      <c r="AG81" s="425"/>
      <c r="AH81" s="425"/>
    </row>
    <row r="82" spans="1:34" s="188" customFormat="1" ht="14.65" thickBot="1" x14ac:dyDescent="0.5">
      <c r="A82" s="432">
        <f t="shared" si="45"/>
        <v>21</v>
      </c>
      <c r="B82" s="433" t="str">
        <f t="shared" si="46"/>
        <v>Barcon Jean-Jacques</v>
      </c>
      <c r="C82" s="399" t="str">
        <f>IFERROR(VLOOKUP(B82,Liste_J!$C$7:$G$234,5,0),"???")</f>
        <v>H</v>
      </c>
      <c r="D82" s="434" t="str">
        <f>IFERROR(VLOOKUP(B82,Liste_J!$C$7:$F$234,4,0),"???")</f>
        <v>ASGAF</v>
      </c>
      <c r="E82" s="399">
        <f t="shared" si="47"/>
        <v>20.9</v>
      </c>
      <c r="F82" s="435">
        <f t="shared" si="48"/>
        <v>25</v>
      </c>
      <c r="H82" s="432">
        <f t="shared" si="49"/>
        <v>21</v>
      </c>
      <c r="I82" s="399" t="str">
        <f t="shared" si="50"/>
        <v>Le Boulc'H Catherine</v>
      </c>
      <c r="J82" s="399" t="str">
        <f>IFERROR(VLOOKUP(I82,Liste_J!$C$7:$G$234,5,0),"???")</f>
        <v>F</v>
      </c>
      <c r="K82" s="399" t="str">
        <f>IFERROR(VLOOKUP(I82,Liste_J!$C$7:$F$234,4,0),"???")</f>
        <v>Chevannes</v>
      </c>
      <c r="L82" s="399">
        <f t="shared" si="51"/>
        <v>21.3</v>
      </c>
      <c r="M82" s="435">
        <f t="shared" si="52"/>
        <v>36</v>
      </c>
      <c r="N82" s="399"/>
      <c r="O82" s="399"/>
      <c r="P82" s="399"/>
      <c r="Q82" s="399"/>
      <c r="R82" s="399"/>
      <c r="S82" s="399"/>
      <c r="T82" s="399"/>
      <c r="X82" s="341"/>
      <c r="AB82" s="361">
        <f t="shared" si="57"/>
        <v>0</v>
      </c>
      <c r="AC82" s="385">
        <f t="shared" si="54"/>
        <v>1</v>
      </c>
      <c r="AD82" s="385">
        <f t="shared" si="55"/>
        <v>0</v>
      </c>
      <c r="AE82" s="385">
        <f t="shared" si="58"/>
        <v>0</v>
      </c>
      <c r="AF82" s="437">
        <f t="shared" si="58"/>
        <v>0</v>
      </c>
      <c r="AG82" s="425"/>
      <c r="AH82" s="425"/>
    </row>
    <row r="83" spans="1:34" s="188" customFormat="1" ht="14.65" thickBot="1" x14ac:dyDescent="0.5">
      <c r="A83" s="432">
        <f t="shared" si="45"/>
        <v>0</v>
      </c>
      <c r="B83" s="433" t="str">
        <f t="shared" si="46"/>
        <v>Lopez Jean Marie</v>
      </c>
      <c r="C83" s="399" t="str">
        <f>IFERROR(VLOOKUP(B83,Liste_J!$C$7:$G$234,5,0),"???")</f>
        <v>H</v>
      </c>
      <c r="D83" s="434" t="str">
        <f>IFERROR(VLOOKUP(B83,Liste_J!$C$7:$F$234,4,0),"???")</f>
        <v>ASGAF</v>
      </c>
      <c r="E83" s="399">
        <f t="shared" si="47"/>
        <v>25.7</v>
      </c>
      <c r="F83" s="435">
        <f t="shared" si="48"/>
        <v>25</v>
      </c>
      <c r="H83" s="432">
        <f t="shared" si="49"/>
        <v>0</v>
      </c>
      <c r="I83" s="399" t="str">
        <f t="shared" si="50"/>
        <v>Prevost Stephane</v>
      </c>
      <c r="J83" s="399" t="str">
        <f>IFERROR(VLOOKUP(I83,Liste_J!$C$7:$G$234,5,0),"???")</f>
        <v>H</v>
      </c>
      <c r="K83" s="399" t="str">
        <f>IFERROR(VLOOKUP(I83,Liste_J!$C$7:$F$234,4,0),"???")</f>
        <v>Chevannes</v>
      </c>
      <c r="L83" s="399">
        <f t="shared" si="51"/>
        <v>17.600000000000001</v>
      </c>
      <c r="M83" s="435">
        <f t="shared" si="52"/>
        <v>36</v>
      </c>
      <c r="N83" s="399"/>
      <c r="O83" s="399"/>
      <c r="P83" s="399"/>
      <c r="Q83" s="399"/>
      <c r="R83" s="399"/>
      <c r="S83" s="399"/>
      <c r="T83" s="399"/>
      <c r="X83" s="341"/>
      <c r="AB83" s="361">
        <f t="shared" si="57"/>
        <v>0</v>
      </c>
      <c r="AC83" s="385">
        <f t="shared" si="54"/>
        <v>1</v>
      </c>
      <c r="AD83" s="385">
        <f t="shared" si="55"/>
        <v>0</v>
      </c>
      <c r="AE83" s="385">
        <f t="shared" si="58"/>
        <v>0</v>
      </c>
      <c r="AF83" s="437">
        <f t="shared" si="58"/>
        <v>0</v>
      </c>
      <c r="AG83" s="425"/>
      <c r="AH83" s="425"/>
    </row>
    <row r="84" spans="1:34" s="188" customFormat="1" ht="14.65" thickBot="1" x14ac:dyDescent="0.5">
      <c r="A84" s="432">
        <f t="shared" si="45"/>
        <v>22</v>
      </c>
      <c r="B84" s="433" t="str">
        <f t="shared" si="46"/>
        <v>Dubart Christian</v>
      </c>
      <c r="C84" s="399" t="str">
        <f>IFERROR(VLOOKUP(B84,Liste_J!$C$7:$G$234,5,0),"???")</f>
        <v>H</v>
      </c>
      <c r="D84" s="434" t="str">
        <f>IFERROR(VLOOKUP(B84,Liste_J!$C$7:$F$234,4,0),"???")</f>
        <v>Réveillon</v>
      </c>
      <c r="E84" s="399">
        <f t="shared" si="47"/>
        <v>23.7</v>
      </c>
      <c r="F84" s="435">
        <f t="shared" si="48"/>
        <v>25</v>
      </c>
      <c r="H84" s="432">
        <f t="shared" si="49"/>
        <v>22</v>
      </c>
      <c r="I84" s="399" t="str">
        <f t="shared" si="50"/>
        <v>Nardon Philippe</v>
      </c>
      <c r="J84" s="399" t="str">
        <f>IFERROR(VLOOKUP(I84,Liste_J!$C$7:$G$234,5,0),"???")</f>
        <v>H</v>
      </c>
      <c r="K84" s="399" t="str">
        <f>IFERROR(VLOOKUP(I84,Liste_J!$C$7:$F$234,4,0),"???")</f>
        <v>Chevannes</v>
      </c>
      <c r="L84" s="399">
        <f t="shared" si="51"/>
        <v>31</v>
      </c>
      <c r="M84" s="435">
        <f t="shared" si="52"/>
        <v>36</v>
      </c>
      <c r="N84" s="399"/>
      <c r="O84" s="399"/>
      <c r="P84" s="399"/>
      <c r="Q84" s="399"/>
      <c r="R84" s="399"/>
      <c r="S84" s="399"/>
      <c r="T84" s="399"/>
      <c r="X84" s="341"/>
      <c r="AB84" s="361">
        <f t="shared" si="57"/>
        <v>0</v>
      </c>
      <c r="AC84" s="385">
        <f t="shared" si="54"/>
        <v>1</v>
      </c>
      <c r="AD84" s="385">
        <f t="shared" si="55"/>
        <v>0</v>
      </c>
      <c r="AE84" s="385">
        <f t="shared" si="58"/>
        <v>0</v>
      </c>
      <c r="AF84" s="437">
        <f t="shared" si="58"/>
        <v>0</v>
      </c>
      <c r="AG84" s="425"/>
      <c r="AH84" s="425"/>
    </row>
    <row r="85" spans="1:34" s="188" customFormat="1" ht="14.65" thickBot="1" x14ac:dyDescent="0.5">
      <c r="A85" s="432">
        <f t="shared" si="45"/>
        <v>0</v>
      </c>
      <c r="B85" s="433" t="str">
        <f t="shared" si="46"/>
        <v>Dubart Martine</v>
      </c>
      <c r="C85" s="399" t="str">
        <f>IFERROR(VLOOKUP(B85,Liste_J!$C$7:$G$234,5,0),"???")</f>
        <v>F</v>
      </c>
      <c r="D85" s="434" t="str">
        <f>IFERROR(VLOOKUP(B85,Liste_J!$C$7:$F$234,4,0),"???")</f>
        <v>Réveillon</v>
      </c>
      <c r="E85" s="399">
        <f t="shared" si="47"/>
        <v>20.8</v>
      </c>
      <c r="F85" s="435">
        <f t="shared" si="48"/>
        <v>25</v>
      </c>
      <c r="H85" s="432">
        <f t="shared" si="49"/>
        <v>0</v>
      </c>
      <c r="I85" s="399" t="str">
        <f t="shared" si="50"/>
        <v>Jomat Michel</v>
      </c>
      <c r="J85" s="399" t="str">
        <f>IFERROR(VLOOKUP(I85,Liste_J!$C$7:$G$234,5,0),"???")</f>
        <v>H</v>
      </c>
      <c r="K85" s="399" t="str">
        <f>IFERROR(VLOOKUP(I85,Liste_J!$C$7:$F$234,4,0),"???")</f>
        <v>Chevannes</v>
      </c>
      <c r="L85" s="399">
        <f t="shared" si="51"/>
        <v>25.2</v>
      </c>
      <c r="M85" s="435">
        <f t="shared" si="52"/>
        <v>36</v>
      </c>
      <c r="N85" s="399"/>
      <c r="O85" s="399"/>
      <c r="P85" s="399"/>
      <c r="Q85" s="399"/>
      <c r="R85" s="399"/>
      <c r="S85" s="399"/>
      <c r="T85" s="399"/>
      <c r="X85" s="341"/>
      <c r="AB85" s="361">
        <f t="shared" si="57"/>
        <v>0</v>
      </c>
      <c r="AC85" s="385">
        <f t="shared" si="54"/>
        <v>1</v>
      </c>
      <c r="AD85" s="385">
        <f t="shared" si="55"/>
        <v>0</v>
      </c>
      <c r="AE85" s="385">
        <f t="shared" si="58"/>
        <v>0</v>
      </c>
      <c r="AF85" s="437">
        <f t="shared" si="58"/>
        <v>0</v>
      </c>
      <c r="AG85" s="425"/>
      <c r="AH85" s="425"/>
    </row>
    <row r="86" spans="1:34" s="188" customFormat="1" ht="14.65" thickBot="1" x14ac:dyDescent="0.5">
      <c r="A86" s="432">
        <f t="shared" si="45"/>
        <v>23</v>
      </c>
      <c r="B86" s="433" t="str">
        <f t="shared" si="46"/>
        <v>Alexandre Didier</v>
      </c>
      <c r="C86" s="399" t="str">
        <f>IFERROR(VLOOKUP(B86,Liste_J!$C$7:$G$234,5,0),"???")</f>
        <v>H</v>
      </c>
      <c r="D86" s="434" t="str">
        <f>IFERROR(VLOOKUP(B86,Liste_J!$C$7:$F$234,4,0),"???")</f>
        <v>Chevry</v>
      </c>
      <c r="E86" s="399">
        <f t="shared" si="47"/>
        <v>12.5</v>
      </c>
      <c r="F86" s="435">
        <f t="shared" si="48"/>
        <v>24</v>
      </c>
      <c r="H86" s="432">
        <f t="shared" si="49"/>
        <v>23</v>
      </c>
      <c r="I86" s="399" t="str">
        <f t="shared" si="50"/>
        <v>Debordes Brigitte</v>
      </c>
      <c r="J86" s="399" t="str">
        <f>IFERROR(VLOOKUP(I86,Liste_J!$C$7:$G$234,5,0),"???")</f>
        <v>F</v>
      </c>
      <c r="K86" s="399" t="str">
        <f>IFERROR(VLOOKUP(I86,Liste_J!$C$7:$F$234,4,0),"???")</f>
        <v>ASGAF</v>
      </c>
      <c r="L86" s="399">
        <f t="shared" si="51"/>
        <v>33.1</v>
      </c>
      <c r="M86" s="435">
        <f t="shared" si="52"/>
        <v>36</v>
      </c>
      <c r="N86" s="399"/>
      <c r="O86" s="399"/>
      <c r="P86" s="399"/>
      <c r="Q86" s="399"/>
      <c r="R86" s="399"/>
      <c r="S86" s="399"/>
      <c r="T86" s="399"/>
      <c r="X86" s="341"/>
      <c r="AB86" s="361">
        <f t="shared" si="57"/>
        <v>1</v>
      </c>
      <c r="AC86" s="385">
        <f t="shared" si="54"/>
        <v>0</v>
      </c>
      <c r="AD86" s="385">
        <f t="shared" si="55"/>
        <v>0</v>
      </c>
      <c r="AE86" s="385">
        <f t="shared" si="58"/>
        <v>0</v>
      </c>
      <c r="AF86" s="437">
        <f t="shared" si="58"/>
        <v>0</v>
      </c>
      <c r="AG86" s="425"/>
      <c r="AH86" s="425"/>
    </row>
    <row r="87" spans="1:34" s="188" customFormat="1" ht="14.65" thickBot="1" x14ac:dyDescent="0.5">
      <c r="A87" s="432">
        <f t="shared" si="45"/>
        <v>0</v>
      </c>
      <c r="B87" s="433" t="str">
        <f t="shared" si="46"/>
        <v>Alexandre Pascale</v>
      </c>
      <c r="C87" s="399" t="str">
        <f>IFERROR(VLOOKUP(B87,Liste_J!$C$7:$G$234,5,0),"???")</f>
        <v>F</v>
      </c>
      <c r="D87" s="434" t="str">
        <f>IFERROR(VLOOKUP(B87,Liste_J!$C$7:$F$234,4,0),"???")</f>
        <v>Chevry</v>
      </c>
      <c r="E87" s="399">
        <f t="shared" si="47"/>
        <v>24.6</v>
      </c>
      <c r="F87" s="435">
        <f t="shared" si="48"/>
        <v>24</v>
      </c>
      <c r="H87" s="432">
        <f t="shared" si="49"/>
        <v>0</v>
      </c>
      <c r="I87" s="399" t="str">
        <f t="shared" si="50"/>
        <v>Debordes Jean-Hugues</v>
      </c>
      <c r="J87" s="399" t="str">
        <f>IFERROR(VLOOKUP(I87,Liste_J!$C$7:$G$234,5,0),"???")</f>
        <v>H</v>
      </c>
      <c r="K87" s="399" t="str">
        <f>IFERROR(VLOOKUP(I87,Liste_J!$C$7:$F$234,4,0),"???")</f>
        <v>ASGAF</v>
      </c>
      <c r="L87" s="399">
        <f t="shared" si="51"/>
        <v>33.299999999999997</v>
      </c>
      <c r="M87" s="435">
        <f t="shared" si="52"/>
        <v>36</v>
      </c>
      <c r="N87" s="399"/>
      <c r="O87" s="399"/>
      <c r="P87" s="399"/>
      <c r="Q87" s="399"/>
      <c r="R87" s="399"/>
      <c r="S87" s="399"/>
      <c r="T87" s="399"/>
      <c r="X87" s="341"/>
      <c r="AB87" s="361">
        <f t="shared" si="57"/>
        <v>1</v>
      </c>
      <c r="AC87" s="385">
        <f t="shared" si="54"/>
        <v>0</v>
      </c>
      <c r="AD87" s="385">
        <f t="shared" si="55"/>
        <v>0</v>
      </c>
      <c r="AE87" s="385">
        <f t="shared" si="58"/>
        <v>0</v>
      </c>
      <c r="AF87" s="437">
        <f t="shared" si="58"/>
        <v>0</v>
      </c>
      <c r="AG87" s="425"/>
      <c r="AH87" s="425"/>
    </row>
    <row r="88" spans="1:34" s="188" customFormat="1" ht="14.65" thickBot="1" x14ac:dyDescent="0.5">
      <c r="A88" s="432">
        <f t="shared" si="45"/>
        <v>24</v>
      </c>
      <c r="B88" s="433" t="str">
        <f t="shared" si="46"/>
        <v>Mercier Olivier</v>
      </c>
      <c r="C88" s="399" t="str">
        <f>IFERROR(VLOOKUP(B88,Liste_J!$C$7:$G$234,5,0),"???")</f>
        <v>H</v>
      </c>
      <c r="D88" s="434" t="str">
        <f>IFERROR(VLOOKUP(B88,Liste_J!$C$7:$F$234,4,0),"???")</f>
        <v>Chevry</v>
      </c>
      <c r="E88" s="399">
        <f t="shared" si="47"/>
        <v>22.7</v>
      </c>
      <c r="F88" s="435">
        <f t="shared" si="48"/>
        <v>24</v>
      </c>
      <c r="H88" s="432">
        <f t="shared" si="49"/>
        <v>24</v>
      </c>
      <c r="I88" s="399" t="str">
        <f t="shared" si="50"/>
        <v>Dubart Martine</v>
      </c>
      <c r="J88" s="399" t="str">
        <f>IFERROR(VLOOKUP(I88,Liste_J!$C$7:$G$234,5,0),"???")</f>
        <v>F</v>
      </c>
      <c r="K88" s="399" t="str">
        <f>IFERROR(VLOOKUP(I88,Liste_J!$C$7:$F$234,4,0),"???")</f>
        <v>Réveillon</v>
      </c>
      <c r="L88" s="399">
        <f t="shared" si="51"/>
        <v>20.8</v>
      </c>
      <c r="M88" s="435">
        <f t="shared" si="52"/>
        <v>36</v>
      </c>
      <c r="N88" s="399"/>
      <c r="O88" s="399"/>
      <c r="P88" s="399"/>
      <c r="Q88" s="399"/>
      <c r="R88" s="399"/>
      <c r="S88" s="399"/>
      <c r="T88" s="399"/>
      <c r="X88" s="341"/>
      <c r="AB88" s="361">
        <f t="shared" si="57"/>
        <v>0</v>
      </c>
      <c r="AC88" s="385">
        <f t="shared" si="54"/>
        <v>0</v>
      </c>
      <c r="AD88" s="385">
        <f t="shared" si="55"/>
        <v>0</v>
      </c>
      <c r="AE88" s="385">
        <f t="shared" si="58"/>
        <v>0</v>
      </c>
      <c r="AF88" s="437">
        <f t="shared" si="58"/>
        <v>1</v>
      </c>
      <c r="AG88" s="425"/>
      <c r="AH88" s="425"/>
    </row>
    <row r="89" spans="1:34" s="188" customFormat="1" ht="14.65" thickBot="1" x14ac:dyDescent="0.5">
      <c r="A89" s="432">
        <f t="shared" si="45"/>
        <v>0</v>
      </c>
      <c r="B89" s="433" t="str">
        <f t="shared" si="46"/>
        <v>Pierre Genevieve</v>
      </c>
      <c r="C89" s="399" t="str">
        <f>IFERROR(VLOOKUP(B89,Liste_J!$C$7:$G$234,5,0),"???")</f>
        <v>F</v>
      </c>
      <c r="D89" s="434" t="str">
        <f>IFERROR(VLOOKUP(B89,Liste_J!$C$7:$F$234,4,0),"???")</f>
        <v>Chevry</v>
      </c>
      <c r="E89" s="399">
        <f t="shared" si="47"/>
        <v>18.399999999999999</v>
      </c>
      <c r="F89" s="435">
        <f t="shared" si="48"/>
        <v>24</v>
      </c>
      <c r="H89" s="432">
        <f t="shared" si="49"/>
        <v>0</v>
      </c>
      <c r="I89" s="399" t="str">
        <f t="shared" si="50"/>
        <v>Dubart Christian</v>
      </c>
      <c r="J89" s="399" t="str">
        <f>IFERROR(VLOOKUP(I89,Liste_J!$C$7:$G$234,5,0),"???")</f>
        <v>H</v>
      </c>
      <c r="K89" s="399" t="str">
        <f>IFERROR(VLOOKUP(I89,Liste_J!$C$7:$F$234,4,0),"???")</f>
        <v>Réveillon</v>
      </c>
      <c r="L89" s="399">
        <f t="shared" si="51"/>
        <v>23.7</v>
      </c>
      <c r="M89" s="435">
        <f t="shared" si="52"/>
        <v>36</v>
      </c>
      <c r="N89" s="399"/>
      <c r="O89" s="399"/>
      <c r="P89" s="399"/>
      <c r="Q89" s="399"/>
      <c r="R89" s="399"/>
      <c r="S89" s="399"/>
      <c r="T89" s="399"/>
      <c r="X89" s="341"/>
      <c r="AB89" s="361">
        <f t="shared" si="57"/>
        <v>0</v>
      </c>
      <c r="AC89" s="385">
        <f t="shared" si="54"/>
        <v>0</v>
      </c>
      <c r="AD89" s="385">
        <f t="shared" si="55"/>
        <v>0</v>
      </c>
      <c r="AE89" s="385">
        <f t="shared" si="58"/>
        <v>0</v>
      </c>
      <c r="AF89" s="437">
        <f t="shared" si="58"/>
        <v>1</v>
      </c>
      <c r="AG89" s="425"/>
      <c r="AH89" s="425"/>
    </row>
    <row r="90" spans="1:34" s="188" customFormat="1" ht="14.65" thickBot="1" x14ac:dyDescent="0.5">
      <c r="A90" s="432">
        <f t="shared" si="45"/>
        <v>25</v>
      </c>
      <c r="B90" s="433" t="str">
        <f t="shared" si="46"/>
        <v>Denaro Noel</v>
      </c>
      <c r="C90" s="399" t="str">
        <f>IFERROR(VLOOKUP(B90,Liste_J!$C$7:$G$234,5,0),"???")</f>
        <v>H</v>
      </c>
      <c r="D90" s="434" t="str">
        <f>IFERROR(VLOOKUP(B90,Liste_J!$C$7:$F$234,4,0),"???")</f>
        <v>Chevannes</v>
      </c>
      <c r="E90" s="399">
        <f t="shared" si="47"/>
        <v>17.8</v>
      </c>
      <c r="F90" s="435">
        <f t="shared" si="48"/>
        <v>24</v>
      </c>
      <c r="H90" s="432">
        <f t="shared" si="49"/>
        <v>25</v>
      </c>
      <c r="I90" s="399" t="str">
        <f t="shared" si="50"/>
        <v>Laude Anne</v>
      </c>
      <c r="J90" s="399" t="str">
        <f>IFERROR(VLOOKUP(I90,Liste_J!$C$7:$G$234,5,0),"???")</f>
        <v>F</v>
      </c>
      <c r="K90" s="399" t="str">
        <f>IFERROR(VLOOKUP(I90,Liste_J!$C$7:$F$234,4,0),"???")</f>
        <v>Chevannes</v>
      </c>
      <c r="L90" s="399">
        <f t="shared" si="51"/>
        <v>25.4</v>
      </c>
      <c r="M90" s="435">
        <f t="shared" si="52"/>
        <v>35</v>
      </c>
      <c r="N90" s="399"/>
      <c r="O90" s="399"/>
      <c r="P90" s="399"/>
      <c r="Q90" s="399"/>
      <c r="R90" s="399"/>
      <c r="S90" s="399"/>
      <c r="T90" s="399"/>
      <c r="X90" s="341"/>
      <c r="AB90" s="361">
        <f t="shared" si="57"/>
        <v>0</v>
      </c>
      <c r="AC90" s="385">
        <f t="shared" si="54"/>
        <v>1</v>
      </c>
      <c r="AD90" s="385">
        <f t="shared" si="55"/>
        <v>0</v>
      </c>
      <c r="AE90" s="385">
        <f t="shared" si="58"/>
        <v>0</v>
      </c>
      <c r="AF90" s="437">
        <f t="shared" si="58"/>
        <v>0</v>
      </c>
      <c r="AG90" s="425"/>
      <c r="AH90" s="425"/>
    </row>
    <row r="91" spans="1:34" s="188" customFormat="1" ht="14.65" thickBot="1" x14ac:dyDescent="0.5">
      <c r="A91" s="432">
        <f t="shared" si="45"/>
        <v>0</v>
      </c>
      <c r="B91" s="433" t="str">
        <f t="shared" si="46"/>
        <v>Naudes Sylviane</v>
      </c>
      <c r="C91" s="399" t="str">
        <f>IFERROR(VLOOKUP(B91,Liste_J!$C$7:$G$234,5,0),"???")</f>
        <v>F</v>
      </c>
      <c r="D91" s="434" t="str">
        <f>IFERROR(VLOOKUP(B91,Liste_J!$C$7:$F$234,4,0),"???")</f>
        <v>Chevannes</v>
      </c>
      <c r="E91" s="399">
        <f t="shared" si="47"/>
        <v>27.8</v>
      </c>
      <c r="F91" s="435">
        <f t="shared" si="48"/>
        <v>24</v>
      </c>
      <c r="H91" s="432">
        <f t="shared" si="49"/>
        <v>0</v>
      </c>
      <c r="I91" s="399" t="str">
        <f t="shared" si="50"/>
        <v>Laude Vincent</v>
      </c>
      <c r="J91" s="399" t="str">
        <f>IFERROR(VLOOKUP(I91,Liste_J!$C$7:$G$234,5,0),"???")</f>
        <v>H</v>
      </c>
      <c r="K91" s="399" t="str">
        <f>IFERROR(VLOOKUP(I91,Liste_J!$C$7:$F$234,4,0),"???")</f>
        <v>Chevannes</v>
      </c>
      <c r="L91" s="399">
        <f t="shared" si="51"/>
        <v>24.1</v>
      </c>
      <c r="M91" s="435">
        <f t="shared" si="52"/>
        <v>35</v>
      </c>
      <c r="N91" s="399"/>
      <c r="O91" s="399"/>
      <c r="P91" s="399"/>
      <c r="Q91" s="399"/>
      <c r="R91" s="399"/>
      <c r="S91" s="399"/>
      <c r="T91" s="399"/>
      <c r="X91" s="341"/>
      <c r="AB91" s="361">
        <f t="shared" si="57"/>
        <v>0</v>
      </c>
      <c r="AC91" s="385">
        <f t="shared" si="54"/>
        <v>1</v>
      </c>
      <c r="AD91" s="385">
        <f t="shared" si="55"/>
        <v>0</v>
      </c>
      <c r="AE91" s="385">
        <f t="shared" si="58"/>
        <v>0</v>
      </c>
      <c r="AF91" s="437">
        <f t="shared" si="58"/>
        <v>0</v>
      </c>
      <c r="AG91" s="425"/>
      <c r="AH91" s="425"/>
    </row>
    <row r="92" spans="1:34" s="188" customFormat="1" ht="14.65" thickBot="1" x14ac:dyDescent="0.5">
      <c r="A92" s="432">
        <f t="shared" si="45"/>
        <v>26</v>
      </c>
      <c r="B92" s="433" t="str">
        <f t="shared" si="46"/>
        <v>Jomat Michel</v>
      </c>
      <c r="C92" s="399" t="str">
        <f>IFERROR(VLOOKUP(B92,Liste_J!$C$7:$G$234,5,0),"???")</f>
        <v>H</v>
      </c>
      <c r="D92" s="434" t="str">
        <f>IFERROR(VLOOKUP(B92,Liste_J!$C$7:$F$234,4,0),"???")</f>
        <v>Chevannes</v>
      </c>
      <c r="E92" s="399">
        <f t="shared" si="47"/>
        <v>25.2</v>
      </c>
      <c r="F92" s="435">
        <f t="shared" si="48"/>
        <v>23</v>
      </c>
      <c r="H92" s="432">
        <f t="shared" si="49"/>
        <v>26</v>
      </c>
      <c r="I92" s="399" t="str">
        <f t="shared" si="50"/>
        <v>Riviere Philippe</v>
      </c>
      <c r="J92" s="399" t="str">
        <f>IFERROR(VLOOKUP(I92,Liste_J!$C$7:$G$234,5,0),"???")</f>
        <v>H</v>
      </c>
      <c r="K92" s="399" t="str">
        <f>IFERROR(VLOOKUP(I92,Liste_J!$C$7:$F$234,4,0),"???")</f>
        <v>Chevannes</v>
      </c>
      <c r="L92" s="399">
        <f t="shared" si="51"/>
        <v>30</v>
      </c>
      <c r="M92" s="435">
        <f t="shared" si="52"/>
        <v>35</v>
      </c>
      <c r="N92" s="399"/>
      <c r="O92" s="399"/>
      <c r="P92" s="399"/>
      <c r="Q92" s="399"/>
      <c r="R92" s="399"/>
      <c r="S92" s="399"/>
      <c r="T92" s="399"/>
      <c r="X92" s="341"/>
      <c r="AB92" s="361">
        <f t="shared" si="57"/>
        <v>0</v>
      </c>
      <c r="AC92" s="385">
        <f t="shared" si="54"/>
        <v>1</v>
      </c>
      <c r="AD92" s="385">
        <f t="shared" si="55"/>
        <v>0</v>
      </c>
      <c r="AE92" s="385">
        <f t="shared" si="58"/>
        <v>0</v>
      </c>
      <c r="AF92" s="437">
        <f t="shared" si="58"/>
        <v>0</v>
      </c>
      <c r="AG92" s="425"/>
      <c r="AH92" s="425"/>
    </row>
    <row r="93" spans="1:34" s="188" customFormat="1" ht="14.65" thickBot="1" x14ac:dyDescent="0.5">
      <c r="A93" s="432">
        <f t="shared" si="45"/>
        <v>0</v>
      </c>
      <c r="B93" s="433" t="str">
        <f t="shared" si="46"/>
        <v>Nardon Philippe</v>
      </c>
      <c r="C93" s="399" t="str">
        <f>IFERROR(VLOOKUP(B93,Liste_J!$C$7:$G$234,5,0),"???")</f>
        <v>H</v>
      </c>
      <c r="D93" s="434" t="str">
        <f>IFERROR(VLOOKUP(B93,Liste_J!$C$7:$F$234,4,0),"???")</f>
        <v>Chevannes</v>
      </c>
      <c r="E93" s="399">
        <f t="shared" si="47"/>
        <v>31</v>
      </c>
      <c r="F93" s="435">
        <f t="shared" si="48"/>
        <v>23</v>
      </c>
      <c r="H93" s="432">
        <f t="shared" si="49"/>
        <v>0</v>
      </c>
      <c r="I93" s="399" t="str">
        <f t="shared" si="50"/>
        <v>Mikaelian Eric</v>
      </c>
      <c r="J93" s="399" t="str">
        <f>IFERROR(VLOOKUP(I93,Liste_J!$C$7:$G$234,5,0),"???")</f>
        <v>H</v>
      </c>
      <c r="K93" s="399" t="str">
        <f>IFERROR(VLOOKUP(I93,Liste_J!$C$7:$F$234,4,0),"???")</f>
        <v>Chevannes</v>
      </c>
      <c r="L93" s="399">
        <f t="shared" si="51"/>
        <v>24.1</v>
      </c>
      <c r="M93" s="435">
        <f t="shared" si="52"/>
        <v>35</v>
      </c>
      <c r="N93" s="399"/>
      <c r="O93" s="399"/>
      <c r="P93" s="399"/>
      <c r="Q93" s="399"/>
      <c r="R93" s="399"/>
      <c r="S93" s="399"/>
      <c r="T93" s="399"/>
      <c r="X93" s="341"/>
      <c r="AB93" s="361">
        <f t="shared" si="57"/>
        <v>0</v>
      </c>
      <c r="AC93" s="385">
        <f t="shared" si="54"/>
        <v>1</v>
      </c>
      <c r="AD93" s="385">
        <f t="shared" si="55"/>
        <v>0</v>
      </c>
      <c r="AE93" s="385">
        <f t="shared" si="58"/>
        <v>0</v>
      </c>
      <c r="AF93" s="437">
        <f t="shared" si="58"/>
        <v>0</v>
      </c>
      <c r="AG93" s="425"/>
      <c r="AH93" s="425"/>
    </row>
    <row r="94" spans="1:34" s="188" customFormat="1" ht="14.65" thickBot="1" x14ac:dyDescent="0.5">
      <c r="A94" s="432">
        <f t="shared" si="45"/>
        <v>27</v>
      </c>
      <c r="B94" s="433" t="str">
        <f t="shared" si="46"/>
        <v>Insolubile Joseph</v>
      </c>
      <c r="C94" s="399" t="str">
        <f>IFERROR(VLOOKUP(B94,Liste_J!$C$7:$G$234,5,0),"???")</f>
        <v>H</v>
      </c>
      <c r="D94" s="434" t="str">
        <f>IFERROR(VLOOKUP(B94,Liste_J!$C$7:$F$234,4,0),"???")</f>
        <v>ASGAF</v>
      </c>
      <c r="E94" s="399">
        <f t="shared" si="47"/>
        <v>16.899999999999999</v>
      </c>
      <c r="F94" s="435">
        <f t="shared" si="48"/>
        <v>22</v>
      </c>
      <c r="H94" s="432">
        <f t="shared" si="49"/>
        <v>27</v>
      </c>
      <c r="I94" s="399" t="str">
        <f t="shared" si="50"/>
        <v>Denaro Noel</v>
      </c>
      <c r="J94" s="399" t="str">
        <f>IFERROR(VLOOKUP(I94,Liste_J!$C$7:$G$234,5,0),"???")</f>
        <v>H</v>
      </c>
      <c r="K94" s="399" t="str">
        <f>IFERROR(VLOOKUP(I94,Liste_J!$C$7:$F$234,4,0),"???")</f>
        <v>Chevannes</v>
      </c>
      <c r="L94" s="399">
        <f t="shared" si="51"/>
        <v>17.8</v>
      </c>
      <c r="M94" s="435">
        <f t="shared" si="52"/>
        <v>35</v>
      </c>
      <c r="N94" s="399"/>
      <c r="O94" s="399"/>
      <c r="P94" s="399"/>
      <c r="Q94" s="399"/>
      <c r="R94" s="399"/>
      <c r="S94" s="399"/>
      <c r="T94" s="399"/>
      <c r="X94" s="341"/>
      <c r="AB94" s="361">
        <f t="shared" si="57"/>
        <v>0</v>
      </c>
      <c r="AC94" s="385">
        <f t="shared" si="54"/>
        <v>1</v>
      </c>
      <c r="AD94" s="385">
        <f t="shared" si="55"/>
        <v>0</v>
      </c>
      <c r="AE94" s="385">
        <f t="shared" si="58"/>
        <v>0</v>
      </c>
      <c r="AF94" s="437">
        <f t="shared" si="58"/>
        <v>0</v>
      </c>
      <c r="AG94" s="425"/>
      <c r="AH94" s="425"/>
    </row>
    <row r="95" spans="1:34" s="188" customFormat="1" ht="14.65" thickBot="1" x14ac:dyDescent="0.5">
      <c r="A95" s="432">
        <f t="shared" si="45"/>
        <v>0</v>
      </c>
      <c r="B95" s="433" t="str">
        <f t="shared" si="46"/>
        <v>Lamy Jean-Michel</v>
      </c>
      <c r="C95" s="399" t="str">
        <f>IFERROR(VLOOKUP(B95,Liste_J!$C$7:$G$234,5,0),"???")</f>
        <v>H</v>
      </c>
      <c r="D95" s="434" t="str">
        <f>IFERROR(VLOOKUP(B95,Liste_J!$C$7:$F$234,4,0),"???")</f>
        <v>ASGAF</v>
      </c>
      <c r="E95" s="399">
        <f t="shared" si="47"/>
        <v>19.5</v>
      </c>
      <c r="F95" s="435">
        <f t="shared" si="48"/>
        <v>22</v>
      </c>
      <c r="H95" s="432">
        <f t="shared" si="49"/>
        <v>0</v>
      </c>
      <c r="I95" s="399" t="str">
        <f t="shared" si="50"/>
        <v>Naudes Sylviane</v>
      </c>
      <c r="J95" s="399" t="str">
        <f>IFERROR(VLOOKUP(I95,Liste_J!$C$7:$G$234,5,0),"???")</f>
        <v>F</v>
      </c>
      <c r="K95" s="399" t="str">
        <f>IFERROR(VLOOKUP(I95,Liste_J!$C$7:$F$234,4,0),"???")</f>
        <v>Chevannes</v>
      </c>
      <c r="L95" s="399">
        <f t="shared" si="51"/>
        <v>27.8</v>
      </c>
      <c r="M95" s="435">
        <f t="shared" si="52"/>
        <v>35</v>
      </c>
      <c r="N95" s="399"/>
      <c r="O95" s="399"/>
      <c r="P95" s="399"/>
      <c r="Q95" s="399"/>
      <c r="R95" s="399"/>
      <c r="S95" s="399"/>
      <c r="T95" s="399"/>
      <c r="X95" s="341"/>
      <c r="AB95" s="361">
        <f t="shared" si="57"/>
        <v>0</v>
      </c>
      <c r="AC95" s="385">
        <f t="shared" si="54"/>
        <v>1</v>
      </c>
      <c r="AD95" s="385">
        <f t="shared" si="55"/>
        <v>0</v>
      </c>
      <c r="AE95" s="385">
        <f t="shared" si="58"/>
        <v>0</v>
      </c>
      <c r="AF95" s="437">
        <f t="shared" si="58"/>
        <v>0</v>
      </c>
      <c r="AG95" s="425"/>
      <c r="AH95" s="425"/>
    </row>
    <row r="96" spans="1:34" s="188" customFormat="1" ht="14.65" thickBot="1" x14ac:dyDescent="0.5">
      <c r="A96" s="432">
        <f t="shared" si="45"/>
        <v>28</v>
      </c>
      <c r="B96" s="433" t="str">
        <f t="shared" si="46"/>
        <v>Laude Anne</v>
      </c>
      <c r="C96" s="399" t="str">
        <f>IFERROR(VLOOKUP(B96,Liste_J!$C$7:$G$234,5,0),"???")</f>
        <v>F</v>
      </c>
      <c r="D96" s="434" t="str">
        <f>IFERROR(VLOOKUP(B96,Liste_J!$C$7:$F$234,4,0),"???")</f>
        <v>Chevannes</v>
      </c>
      <c r="E96" s="399">
        <f t="shared" si="47"/>
        <v>25.4</v>
      </c>
      <c r="F96" s="435">
        <f t="shared" si="48"/>
        <v>22</v>
      </c>
      <c r="H96" s="432">
        <f t="shared" si="49"/>
        <v>28</v>
      </c>
      <c r="I96" s="399" t="str">
        <f t="shared" si="50"/>
        <v>Marcais Xavier</v>
      </c>
      <c r="J96" s="399" t="str">
        <f>IFERROR(VLOOKUP(I96,Liste_J!$C$7:$G$234,5,0),"???")</f>
        <v>H</v>
      </c>
      <c r="K96" s="399" t="str">
        <f>IFERROR(VLOOKUP(I96,Liste_J!$C$7:$F$234,4,0),"???")</f>
        <v>ASGAF</v>
      </c>
      <c r="L96" s="399">
        <f t="shared" si="51"/>
        <v>14</v>
      </c>
      <c r="M96" s="435">
        <f t="shared" si="52"/>
        <v>35</v>
      </c>
      <c r="N96" s="399"/>
      <c r="O96" s="399"/>
      <c r="P96" s="399"/>
      <c r="Q96" s="399"/>
      <c r="R96" s="399"/>
      <c r="S96" s="399"/>
      <c r="T96" s="399"/>
      <c r="X96" s="341"/>
      <c r="AB96" s="361">
        <f t="shared" si="57"/>
        <v>1</v>
      </c>
      <c r="AC96" s="385">
        <f t="shared" si="54"/>
        <v>0</v>
      </c>
      <c r="AD96" s="385">
        <f t="shared" si="55"/>
        <v>0</v>
      </c>
      <c r="AE96" s="385">
        <f t="shared" si="58"/>
        <v>0</v>
      </c>
      <c r="AF96" s="437">
        <f t="shared" si="58"/>
        <v>0</v>
      </c>
      <c r="AG96" s="425"/>
      <c r="AH96" s="425"/>
    </row>
    <row r="97" spans="1:34" s="188" customFormat="1" ht="14.65" thickBot="1" x14ac:dyDescent="0.5">
      <c r="A97" s="432">
        <f t="shared" si="45"/>
        <v>0</v>
      </c>
      <c r="B97" s="433" t="str">
        <f t="shared" si="46"/>
        <v>Laude Vincent</v>
      </c>
      <c r="C97" s="399" t="str">
        <f>IFERROR(VLOOKUP(B97,Liste_J!$C$7:$G$234,5,0),"???")</f>
        <v>H</v>
      </c>
      <c r="D97" s="434" t="str">
        <f>IFERROR(VLOOKUP(B97,Liste_J!$C$7:$F$234,4,0),"???")</f>
        <v>Chevannes</v>
      </c>
      <c r="E97" s="399">
        <f t="shared" si="47"/>
        <v>24.1</v>
      </c>
      <c r="F97" s="435">
        <f t="shared" si="48"/>
        <v>22</v>
      </c>
      <c r="H97" s="432">
        <f t="shared" si="49"/>
        <v>0</v>
      </c>
      <c r="I97" s="399" t="str">
        <f t="shared" si="50"/>
        <v>Schlack Pascal</v>
      </c>
      <c r="J97" s="399" t="str">
        <f>IFERROR(VLOOKUP(I97,Liste_J!$C$7:$G$234,5,0),"???")</f>
        <v>H</v>
      </c>
      <c r="K97" s="399" t="str">
        <f>IFERROR(VLOOKUP(I97,Liste_J!$C$7:$F$234,4,0),"???")</f>
        <v>ASGAF</v>
      </c>
      <c r="L97" s="399">
        <f t="shared" si="51"/>
        <v>30.1</v>
      </c>
      <c r="M97" s="435">
        <f t="shared" si="52"/>
        <v>35</v>
      </c>
      <c r="N97" s="399"/>
      <c r="O97" s="399"/>
      <c r="P97" s="399"/>
      <c r="Q97" s="399"/>
      <c r="R97" s="399"/>
      <c r="S97" s="399"/>
      <c r="T97" s="399"/>
      <c r="X97" s="341"/>
      <c r="AB97" s="361">
        <f t="shared" si="57"/>
        <v>1</v>
      </c>
      <c r="AC97" s="385">
        <f t="shared" si="54"/>
        <v>0</v>
      </c>
      <c r="AD97" s="385">
        <f t="shared" si="55"/>
        <v>0</v>
      </c>
      <c r="AE97" s="385">
        <f t="shared" si="58"/>
        <v>0</v>
      </c>
      <c r="AF97" s="437">
        <f t="shared" si="58"/>
        <v>0</v>
      </c>
      <c r="AG97" s="425"/>
      <c r="AH97" s="425"/>
    </row>
    <row r="98" spans="1:34" s="188" customFormat="1" ht="14.65" thickBot="1" x14ac:dyDescent="0.5">
      <c r="A98" s="432">
        <f t="shared" si="45"/>
        <v>29</v>
      </c>
      <c r="B98" s="433" t="str">
        <f t="shared" si="46"/>
        <v>Mikaelian Eric</v>
      </c>
      <c r="C98" s="399" t="str">
        <f>IFERROR(VLOOKUP(B98,Liste_J!$C$7:$G$234,5,0),"???")</f>
        <v>H</v>
      </c>
      <c r="D98" s="434" t="str">
        <f>IFERROR(VLOOKUP(B98,Liste_J!$C$7:$F$234,4,0),"???")</f>
        <v>Chevannes</v>
      </c>
      <c r="E98" s="399">
        <f t="shared" si="47"/>
        <v>24.1</v>
      </c>
      <c r="F98" s="435">
        <f t="shared" si="48"/>
        <v>20</v>
      </c>
      <c r="H98" s="432">
        <f t="shared" si="49"/>
        <v>29</v>
      </c>
      <c r="I98" s="399" t="str">
        <f t="shared" si="50"/>
        <v>Mercier Olivier</v>
      </c>
      <c r="J98" s="399" t="str">
        <f>IFERROR(VLOOKUP(I98,Liste_J!$C$7:$G$234,5,0),"???")</f>
        <v>H</v>
      </c>
      <c r="K98" s="399" t="str">
        <f>IFERROR(VLOOKUP(I98,Liste_J!$C$7:$F$234,4,0),"???")</f>
        <v>Chevry</v>
      </c>
      <c r="L98" s="399">
        <f t="shared" si="51"/>
        <v>22.7</v>
      </c>
      <c r="M98" s="435">
        <f t="shared" si="52"/>
        <v>34</v>
      </c>
      <c r="N98" s="399"/>
      <c r="O98" s="399"/>
      <c r="P98" s="399"/>
      <c r="Q98" s="399"/>
      <c r="R98" s="399"/>
      <c r="S98" s="399"/>
      <c r="T98" s="399"/>
      <c r="X98" s="341"/>
      <c r="AB98" s="361">
        <f t="shared" si="57"/>
        <v>0</v>
      </c>
      <c r="AC98" s="385">
        <f t="shared" si="54"/>
        <v>0</v>
      </c>
      <c r="AD98" s="385">
        <f t="shared" si="55"/>
        <v>1</v>
      </c>
      <c r="AE98" s="385">
        <f t="shared" si="58"/>
        <v>0</v>
      </c>
      <c r="AF98" s="437">
        <f t="shared" si="58"/>
        <v>0</v>
      </c>
      <c r="AG98" s="425"/>
      <c r="AH98" s="425"/>
    </row>
    <row r="99" spans="1:34" s="188" customFormat="1" ht="14.65" thickBot="1" x14ac:dyDescent="0.5">
      <c r="A99" s="432">
        <f t="shared" si="45"/>
        <v>0</v>
      </c>
      <c r="B99" s="433" t="str">
        <f t="shared" si="46"/>
        <v>Riviere Philippe</v>
      </c>
      <c r="C99" s="399" t="str">
        <f>IFERROR(VLOOKUP(B99,Liste_J!$C$7:$G$234,5,0),"???")</f>
        <v>H</v>
      </c>
      <c r="D99" s="434" t="str">
        <f>IFERROR(VLOOKUP(B99,Liste_J!$C$7:$F$234,4,0),"???")</f>
        <v>Chevannes</v>
      </c>
      <c r="E99" s="399">
        <f t="shared" si="47"/>
        <v>30</v>
      </c>
      <c r="F99" s="435">
        <f t="shared" si="48"/>
        <v>20</v>
      </c>
      <c r="H99" s="432">
        <f t="shared" si="49"/>
        <v>0</v>
      </c>
      <c r="I99" s="399" t="str">
        <f t="shared" si="50"/>
        <v>Pierre Genevieve</v>
      </c>
      <c r="J99" s="399" t="str">
        <f>IFERROR(VLOOKUP(I99,Liste_J!$C$7:$G$234,5,0),"???")</f>
        <v>F</v>
      </c>
      <c r="K99" s="399" t="str">
        <f>IFERROR(VLOOKUP(I99,Liste_J!$C$7:$F$234,4,0),"???")</f>
        <v>Chevry</v>
      </c>
      <c r="L99" s="399">
        <f t="shared" si="51"/>
        <v>18.399999999999999</v>
      </c>
      <c r="M99" s="435">
        <f t="shared" si="52"/>
        <v>34</v>
      </c>
      <c r="N99" s="399"/>
      <c r="O99" s="399"/>
      <c r="P99" s="399"/>
      <c r="Q99" s="399"/>
      <c r="R99" s="399"/>
      <c r="S99" s="399"/>
      <c r="T99" s="399"/>
      <c r="X99" s="341"/>
      <c r="AB99" s="361">
        <f t="shared" si="57"/>
        <v>0</v>
      </c>
      <c r="AC99" s="385">
        <f t="shared" si="54"/>
        <v>0</v>
      </c>
      <c r="AD99" s="385">
        <f t="shared" si="55"/>
        <v>1</v>
      </c>
      <c r="AE99" s="385">
        <f t="shared" si="58"/>
        <v>0</v>
      </c>
      <c r="AF99" s="437">
        <f t="shared" si="58"/>
        <v>0</v>
      </c>
      <c r="AG99" s="425"/>
      <c r="AH99" s="425"/>
    </row>
    <row r="100" spans="1:34" s="188" customFormat="1" ht="14.65" thickBot="1" x14ac:dyDescent="0.5">
      <c r="A100" s="432">
        <f t="shared" si="45"/>
        <v>30</v>
      </c>
      <c r="B100" s="433" t="str">
        <f t="shared" si="46"/>
        <v>Cercus Dominique</v>
      </c>
      <c r="C100" s="399" t="str">
        <f>IFERROR(VLOOKUP(B100,Liste_J!$C$7:$G$234,5,0),"???")</f>
        <v>H</v>
      </c>
      <c r="D100" s="434" t="str">
        <f>IFERROR(VLOOKUP(B100,Liste_J!$C$7:$F$234,4,0),"???")</f>
        <v>Chevannes</v>
      </c>
      <c r="E100" s="399">
        <f t="shared" si="47"/>
        <v>32.1</v>
      </c>
      <c r="F100" s="435">
        <f t="shared" si="48"/>
        <v>20</v>
      </c>
      <c r="H100" s="432">
        <f t="shared" si="49"/>
        <v>30</v>
      </c>
      <c r="I100" s="399" t="str">
        <f t="shared" si="50"/>
        <v>Guigue Michel</v>
      </c>
      <c r="J100" s="399" t="str">
        <f>IFERROR(VLOOKUP(I100,Liste_J!$C$7:$G$234,5,0),"???")</f>
        <v>H</v>
      </c>
      <c r="K100" s="399" t="str">
        <f>IFERROR(VLOOKUP(I100,Liste_J!$C$7:$F$234,4,0),"???")</f>
        <v>Chevannes</v>
      </c>
      <c r="L100" s="399">
        <f t="shared" si="51"/>
        <v>28</v>
      </c>
      <c r="M100" s="435">
        <f t="shared" si="52"/>
        <v>33</v>
      </c>
      <c r="N100" s="399"/>
      <c r="O100" s="399"/>
      <c r="P100" s="399"/>
      <c r="Q100" s="399"/>
      <c r="R100" s="399"/>
      <c r="S100" s="399"/>
      <c r="T100" s="399"/>
      <c r="X100" s="341"/>
      <c r="AB100" s="361">
        <f t="shared" si="57"/>
        <v>0</v>
      </c>
      <c r="AC100" s="385">
        <f t="shared" si="54"/>
        <v>1</v>
      </c>
      <c r="AD100" s="385">
        <f t="shared" si="55"/>
        <v>0</v>
      </c>
      <c r="AE100" s="385">
        <f t="shared" si="58"/>
        <v>0</v>
      </c>
      <c r="AF100" s="437">
        <f t="shared" si="58"/>
        <v>0</v>
      </c>
      <c r="AG100" s="425"/>
      <c r="AH100" s="425"/>
    </row>
    <row r="101" spans="1:34" s="188" customFormat="1" ht="14.65" thickBot="1" x14ac:dyDescent="0.5">
      <c r="A101" s="432">
        <f t="shared" si="45"/>
        <v>0</v>
      </c>
      <c r="B101" s="433" t="str">
        <f t="shared" si="46"/>
        <v>Roulland Jean-François</v>
      </c>
      <c r="C101" s="399" t="str">
        <f>IFERROR(VLOOKUP(B101,Liste_J!$C$7:$G$234,5,0),"???")</f>
        <v>H</v>
      </c>
      <c r="D101" s="434" t="str">
        <f>IFERROR(VLOOKUP(B101,Liste_J!$C$7:$F$234,4,0),"???")</f>
        <v>Chevannes</v>
      </c>
      <c r="E101" s="399">
        <f t="shared" si="47"/>
        <v>33.6</v>
      </c>
      <c r="F101" s="435">
        <f t="shared" si="48"/>
        <v>20</v>
      </c>
      <c r="H101" s="432">
        <f t="shared" si="49"/>
        <v>0</v>
      </c>
      <c r="I101" s="399" t="str">
        <f t="shared" si="50"/>
        <v>Turck Rosy</v>
      </c>
      <c r="J101" s="399" t="str">
        <f>IFERROR(VLOOKUP(I101,Liste_J!$C$7:$G$234,5,0),"???")</f>
        <v>F</v>
      </c>
      <c r="K101" s="399" t="str">
        <f>IFERROR(VLOOKUP(I101,Liste_J!$C$7:$F$234,4,0),"???")</f>
        <v>Chevannes</v>
      </c>
      <c r="L101" s="399">
        <f t="shared" si="51"/>
        <v>38.5</v>
      </c>
      <c r="M101" s="435">
        <f t="shared" si="52"/>
        <v>33</v>
      </c>
      <c r="N101" s="399"/>
      <c r="O101" s="399"/>
      <c r="P101" s="399"/>
      <c r="Q101" s="399"/>
      <c r="R101" s="399"/>
      <c r="S101" s="399"/>
      <c r="T101" s="399"/>
      <c r="X101" s="341"/>
      <c r="AB101" s="361">
        <f t="shared" si="57"/>
        <v>0</v>
      </c>
      <c r="AC101" s="385">
        <f t="shared" si="54"/>
        <v>1</v>
      </c>
      <c r="AD101" s="385">
        <f t="shared" si="55"/>
        <v>0</v>
      </c>
      <c r="AE101" s="385">
        <f t="shared" si="58"/>
        <v>0</v>
      </c>
      <c r="AF101" s="437">
        <f t="shared" si="58"/>
        <v>0</v>
      </c>
      <c r="AG101" s="425"/>
      <c r="AH101" s="425"/>
    </row>
    <row r="102" spans="1:34" s="188" customFormat="1" ht="14.65" thickBot="1" x14ac:dyDescent="0.5">
      <c r="A102" s="432">
        <f t="shared" si="45"/>
        <v>31</v>
      </c>
      <c r="B102" s="433" t="str">
        <f t="shared" si="46"/>
        <v>Debordes Brigitte</v>
      </c>
      <c r="C102" s="399" t="str">
        <f>IFERROR(VLOOKUP(B102,Liste_J!$C$7:$G$234,5,0),"???")</f>
        <v>F</v>
      </c>
      <c r="D102" s="434" t="str">
        <f>IFERROR(VLOOKUP(B102,Liste_J!$C$7:$F$234,4,0),"???")</f>
        <v>ASGAF</v>
      </c>
      <c r="E102" s="399">
        <f t="shared" si="47"/>
        <v>33.1</v>
      </c>
      <c r="F102" s="435">
        <f t="shared" si="48"/>
        <v>19</v>
      </c>
      <c r="H102" s="432">
        <f t="shared" si="49"/>
        <v>31</v>
      </c>
      <c r="I102" s="399" t="str">
        <f t="shared" si="50"/>
        <v>Insolubile Joseph</v>
      </c>
      <c r="J102" s="399" t="str">
        <f>IFERROR(VLOOKUP(I102,Liste_J!$C$7:$G$234,5,0),"???")</f>
        <v>H</v>
      </c>
      <c r="K102" s="399" t="str">
        <f>IFERROR(VLOOKUP(I102,Liste_J!$C$7:$F$234,4,0),"???")</f>
        <v>ASGAF</v>
      </c>
      <c r="L102" s="399">
        <f t="shared" si="51"/>
        <v>16.899999999999999</v>
      </c>
      <c r="M102" s="435">
        <f t="shared" si="52"/>
        <v>32</v>
      </c>
      <c r="N102" s="399"/>
      <c r="O102" s="399"/>
      <c r="P102" s="399"/>
      <c r="Q102" s="399"/>
      <c r="R102" s="399"/>
      <c r="S102" s="399"/>
      <c r="T102" s="399"/>
      <c r="X102" s="341"/>
      <c r="AB102" s="361">
        <f t="shared" si="57"/>
        <v>1</v>
      </c>
      <c r="AC102" s="385">
        <f t="shared" si="54"/>
        <v>0</v>
      </c>
      <c r="AD102" s="385">
        <f t="shared" si="55"/>
        <v>0</v>
      </c>
      <c r="AE102" s="385">
        <f t="shared" si="58"/>
        <v>0</v>
      </c>
      <c r="AF102" s="437">
        <f t="shared" si="58"/>
        <v>0</v>
      </c>
      <c r="AG102" s="425"/>
      <c r="AH102" s="425"/>
    </row>
    <row r="103" spans="1:34" s="188" customFormat="1" ht="14.65" thickBot="1" x14ac:dyDescent="0.5">
      <c r="A103" s="432">
        <f t="shared" si="45"/>
        <v>0</v>
      </c>
      <c r="B103" s="433" t="str">
        <f t="shared" si="46"/>
        <v>Debordes Jean-Hugues</v>
      </c>
      <c r="C103" s="399" t="str">
        <f>IFERROR(VLOOKUP(B103,Liste_J!$C$7:$G$234,5,0),"???")</f>
        <v>H</v>
      </c>
      <c r="D103" s="434" t="str">
        <f>IFERROR(VLOOKUP(B103,Liste_J!$C$7:$F$234,4,0),"???")</f>
        <v>ASGAF</v>
      </c>
      <c r="E103" s="399">
        <f t="shared" si="47"/>
        <v>33.299999999999997</v>
      </c>
      <c r="F103" s="435">
        <f t="shared" si="48"/>
        <v>19</v>
      </c>
      <c r="H103" s="432">
        <f t="shared" si="49"/>
        <v>0</v>
      </c>
      <c r="I103" s="399" t="str">
        <f t="shared" si="50"/>
        <v>Lamy Jean-Michel</v>
      </c>
      <c r="J103" s="399" t="str">
        <f>IFERROR(VLOOKUP(I103,Liste_J!$C$7:$G$234,5,0),"???")</f>
        <v>H</v>
      </c>
      <c r="K103" s="399" t="str">
        <f>IFERROR(VLOOKUP(I103,Liste_J!$C$7:$F$234,4,0),"???")</f>
        <v>ASGAF</v>
      </c>
      <c r="L103" s="399">
        <f t="shared" si="51"/>
        <v>19.5</v>
      </c>
      <c r="M103" s="435">
        <f t="shared" si="52"/>
        <v>32</v>
      </c>
      <c r="N103" s="399"/>
      <c r="O103" s="399"/>
      <c r="P103" s="399"/>
      <c r="Q103" s="399"/>
      <c r="R103" s="399"/>
      <c r="S103" s="399"/>
      <c r="T103" s="399"/>
      <c r="X103" s="341"/>
      <c r="AB103" s="361">
        <f t="shared" si="57"/>
        <v>1</v>
      </c>
      <c r="AC103" s="385">
        <f t="shared" si="54"/>
        <v>0</v>
      </c>
      <c r="AD103" s="385">
        <f t="shared" si="55"/>
        <v>0</v>
      </c>
      <c r="AE103" s="385">
        <f t="shared" si="58"/>
        <v>0</v>
      </c>
      <c r="AF103" s="437">
        <f t="shared" si="58"/>
        <v>0</v>
      </c>
      <c r="AG103" s="425"/>
      <c r="AH103" s="425"/>
    </row>
    <row r="104" spans="1:34" s="188" customFormat="1" ht="14.65" thickBot="1" x14ac:dyDescent="0.5">
      <c r="A104" s="432">
        <f t="shared" si="45"/>
        <v>32</v>
      </c>
      <c r="B104" s="433" t="str">
        <f t="shared" si="46"/>
        <v>Guigue Michel</v>
      </c>
      <c r="C104" s="399" t="str">
        <f>IFERROR(VLOOKUP(B104,Liste_J!$C$7:$G$234,5,0),"???")</f>
        <v>H</v>
      </c>
      <c r="D104" s="434" t="str">
        <f>IFERROR(VLOOKUP(B104,Liste_J!$C$7:$F$234,4,0),"???")</f>
        <v>Chevannes</v>
      </c>
      <c r="E104" s="399">
        <f t="shared" si="47"/>
        <v>28</v>
      </c>
      <c r="F104" s="435">
        <f t="shared" si="48"/>
        <v>17</v>
      </c>
      <c r="H104" s="432">
        <f t="shared" si="49"/>
        <v>32</v>
      </c>
      <c r="I104" s="399" t="str">
        <f t="shared" si="50"/>
        <v>Leleux Anne Marie</v>
      </c>
      <c r="J104" s="399" t="str">
        <f>IFERROR(VLOOKUP(I104,Liste_J!$C$7:$G$234,5,0),"???")</f>
        <v>F</v>
      </c>
      <c r="K104" s="399" t="str">
        <f>IFERROR(VLOOKUP(I104,Liste_J!$C$7:$F$234,4,0),"???")</f>
        <v>Chevannes</v>
      </c>
      <c r="L104" s="399">
        <f t="shared" si="51"/>
        <v>26.1</v>
      </c>
      <c r="M104" s="435">
        <f t="shared" si="52"/>
        <v>32</v>
      </c>
      <c r="N104" s="399"/>
      <c r="O104" s="399"/>
      <c r="P104" s="399"/>
      <c r="Q104" s="399"/>
      <c r="R104" s="399"/>
      <c r="S104" s="399"/>
      <c r="T104" s="399"/>
      <c r="X104" s="341"/>
      <c r="AB104" s="361">
        <f t="shared" si="57"/>
        <v>0</v>
      </c>
      <c r="AC104" s="385">
        <f t="shared" si="54"/>
        <v>1</v>
      </c>
      <c r="AD104" s="385">
        <f t="shared" si="55"/>
        <v>0</v>
      </c>
      <c r="AE104" s="385">
        <f t="shared" si="58"/>
        <v>0</v>
      </c>
      <c r="AF104" s="437">
        <f t="shared" si="58"/>
        <v>0</v>
      </c>
      <c r="AG104" s="425"/>
      <c r="AH104" s="425"/>
    </row>
    <row r="105" spans="1:34" s="188" customFormat="1" ht="14.65" thickBot="1" x14ac:dyDescent="0.5">
      <c r="A105" s="432">
        <f t="shared" si="45"/>
        <v>0</v>
      </c>
      <c r="B105" s="433" t="str">
        <f t="shared" si="46"/>
        <v>Turck Rosy</v>
      </c>
      <c r="C105" s="399" t="str">
        <f>IFERROR(VLOOKUP(B105,Liste_J!$C$7:$G$234,5,0),"???")</f>
        <v>F</v>
      </c>
      <c r="D105" s="434" t="str">
        <f>IFERROR(VLOOKUP(B105,Liste_J!$C$7:$F$234,4,0),"???")</f>
        <v>Chevannes</v>
      </c>
      <c r="E105" s="399">
        <f t="shared" si="47"/>
        <v>38.5</v>
      </c>
      <c r="F105" s="435">
        <f t="shared" si="48"/>
        <v>17</v>
      </c>
      <c r="H105" s="432">
        <f t="shared" si="49"/>
        <v>0</v>
      </c>
      <c r="I105" s="399" t="str">
        <f t="shared" si="50"/>
        <v>Leleux Jean Pierre</v>
      </c>
      <c r="J105" s="399" t="str">
        <f>IFERROR(VLOOKUP(I105,Liste_J!$C$7:$G$234,5,0),"???")</f>
        <v>H</v>
      </c>
      <c r="K105" s="399" t="str">
        <f>IFERROR(VLOOKUP(I105,Liste_J!$C$7:$F$234,4,0),"???")</f>
        <v>Chevannes</v>
      </c>
      <c r="L105" s="399">
        <f t="shared" si="51"/>
        <v>32.700000000000003</v>
      </c>
      <c r="M105" s="435">
        <f t="shared" si="52"/>
        <v>32</v>
      </c>
      <c r="N105" s="399"/>
      <c r="O105" s="399"/>
      <c r="P105" s="399"/>
      <c r="Q105" s="399"/>
      <c r="R105" s="399"/>
      <c r="S105" s="399"/>
      <c r="T105" s="399"/>
      <c r="X105" s="341"/>
      <c r="AB105" s="361">
        <f t="shared" si="57"/>
        <v>0</v>
      </c>
      <c r="AC105" s="385">
        <f t="shared" si="54"/>
        <v>1</v>
      </c>
      <c r="AD105" s="385">
        <f t="shared" si="55"/>
        <v>0</v>
      </c>
      <c r="AE105" s="385">
        <f t="shared" si="58"/>
        <v>0</v>
      </c>
      <c r="AF105" s="437">
        <f t="shared" si="58"/>
        <v>0</v>
      </c>
      <c r="AG105" s="425"/>
      <c r="AH105" s="425"/>
    </row>
    <row r="106" spans="1:34" s="188" customFormat="1" ht="14.65" thickBot="1" x14ac:dyDescent="0.5">
      <c r="A106" s="432">
        <f t="shared" si="45"/>
        <v>33</v>
      </c>
      <c r="B106" s="433" t="str">
        <f t="shared" si="46"/>
        <v>Leleux Anne Marie</v>
      </c>
      <c r="C106" s="399" t="str">
        <f>IFERROR(VLOOKUP(B106,Liste_J!$C$7:$G$234,5,0),"???")</f>
        <v>F</v>
      </c>
      <c r="D106" s="434" t="str">
        <f>IFERROR(VLOOKUP(B106,Liste_J!$C$7:$F$234,4,0),"???")</f>
        <v>Chevannes</v>
      </c>
      <c r="E106" s="399">
        <f t="shared" si="47"/>
        <v>26.1</v>
      </c>
      <c r="F106" s="435">
        <f t="shared" si="48"/>
        <v>17</v>
      </c>
      <c r="H106" s="432">
        <f t="shared" si="49"/>
        <v>33</v>
      </c>
      <c r="I106" s="399" t="str">
        <f t="shared" si="50"/>
        <v>Alexandre Didier</v>
      </c>
      <c r="J106" s="399" t="str">
        <f>IFERROR(VLOOKUP(I106,Liste_J!$C$7:$G$234,5,0),"???")</f>
        <v>H</v>
      </c>
      <c r="K106" s="399" t="str">
        <f>IFERROR(VLOOKUP(I106,Liste_J!$C$7:$F$234,4,0),"???")</f>
        <v>Chevry</v>
      </c>
      <c r="L106" s="399">
        <f t="shared" si="51"/>
        <v>12.5</v>
      </c>
      <c r="M106" s="435">
        <f t="shared" si="52"/>
        <v>32</v>
      </c>
      <c r="N106" s="399"/>
      <c r="O106" s="399"/>
      <c r="P106" s="399"/>
      <c r="Q106" s="399"/>
      <c r="R106" s="399"/>
      <c r="S106" s="399"/>
      <c r="T106" s="399"/>
      <c r="X106" s="341"/>
      <c r="AB106" s="361">
        <f t="shared" si="57"/>
        <v>0</v>
      </c>
      <c r="AC106" s="385">
        <f t="shared" si="54"/>
        <v>0</v>
      </c>
      <c r="AD106" s="385">
        <f t="shared" si="55"/>
        <v>1</v>
      </c>
      <c r="AE106" s="385">
        <f t="shared" si="58"/>
        <v>0</v>
      </c>
      <c r="AF106" s="437">
        <f t="shared" si="58"/>
        <v>0</v>
      </c>
      <c r="AG106" s="425"/>
      <c r="AH106" s="425"/>
    </row>
    <row r="107" spans="1:34" s="188" customFormat="1" ht="14.65" thickBot="1" x14ac:dyDescent="0.5">
      <c r="A107" s="432">
        <f t="shared" ref="A107:A112" si="59">+A190</f>
        <v>0</v>
      </c>
      <c r="B107" s="433" t="str">
        <f t="shared" ref="B107:B110" si="60">+C190</f>
        <v>Leleux Jean Pierre</v>
      </c>
      <c r="C107" s="399" t="str">
        <f>IFERROR(VLOOKUP(B107,Liste_J!$C$7:$G$234,5,0),"???")</f>
        <v>H</v>
      </c>
      <c r="D107" s="434" t="str">
        <f>IFERROR(VLOOKUP(B107,Liste_J!$C$7:$F$234,4,0),"???")</f>
        <v>Chevannes</v>
      </c>
      <c r="E107" s="399">
        <f t="shared" ref="E107:E113" si="61">+D190</f>
        <v>32.700000000000003</v>
      </c>
      <c r="F107" s="435">
        <f t="shared" ref="F107:F113" si="62">+F190</f>
        <v>17</v>
      </c>
      <c r="H107" s="432">
        <f t="shared" ref="H107:H113" si="63">+A289</f>
        <v>0</v>
      </c>
      <c r="I107" s="399" t="str">
        <f t="shared" ref="I107:I113" si="64">+C289</f>
        <v>Alexandre Pascale</v>
      </c>
      <c r="J107" s="399" t="str">
        <f>IFERROR(VLOOKUP(I107,Liste_J!$C$7:$G$234,5,0),"???")</f>
        <v>F</v>
      </c>
      <c r="K107" s="399" t="str">
        <f>IFERROR(VLOOKUP(I107,Liste_J!$C$7:$F$234,4,0),"???")</f>
        <v>Chevry</v>
      </c>
      <c r="L107" s="399">
        <f t="shared" ref="L107:L113" si="65">+D289</f>
        <v>24.6</v>
      </c>
      <c r="M107" s="435">
        <f t="shared" ref="M107:M113" si="66">+F289</f>
        <v>32</v>
      </c>
      <c r="N107" s="399"/>
      <c r="O107" s="399"/>
      <c r="P107" s="399"/>
      <c r="Q107" s="399"/>
      <c r="R107" s="399"/>
      <c r="S107" s="399"/>
      <c r="T107" s="399"/>
      <c r="X107" s="341"/>
      <c r="AB107" s="361">
        <f t="shared" si="57"/>
        <v>0</v>
      </c>
      <c r="AC107" s="385">
        <f t="shared" ref="AC107:AC120" si="67">IF(LEFT($K107,9)=AC$41,1,0)</f>
        <v>0</v>
      </c>
      <c r="AD107" s="385">
        <f t="shared" ref="AD107:AD120" si="68">IF(LEFT($K107,6)=AD$41,1,0)</f>
        <v>1</v>
      </c>
      <c r="AE107" s="385">
        <f t="shared" si="58"/>
        <v>0</v>
      </c>
      <c r="AF107" s="437">
        <f t="shared" si="58"/>
        <v>0</v>
      </c>
      <c r="AG107" s="425"/>
      <c r="AH107" s="425"/>
    </row>
    <row r="108" spans="1:34" s="188" customFormat="1" ht="14.65" thickBot="1" x14ac:dyDescent="0.5">
      <c r="A108" s="432">
        <f t="shared" si="59"/>
        <v>34</v>
      </c>
      <c r="B108" s="433" t="str">
        <f t="shared" si="60"/>
        <v>Perrone Laurent</v>
      </c>
      <c r="C108" s="399" t="str">
        <f>IFERROR(VLOOKUP(B108,Liste_J!$C$7:$G$234,5,0),"???")</f>
        <v>H</v>
      </c>
      <c r="D108" s="434" t="str">
        <f>IFERROR(VLOOKUP(B108,Liste_J!$C$7:$F$234,4,0),"???")</f>
        <v>Chevannes</v>
      </c>
      <c r="E108" s="399">
        <f t="shared" si="61"/>
        <v>25.1</v>
      </c>
      <c r="F108" s="435">
        <f t="shared" si="62"/>
        <v>15</v>
      </c>
      <c r="H108" s="432">
        <f t="shared" si="63"/>
        <v>34</v>
      </c>
      <c r="I108" s="399" t="str">
        <f t="shared" si="64"/>
        <v>Alle Jean</v>
      </c>
      <c r="J108" s="399" t="str">
        <f>IFERROR(VLOOKUP(I108,Liste_J!$C$7:$G$234,5,0),"???")</f>
        <v>H</v>
      </c>
      <c r="K108" s="399" t="str">
        <f>IFERROR(VLOOKUP(I108,Liste_J!$C$7:$F$234,4,0),"???")</f>
        <v>ASGAF</v>
      </c>
      <c r="L108" s="399">
        <f t="shared" si="65"/>
        <v>28.4</v>
      </c>
      <c r="M108" s="435">
        <f t="shared" si="66"/>
        <v>28</v>
      </c>
      <c r="N108" s="399"/>
      <c r="O108" s="399"/>
      <c r="P108" s="399"/>
      <c r="Q108" s="399"/>
      <c r="R108" s="399"/>
      <c r="S108" s="399"/>
      <c r="T108" s="399"/>
      <c r="X108" s="341"/>
      <c r="AB108" s="361">
        <f t="shared" si="57"/>
        <v>1</v>
      </c>
      <c r="AC108" s="385">
        <f t="shared" si="67"/>
        <v>0</v>
      </c>
      <c r="AD108" s="385">
        <f t="shared" si="68"/>
        <v>0</v>
      </c>
      <c r="AE108" s="385">
        <f t="shared" si="58"/>
        <v>0</v>
      </c>
      <c r="AF108" s="437">
        <f t="shared" si="58"/>
        <v>0</v>
      </c>
      <c r="AG108" s="425"/>
      <c r="AH108" s="425"/>
    </row>
    <row r="109" spans="1:34" s="188" customFormat="1" ht="14.65" thickBot="1" x14ac:dyDescent="0.5">
      <c r="A109" s="432">
        <f t="shared" si="59"/>
        <v>0</v>
      </c>
      <c r="B109" s="433" t="str">
        <f t="shared" si="60"/>
        <v>Treton Jacky</v>
      </c>
      <c r="C109" s="399" t="str">
        <f>IFERROR(VLOOKUP(B109,Liste_J!$C$7:$G$234,5,0),"???")</f>
        <v>H</v>
      </c>
      <c r="D109" s="434" t="str">
        <f>IFERROR(VLOOKUP(B109,Liste_J!$C$7:$F$234,4,0),"???")</f>
        <v>Chevannes</v>
      </c>
      <c r="E109" s="399">
        <f t="shared" si="61"/>
        <v>18.100000000000001</v>
      </c>
      <c r="F109" s="435">
        <f t="shared" si="62"/>
        <v>15</v>
      </c>
      <c r="H109" s="432">
        <f t="shared" si="63"/>
        <v>0</v>
      </c>
      <c r="I109" s="399" t="str">
        <f t="shared" si="64"/>
        <v>Salavin Jean-Pierre</v>
      </c>
      <c r="J109" s="399" t="str">
        <f>IFERROR(VLOOKUP(I109,Liste_J!$C$7:$G$234,5,0),"???")</f>
        <v>H</v>
      </c>
      <c r="K109" s="399" t="str">
        <f>IFERROR(VLOOKUP(I109,Liste_J!$C$7:$F$234,4,0),"???")</f>
        <v>ASGAF</v>
      </c>
      <c r="L109" s="399">
        <f t="shared" si="65"/>
        <v>32</v>
      </c>
      <c r="M109" s="435">
        <f t="shared" si="66"/>
        <v>28</v>
      </c>
      <c r="N109" s="399"/>
      <c r="O109" s="399"/>
      <c r="P109" s="399"/>
      <c r="Q109" s="399"/>
      <c r="R109" s="399"/>
      <c r="S109" s="399"/>
      <c r="T109" s="399"/>
      <c r="X109" s="341"/>
      <c r="AB109" s="361">
        <f t="shared" si="57"/>
        <v>1</v>
      </c>
      <c r="AC109" s="385">
        <f t="shared" si="67"/>
        <v>0</v>
      </c>
      <c r="AD109" s="385">
        <f t="shared" si="68"/>
        <v>0</v>
      </c>
      <c r="AE109" s="385">
        <f t="shared" si="58"/>
        <v>0</v>
      </c>
      <c r="AF109" s="437">
        <f t="shared" si="58"/>
        <v>0</v>
      </c>
      <c r="AG109" s="425"/>
      <c r="AH109" s="425"/>
    </row>
    <row r="110" spans="1:34" s="188" customFormat="1" ht="14.65" thickBot="1" x14ac:dyDescent="0.5">
      <c r="A110" s="432">
        <f t="shared" si="59"/>
        <v>35</v>
      </c>
      <c r="B110" s="433" t="str">
        <f t="shared" si="60"/>
        <v>Alle Jean</v>
      </c>
      <c r="C110" s="399" t="str">
        <f>IFERROR(VLOOKUP(B110,Liste_J!$C$7:$G$234,5,0),"???")</f>
        <v>H</v>
      </c>
      <c r="D110" s="434" t="str">
        <f>IFERROR(VLOOKUP(B110,Liste_J!$C$7:$F$234,4,0),"???")</f>
        <v>ASGAF</v>
      </c>
      <c r="E110" s="399">
        <f t="shared" si="61"/>
        <v>28.4</v>
      </c>
      <c r="F110" s="435">
        <f t="shared" si="62"/>
        <v>13</v>
      </c>
      <c r="H110" s="432">
        <f t="shared" si="63"/>
        <v>35</v>
      </c>
      <c r="I110" s="399" t="str">
        <f t="shared" si="64"/>
        <v>Treton Jacky</v>
      </c>
      <c r="J110" s="399" t="str">
        <f>IFERROR(VLOOKUP(I110,Liste_J!$C$7:$G$234,5,0),"???")</f>
        <v>H</v>
      </c>
      <c r="K110" s="399" t="str">
        <f>IFERROR(VLOOKUP(I110,Liste_J!$C$7:$F$234,4,0),"???")</f>
        <v>Chevannes</v>
      </c>
      <c r="L110" s="399">
        <f t="shared" si="65"/>
        <v>18.100000000000001</v>
      </c>
      <c r="M110" s="435">
        <f t="shared" si="66"/>
        <v>25</v>
      </c>
      <c r="N110" s="399"/>
      <c r="O110" s="399"/>
      <c r="P110" s="399"/>
      <c r="Q110" s="399"/>
      <c r="R110" s="399"/>
      <c r="S110" s="399"/>
      <c r="T110" s="399"/>
      <c r="X110" s="341"/>
      <c r="AB110" s="361">
        <f t="shared" si="57"/>
        <v>0</v>
      </c>
      <c r="AC110" s="385">
        <f t="shared" si="67"/>
        <v>1</v>
      </c>
      <c r="AD110" s="385">
        <f t="shared" si="68"/>
        <v>0</v>
      </c>
      <c r="AE110" s="385">
        <f t="shared" si="58"/>
        <v>0</v>
      </c>
      <c r="AF110" s="437">
        <f t="shared" si="58"/>
        <v>0</v>
      </c>
      <c r="AG110" s="425"/>
      <c r="AH110" s="425"/>
    </row>
    <row r="111" spans="1:34" s="188" customFormat="1" ht="14.65" thickBot="1" x14ac:dyDescent="0.5">
      <c r="A111" s="432">
        <f t="shared" si="59"/>
        <v>0</v>
      </c>
      <c r="B111" s="433" t="str">
        <f>+C194</f>
        <v>Salavin Jean-Pierre</v>
      </c>
      <c r="C111" s="399" t="str">
        <f>IFERROR(VLOOKUP(B111,Liste_J!$C$7:$G$234,5,0),"???")</f>
        <v>H</v>
      </c>
      <c r="D111" s="434" t="str">
        <f>IFERROR(VLOOKUP(B111,Liste_J!$C$7:$F$234,4,0),"???")</f>
        <v>ASGAF</v>
      </c>
      <c r="E111" s="399">
        <f t="shared" si="61"/>
        <v>32</v>
      </c>
      <c r="F111" s="435">
        <f t="shared" si="62"/>
        <v>13</v>
      </c>
      <c r="H111" s="432">
        <f t="shared" si="63"/>
        <v>0</v>
      </c>
      <c r="I111" s="399" t="str">
        <f t="shared" si="64"/>
        <v>Perrone Laurent</v>
      </c>
      <c r="J111" s="399" t="str">
        <f>IFERROR(VLOOKUP(I111,Liste_J!$C$7:$G$234,5,0),"???")</f>
        <v>H</v>
      </c>
      <c r="K111" s="399" t="str">
        <f>IFERROR(VLOOKUP(I111,Liste_J!$C$7:$F$234,4,0),"???")</f>
        <v>Chevannes</v>
      </c>
      <c r="L111" s="399">
        <f t="shared" si="65"/>
        <v>25.1</v>
      </c>
      <c r="M111" s="435">
        <f t="shared" si="66"/>
        <v>25</v>
      </c>
      <c r="N111" s="399"/>
      <c r="O111" s="399"/>
      <c r="P111" s="399"/>
      <c r="Q111" s="399"/>
      <c r="R111" s="399"/>
      <c r="S111" s="399"/>
      <c r="T111" s="399"/>
      <c r="X111" s="341"/>
      <c r="AB111" s="361">
        <f t="shared" si="57"/>
        <v>0</v>
      </c>
      <c r="AC111" s="385">
        <f t="shared" si="67"/>
        <v>1</v>
      </c>
      <c r="AD111" s="385">
        <f t="shared" si="68"/>
        <v>0</v>
      </c>
      <c r="AE111" s="385">
        <f t="shared" si="58"/>
        <v>0</v>
      </c>
      <c r="AF111" s="437">
        <f t="shared" si="58"/>
        <v>0</v>
      </c>
      <c r="AG111" s="425"/>
      <c r="AH111" s="425"/>
    </row>
    <row r="112" spans="1:34" s="188" customFormat="1" ht="14.65" thickBot="1" x14ac:dyDescent="0.5">
      <c r="A112" s="432">
        <f t="shared" si="59"/>
        <v>36</v>
      </c>
      <c r="B112" s="433" t="str">
        <f t="shared" ref="B112:B115" si="69">+C195</f>
        <v>Bes Gérard</v>
      </c>
      <c r="C112" s="399" t="str">
        <f>IFERROR(VLOOKUP(B112,Liste_J!$C$7:$G$234,5,0),"???")</f>
        <v>H</v>
      </c>
      <c r="D112" s="434" t="str">
        <f>IFERROR(VLOOKUP(B112,Liste_J!$C$7:$F$234,4,0),"???")</f>
        <v>ASGAF</v>
      </c>
      <c r="E112" s="399">
        <f t="shared" si="61"/>
        <v>40.6</v>
      </c>
      <c r="F112" s="435">
        <f t="shared" si="62"/>
        <v>8</v>
      </c>
      <c r="H112" s="432">
        <f t="shared" si="63"/>
        <v>36</v>
      </c>
      <c r="I112" s="399" t="str">
        <f t="shared" si="64"/>
        <v>Bes Gérard</v>
      </c>
      <c r="J112" s="399" t="str">
        <f>IFERROR(VLOOKUP(I112,Liste_J!$C$7:$G$234,5,0),"???")</f>
        <v>H</v>
      </c>
      <c r="K112" s="399" t="str">
        <f>IFERROR(VLOOKUP(I112,Liste_J!$C$7:$F$234,4,0),"???")</f>
        <v>ASGAF</v>
      </c>
      <c r="L112" s="399">
        <f t="shared" si="65"/>
        <v>40.6</v>
      </c>
      <c r="M112" s="435">
        <f t="shared" si="66"/>
        <v>25</v>
      </c>
      <c r="N112" s="399"/>
      <c r="O112" s="399"/>
      <c r="P112" s="399"/>
      <c r="Q112" s="399"/>
      <c r="R112" s="399"/>
      <c r="S112" s="399"/>
      <c r="T112" s="399"/>
      <c r="X112" s="341"/>
      <c r="AB112" s="361">
        <f t="shared" si="57"/>
        <v>1</v>
      </c>
      <c r="AC112" s="385">
        <f t="shared" si="67"/>
        <v>0</v>
      </c>
      <c r="AD112" s="385">
        <f t="shared" si="68"/>
        <v>0</v>
      </c>
      <c r="AE112" s="385">
        <f t="shared" si="58"/>
        <v>0</v>
      </c>
      <c r="AF112" s="437">
        <f t="shared" si="58"/>
        <v>0</v>
      </c>
      <c r="AG112" s="425"/>
      <c r="AH112" s="425"/>
    </row>
    <row r="113" spans="1:34" s="188" customFormat="1" ht="14.65" thickBot="1" x14ac:dyDescent="0.5">
      <c r="A113" s="438"/>
      <c r="B113" s="433" t="str">
        <f t="shared" si="69"/>
        <v>Rame Mermelstein Yvette</v>
      </c>
      <c r="C113" s="399" t="str">
        <f>IFERROR(VLOOKUP(B113,Liste_J!$C$7:$G$234,5,0),"???")</f>
        <v>F</v>
      </c>
      <c r="D113" s="434" t="str">
        <f>IFERROR(VLOOKUP(B113,Liste_J!$C$7:$F$234,4,0),"???")</f>
        <v>ASGAF</v>
      </c>
      <c r="E113" s="399">
        <f t="shared" si="61"/>
        <v>36</v>
      </c>
      <c r="F113" s="435">
        <f t="shared" si="62"/>
        <v>8</v>
      </c>
      <c r="H113" s="432">
        <f t="shared" si="63"/>
        <v>0</v>
      </c>
      <c r="I113" s="399" t="str">
        <f t="shared" si="64"/>
        <v>Rame Mermelstein Yvette</v>
      </c>
      <c r="J113" s="399" t="str">
        <f>IFERROR(VLOOKUP(I113,Liste_J!$C$7:$G$234,5,0),"???")</f>
        <v>F</v>
      </c>
      <c r="K113" s="399" t="str">
        <f>IFERROR(VLOOKUP(I113,Liste_J!$C$7:$F$234,4,0),"???")</f>
        <v>ASGAF</v>
      </c>
      <c r="L113" s="399">
        <f t="shared" si="65"/>
        <v>36</v>
      </c>
      <c r="M113" s="435">
        <f t="shared" si="66"/>
        <v>25</v>
      </c>
      <c r="N113" s="399"/>
      <c r="O113" s="399"/>
      <c r="P113" s="399"/>
      <c r="Q113" s="399"/>
      <c r="R113" s="399"/>
      <c r="S113" s="399"/>
      <c r="T113" s="399"/>
      <c r="X113" s="341"/>
      <c r="AB113" s="361">
        <f t="shared" si="57"/>
        <v>1</v>
      </c>
      <c r="AC113" s="385">
        <f t="shared" si="67"/>
        <v>0</v>
      </c>
      <c r="AD113" s="385">
        <f t="shared" si="68"/>
        <v>0</v>
      </c>
      <c r="AE113" s="385">
        <f t="shared" si="58"/>
        <v>0</v>
      </c>
      <c r="AF113" s="437">
        <f t="shared" si="58"/>
        <v>0</v>
      </c>
      <c r="AG113" s="425"/>
      <c r="AH113" s="425"/>
    </row>
    <row r="114" spans="1:34" s="188" customFormat="1" ht="14.65" thickBot="1" x14ac:dyDescent="0.5">
      <c r="A114" s="438"/>
      <c r="B114" s="433">
        <f t="shared" si="69"/>
        <v>0</v>
      </c>
      <c r="D114" s="339"/>
      <c r="E114" s="340"/>
      <c r="F114" s="439"/>
      <c r="H114" s="432"/>
      <c r="I114" s="399"/>
      <c r="J114" s="399"/>
      <c r="K114" s="399"/>
      <c r="L114" s="399"/>
      <c r="M114" s="435"/>
      <c r="N114" s="399"/>
      <c r="O114" s="399"/>
      <c r="P114" s="399"/>
      <c r="Q114" s="399"/>
      <c r="R114" s="399"/>
      <c r="S114" s="399"/>
      <c r="T114" s="399"/>
      <c r="X114" s="341"/>
      <c r="AB114" s="361">
        <f t="shared" si="57"/>
        <v>0</v>
      </c>
      <c r="AC114" s="385">
        <f t="shared" si="67"/>
        <v>0</v>
      </c>
      <c r="AD114" s="385">
        <f t="shared" si="68"/>
        <v>0</v>
      </c>
      <c r="AE114" s="385">
        <f t="shared" si="58"/>
        <v>0</v>
      </c>
      <c r="AF114" s="437">
        <f t="shared" si="58"/>
        <v>0</v>
      </c>
      <c r="AG114" s="425"/>
      <c r="AH114" s="425"/>
    </row>
    <row r="115" spans="1:34" s="188" customFormat="1" ht="14.65" thickBot="1" x14ac:dyDescent="0.5">
      <c r="A115" s="438"/>
      <c r="B115" s="433">
        <f t="shared" si="69"/>
        <v>0</v>
      </c>
      <c r="D115" s="339"/>
      <c r="E115" s="340"/>
      <c r="F115" s="439"/>
      <c r="H115" s="432"/>
      <c r="I115" s="399"/>
      <c r="J115" s="399"/>
      <c r="K115" s="399"/>
      <c r="L115" s="399"/>
      <c r="M115" s="435"/>
      <c r="N115" s="399"/>
      <c r="O115" s="399"/>
      <c r="P115" s="399"/>
      <c r="Q115" s="399"/>
      <c r="R115" s="399"/>
      <c r="S115" s="399"/>
      <c r="T115" s="399"/>
      <c r="X115" s="341"/>
      <c r="AB115" s="361">
        <f t="shared" si="57"/>
        <v>0</v>
      </c>
      <c r="AC115" s="385">
        <f t="shared" si="67"/>
        <v>0</v>
      </c>
      <c r="AD115" s="385">
        <f t="shared" si="68"/>
        <v>0</v>
      </c>
      <c r="AE115" s="385">
        <f t="shared" si="58"/>
        <v>0</v>
      </c>
      <c r="AF115" s="437">
        <f t="shared" si="58"/>
        <v>0</v>
      </c>
      <c r="AG115" s="425"/>
      <c r="AH115" s="425"/>
    </row>
    <row r="116" spans="1:34" s="188" customFormat="1" ht="14.65" thickBot="1" x14ac:dyDescent="0.5">
      <c r="A116" s="438"/>
      <c r="B116" s="338"/>
      <c r="D116" s="339"/>
      <c r="E116" s="340"/>
      <c r="F116" s="439"/>
      <c r="H116" s="432"/>
      <c r="I116" s="399"/>
      <c r="J116" s="399"/>
      <c r="K116" s="399"/>
      <c r="L116" s="399"/>
      <c r="M116" s="435"/>
      <c r="N116" s="399"/>
      <c r="O116" s="399"/>
      <c r="P116" s="399"/>
      <c r="Q116" s="399"/>
      <c r="R116" s="399"/>
      <c r="S116" s="399"/>
      <c r="T116" s="399"/>
      <c r="X116" s="341"/>
      <c r="AB116" s="361">
        <f t="shared" si="57"/>
        <v>0</v>
      </c>
      <c r="AC116" s="385">
        <f t="shared" si="67"/>
        <v>0</v>
      </c>
      <c r="AD116" s="385">
        <f t="shared" si="68"/>
        <v>0</v>
      </c>
      <c r="AE116" s="385">
        <f t="shared" si="58"/>
        <v>0</v>
      </c>
      <c r="AF116" s="437">
        <f t="shared" si="58"/>
        <v>0</v>
      </c>
      <c r="AG116" s="425"/>
      <c r="AH116" s="425"/>
    </row>
    <row r="117" spans="1:34" s="188" customFormat="1" ht="14.65" thickBot="1" x14ac:dyDescent="0.5">
      <c r="A117" s="438"/>
      <c r="B117" s="338"/>
      <c r="D117" s="339"/>
      <c r="E117" s="340"/>
      <c r="F117" s="439"/>
      <c r="H117" s="432"/>
      <c r="I117" s="399"/>
      <c r="J117" s="399"/>
      <c r="K117" s="399"/>
      <c r="L117" s="399"/>
      <c r="M117" s="435"/>
      <c r="N117" s="399"/>
      <c r="O117" s="399"/>
      <c r="P117" s="399"/>
      <c r="Q117" s="399"/>
      <c r="R117" s="399"/>
      <c r="S117" s="399"/>
      <c r="T117" s="399"/>
      <c r="X117" s="341"/>
      <c r="AB117" s="361">
        <f t="shared" si="57"/>
        <v>0</v>
      </c>
      <c r="AC117" s="385">
        <f t="shared" si="67"/>
        <v>0</v>
      </c>
      <c r="AD117" s="385">
        <f t="shared" si="68"/>
        <v>0</v>
      </c>
      <c r="AE117" s="385">
        <f t="shared" si="58"/>
        <v>0</v>
      </c>
      <c r="AF117" s="437">
        <f t="shared" si="58"/>
        <v>0</v>
      </c>
      <c r="AG117" s="425"/>
      <c r="AH117" s="425"/>
    </row>
    <row r="118" spans="1:34" s="188" customFormat="1" ht="14.65" thickBot="1" x14ac:dyDescent="0.5">
      <c r="A118" s="438"/>
      <c r="B118" s="338"/>
      <c r="D118" s="339"/>
      <c r="E118" s="340"/>
      <c r="F118" s="439"/>
      <c r="H118" s="432"/>
      <c r="I118" s="399"/>
      <c r="J118" s="399"/>
      <c r="K118" s="399"/>
      <c r="L118" s="399"/>
      <c r="M118" s="435"/>
      <c r="N118" s="399"/>
      <c r="O118" s="399"/>
      <c r="P118" s="399"/>
      <c r="Q118" s="399"/>
      <c r="R118" s="399"/>
      <c r="S118" s="399"/>
      <c r="T118" s="399"/>
      <c r="X118" s="341"/>
      <c r="AB118" s="361">
        <f t="shared" ref="AB118:AB120" si="70">IF(LEFT($K118,5)=AB$41,1,0)</f>
        <v>0</v>
      </c>
      <c r="AC118" s="385">
        <f t="shared" si="67"/>
        <v>0</v>
      </c>
      <c r="AD118" s="385">
        <f t="shared" si="68"/>
        <v>0</v>
      </c>
      <c r="AE118" s="385">
        <f t="shared" si="58"/>
        <v>0</v>
      </c>
      <c r="AF118" s="437">
        <f t="shared" si="58"/>
        <v>0</v>
      </c>
      <c r="AG118" s="425"/>
      <c r="AH118" s="425"/>
    </row>
    <row r="119" spans="1:34" s="188" customFormat="1" ht="14.65" thickBot="1" x14ac:dyDescent="0.5">
      <c r="A119" s="440"/>
      <c r="B119" s="441"/>
      <c r="C119" s="442"/>
      <c r="D119" s="443"/>
      <c r="E119" s="444"/>
      <c r="F119" s="445"/>
      <c r="H119" s="446"/>
      <c r="I119" s="447"/>
      <c r="J119" s="447"/>
      <c r="K119" s="447"/>
      <c r="L119" s="447"/>
      <c r="M119" s="448"/>
      <c r="N119" s="399"/>
      <c r="O119" s="399"/>
      <c r="P119" s="399"/>
      <c r="Q119" s="399"/>
      <c r="R119" s="399"/>
      <c r="S119" s="399"/>
      <c r="T119" s="399"/>
      <c r="X119" s="341"/>
      <c r="AB119" s="361">
        <f t="shared" si="70"/>
        <v>0</v>
      </c>
      <c r="AC119" s="385">
        <f t="shared" si="67"/>
        <v>0</v>
      </c>
      <c r="AD119" s="385">
        <f t="shared" si="68"/>
        <v>0</v>
      </c>
      <c r="AE119" s="385">
        <f t="shared" si="58"/>
        <v>0</v>
      </c>
      <c r="AF119" s="437">
        <f t="shared" si="58"/>
        <v>0</v>
      </c>
      <c r="AG119" s="425"/>
      <c r="AH119" s="425"/>
    </row>
    <row r="120" spans="1:34" s="188" customFormat="1" ht="14.65" thickBot="1" x14ac:dyDescent="0.5">
      <c r="B120" s="338"/>
      <c r="D120" s="339"/>
      <c r="E120" s="340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X120" s="341"/>
      <c r="AB120" s="449">
        <f t="shared" si="70"/>
        <v>0</v>
      </c>
      <c r="AC120" s="385">
        <f t="shared" si="67"/>
        <v>0</v>
      </c>
      <c r="AD120" s="385">
        <f t="shared" si="68"/>
        <v>0</v>
      </c>
      <c r="AE120" s="385">
        <f t="shared" si="58"/>
        <v>0</v>
      </c>
      <c r="AF120" s="437">
        <f t="shared" si="58"/>
        <v>0</v>
      </c>
      <c r="AG120" s="425"/>
      <c r="AH120" s="425"/>
    </row>
    <row r="121" spans="1:34" s="188" customFormat="1" ht="14.65" thickBot="1" x14ac:dyDescent="0.5">
      <c r="B121" s="338"/>
      <c r="D121" s="339"/>
      <c r="E121" s="340"/>
      <c r="H121" s="399"/>
      <c r="X121" s="341"/>
      <c r="Z121" s="188">
        <f>SUM(AB121:AF121)</f>
        <v>71</v>
      </c>
      <c r="AB121" s="382">
        <f>IFERROR(SUM(AB42:AB120),"")</f>
        <v>18</v>
      </c>
      <c r="AC121" s="383">
        <f t="shared" ref="AC121:AF121" si="71">IFERROR(SUM(AC42:AC120),"")</f>
        <v>34</v>
      </c>
      <c r="AD121" s="383">
        <f t="shared" si="71"/>
        <v>4</v>
      </c>
      <c r="AE121" s="383">
        <f t="shared" si="71"/>
        <v>4</v>
      </c>
      <c r="AF121" s="431">
        <f t="shared" si="71"/>
        <v>11</v>
      </c>
    </row>
    <row r="122" spans="1:34" s="188" customFormat="1" ht="13.15" thickBot="1" x14ac:dyDescent="0.4">
      <c r="B122" s="338"/>
      <c r="D122" s="339"/>
      <c r="E122" s="340"/>
      <c r="H122" s="450"/>
      <c r="X122" s="341"/>
    </row>
    <row r="123" spans="1:34" s="453" customFormat="1" ht="21" thickBot="1" x14ac:dyDescent="0.65">
      <c r="A123" s="451" t="s">
        <v>452</v>
      </c>
      <c r="B123" s="452"/>
      <c r="D123" s="454"/>
      <c r="E123" s="455"/>
      <c r="H123" s="456"/>
      <c r="X123" s="457"/>
    </row>
    <row r="124" spans="1:34" s="424" customFormat="1" ht="13.15" x14ac:dyDescent="0.4">
      <c r="A124" s="424" t="s">
        <v>30</v>
      </c>
      <c r="B124" s="458" t="s">
        <v>76</v>
      </c>
      <c r="C124" s="424" t="s">
        <v>31</v>
      </c>
      <c r="D124" s="458" t="s">
        <v>26</v>
      </c>
      <c r="E124" s="424" t="s">
        <v>77</v>
      </c>
      <c r="F124" s="424" t="s">
        <v>78</v>
      </c>
      <c r="G124" s="424" t="s">
        <v>79</v>
      </c>
      <c r="X124" s="459"/>
    </row>
    <row r="125" spans="1:34" s="188" customFormat="1" outlineLevel="1" x14ac:dyDescent="0.35">
      <c r="A125" s="188">
        <v>1</v>
      </c>
      <c r="B125" s="338"/>
      <c r="C125" s="188" t="s">
        <v>155</v>
      </c>
      <c r="D125" s="339">
        <v>10.3</v>
      </c>
      <c r="E125" s="340" t="s">
        <v>175</v>
      </c>
      <c r="F125" s="188">
        <v>38</v>
      </c>
      <c r="G125" s="188">
        <v>38</v>
      </c>
      <c r="H125" s="425"/>
      <c r="J125" s="460"/>
      <c r="K125" s="425"/>
      <c r="X125" s="341"/>
    </row>
    <row r="126" spans="1:34" s="188" customFormat="1" outlineLevel="1" x14ac:dyDescent="0.35">
      <c r="B126" s="338"/>
      <c r="C126" s="188" t="s">
        <v>430</v>
      </c>
      <c r="D126" s="339">
        <v>11.4</v>
      </c>
      <c r="E126" s="340" t="s">
        <v>175</v>
      </c>
      <c r="F126" s="188">
        <v>38</v>
      </c>
      <c r="G126" s="188">
        <v>38</v>
      </c>
      <c r="H126" s="425"/>
      <c r="J126" s="460"/>
      <c r="K126" s="425"/>
      <c r="X126" s="341"/>
    </row>
    <row r="127" spans="1:34" s="188" customFormat="1" outlineLevel="1" x14ac:dyDescent="0.35">
      <c r="A127" s="188">
        <v>2</v>
      </c>
      <c r="B127" s="338"/>
      <c r="C127" s="188" t="s">
        <v>431</v>
      </c>
      <c r="D127" s="339">
        <v>10.8</v>
      </c>
      <c r="E127" s="340" t="s">
        <v>80</v>
      </c>
      <c r="F127" s="188">
        <v>37</v>
      </c>
      <c r="G127" s="188">
        <v>37</v>
      </c>
      <c r="H127" s="425"/>
      <c r="J127" s="460"/>
      <c r="K127" s="425"/>
      <c r="X127" s="341"/>
    </row>
    <row r="128" spans="1:34" s="188" customFormat="1" outlineLevel="1" x14ac:dyDescent="0.35">
      <c r="B128" s="338"/>
      <c r="C128" s="188" t="s">
        <v>272</v>
      </c>
      <c r="D128" s="339">
        <v>8.1</v>
      </c>
      <c r="E128" s="340" t="s">
        <v>80</v>
      </c>
      <c r="F128" s="188">
        <v>37</v>
      </c>
      <c r="G128" s="188">
        <v>37</v>
      </c>
      <c r="H128" s="425"/>
      <c r="J128" s="460"/>
      <c r="K128" s="425"/>
      <c r="X128" s="341"/>
    </row>
    <row r="129" spans="1:24" s="188" customFormat="1" outlineLevel="1" x14ac:dyDescent="0.35">
      <c r="A129" s="188">
        <v>3</v>
      </c>
      <c r="B129" s="338"/>
      <c r="C129" s="188" t="s">
        <v>353</v>
      </c>
      <c r="D129" s="339">
        <v>9.6999999999999993</v>
      </c>
      <c r="E129" s="340" t="s">
        <v>70</v>
      </c>
      <c r="F129" s="188">
        <v>36</v>
      </c>
      <c r="G129" s="188">
        <v>36</v>
      </c>
      <c r="H129" s="425"/>
      <c r="J129" s="460"/>
      <c r="K129" s="425"/>
      <c r="X129" s="341"/>
    </row>
    <row r="130" spans="1:24" s="188" customFormat="1" outlineLevel="1" x14ac:dyDescent="0.35">
      <c r="B130" s="338"/>
      <c r="C130" s="188" t="s">
        <v>148</v>
      </c>
      <c r="D130" s="339">
        <v>11.6</v>
      </c>
      <c r="E130" s="340" t="s">
        <v>70</v>
      </c>
      <c r="F130" s="188">
        <v>36</v>
      </c>
      <c r="G130" s="188">
        <v>36</v>
      </c>
      <c r="H130" s="425"/>
      <c r="J130" s="460"/>
      <c r="K130" s="425"/>
      <c r="X130" s="341"/>
    </row>
    <row r="131" spans="1:24" s="188" customFormat="1" ht="12" customHeight="1" outlineLevel="1" x14ac:dyDescent="0.35">
      <c r="A131" s="188">
        <v>4</v>
      </c>
      <c r="B131" s="338"/>
      <c r="C131" s="188" t="s">
        <v>223</v>
      </c>
      <c r="D131" s="339">
        <v>12.8</v>
      </c>
      <c r="E131" s="340" t="s">
        <v>175</v>
      </c>
      <c r="F131" s="188">
        <v>35</v>
      </c>
      <c r="G131" s="188">
        <v>35</v>
      </c>
      <c r="H131" s="425"/>
      <c r="J131" s="460"/>
      <c r="K131" s="425"/>
      <c r="X131" s="341"/>
    </row>
    <row r="132" spans="1:24" s="188" customFormat="1" outlineLevel="1" x14ac:dyDescent="0.35">
      <c r="B132" s="338"/>
      <c r="C132" s="188" t="s">
        <v>182</v>
      </c>
      <c r="D132" s="339">
        <v>13.3</v>
      </c>
      <c r="E132" s="340" t="s">
        <v>175</v>
      </c>
      <c r="F132" s="188">
        <v>35</v>
      </c>
      <c r="G132" s="188">
        <v>35</v>
      </c>
      <c r="H132" s="425"/>
      <c r="J132" s="460"/>
      <c r="K132" s="425"/>
      <c r="X132" s="341"/>
    </row>
    <row r="133" spans="1:24" s="188" customFormat="1" outlineLevel="1" x14ac:dyDescent="0.35">
      <c r="A133" s="188">
        <v>5</v>
      </c>
      <c r="B133" s="338"/>
      <c r="C133" s="188" t="s">
        <v>203</v>
      </c>
      <c r="D133" s="339">
        <v>19.399999999999999</v>
      </c>
      <c r="E133" s="340" t="s">
        <v>351</v>
      </c>
      <c r="F133" s="188">
        <v>35</v>
      </c>
      <c r="G133" s="188">
        <v>35</v>
      </c>
      <c r="H133" s="425"/>
      <c r="J133" s="460"/>
      <c r="K133" s="425"/>
      <c r="X133" s="341"/>
    </row>
    <row r="134" spans="1:24" s="188" customFormat="1" outlineLevel="1" x14ac:dyDescent="0.35">
      <c r="B134" s="338"/>
      <c r="C134" s="188" t="s">
        <v>263</v>
      </c>
      <c r="D134" s="339">
        <v>23.7</v>
      </c>
      <c r="E134" s="340" t="s">
        <v>351</v>
      </c>
      <c r="F134" s="188">
        <v>35</v>
      </c>
      <c r="G134" s="188">
        <v>35</v>
      </c>
      <c r="H134" s="425"/>
      <c r="J134" s="460"/>
      <c r="K134" s="425"/>
      <c r="X134" s="341"/>
    </row>
    <row r="135" spans="1:24" s="188" customFormat="1" outlineLevel="1" x14ac:dyDescent="0.35">
      <c r="A135" s="188">
        <v>6</v>
      </c>
      <c r="B135" s="338"/>
      <c r="C135" s="188" t="s">
        <v>202</v>
      </c>
      <c r="D135" s="339">
        <v>11.8</v>
      </c>
      <c r="E135" s="340" t="s">
        <v>80</v>
      </c>
      <c r="F135" s="188">
        <v>34</v>
      </c>
      <c r="G135" s="188">
        <v>34</v>
      </c>
      <c r="H135" s="425"/>
      <c r="J135" s="460"/>
      <c r="K135" s="425"/>
      <c r="X135" s="341"/>
    </row>
    <row r="136" spans="1:24" s="188" customFormat="1" outlineLevel="1" x14ac:dyDescent="0.35">
      <c r="B136" s="338"/>
      <c r="C136" s="188" t="s">
        <v>432</v>
      </c>
      <c r="D136" s="339">
        <v>9.9</v>
      </c>
      <c r="E136" s="340" t="s">
        <v>80</v>
      </c>
      <c r="F136" s="188">
        <v>34</v>
      </c>
      <c r="G136" s="188">
        <v>34</v>
      </c>
      <c r="H136" s="425"/>
      <c r="J136" s="460"/>
      <c r="K136" s="425"/>
      <c r="X136" s="341"/>
    </row>
    <row r="137" spans="1:24" s="188" customFormat="1" outlineLevel="1" x14ac:dyDescent="0.35">
      <c r="A137" s="188">
        <v>7</v>
      </c>
      <c r="B137" s="338"/>
      <c r="C137" s="188" t="s">
        <v>398</v>
      </c>
      <c r="D137" s="339">
        <v>23.6</v>
      </c>
      <c r="E137" s="340" t="s">
        <v>70</v>
      </c>
      <c r="F137" s="188">
        <v>33</v>
      </c>
      <c r="G137" s="188">
        <v>33</v>
      </c>
      <c r="H137" s="425"/>
      <c r="J137" s="460"/>
      <c r="K137" s="425"/>
      <c r="X137" s="341"/>
    </row>
    <row r="138" spans="1:24" s="188" customFormat="1" outlineLevel="1" x14ac:dyDescent="0.35">
      <c r="B138" s="338"/>
      <c r="C138" s="188" t="s">
        <v>399</v>
      </c>
      <c r="D138" s="339">
        <v>12.7</v>
      </c>
      <c r="E138" s="340" t="s">
        <v>70</v>
      </c>
      <c r="F138" s="188">
        <v>33</v>
      </c>
      <c r="G138" s="188">
        <v>33</v>
      </c>
      <c r="H138" s="425"/>
      <c r="J138" s="460"/>
      <c r="K138" s="425"/>
      <c r="X138" s="341"/>
    </row>
    <row r="139" spans="1:24" s="188" customFormat="1" outlineLevel="1" x14ac:dyDescent="0.35">
      <c r="A139" s="188">
        <v>8</v>
      </c>
      <c r="B139" s="338"/>
      <c r="C139" s="188" t="s">
        <v>276</v>
      </c>
      <c r="D139" s="339">
        <v>21</v>
      </c>
      <c r="E139" s="340" t="s">
        <v>175</v>
      </c>
      <c r="F139" s="188">
        <v>32</v>
      </c>
      <c r="G139" s="188">
        <v>32</v>
      </c>
      <c r="H139" s="425"/>
      <c r="J139" s="460"/>
      <c r="K139" s="425"/>
      <c r="X139" s="341"/>
    </row>
    <row r="140" spans="1:24" s="188" customFormat="1" outlineLevel="1" x14ac:dyDescent="0.35">
      <c r="B140" s="338"/>
      <c r="C140" s="188" t="s">
        <v>433</v>
      </c>
      <c r="D140" s="339">
        <v>9.5</v>
      </c>
      <c r="E140" s="340" t="s">
        <v>175</v>
      </c>
      <c r="F140" s="188">
        <v>32</v>
      </c>
      <c r="G140" s="188">
        <v>32</v>
      </c>
      <c r="H140" s="425"/>
      <c r="J140" s="460"/>
      <c r="K140" s="425"/>
      <c r="X140" s="341"/>
    </row>
    <row r="141" spans="1:24" s="188" customFormat="1" outlineLevel="1" x14ac:dyDescent="0.35">
      <c r="A141" s="188">
        <v>9</v>
      </c>
      <c r="B141" s="338"/>
      <c r="C141" s="188" t="s">
        <v>177</v>
      </c>
      <c r="D141" s="339">
        <v>18.100000000000001</v>
      </c>
      <c r="E141" s="340" t="s">
        <v>175</v>
      </c>
      <c r="F141" s="188">
        <v>31</v>
      </c>
      <c r="G141" s="188">
        <v>31</v>
      </c>
      <c r="H141" s="425"/>
      <c r="J141" s="460"/>
      <c r="K141" s="425"/>
      <c r="X141" s="341"/>
    </row>
    <row r="142" spans="1:24" s="188" customFormat="1" outlineLevel="1" x14ac:dyDescent="0.35">
      <c r="B142" s="338"/>
      <c r="C142" s="188" t="s">
        <v>179</v>
      </c>
      <c r="D142" s="339">
        <v>17.3</v>
      </c>
      <c r="E142" s="340" t="s">
        <v>175</v>
      </c>
      <c r="F142" s="188">
        <v>31</v>
      </c>
      <c r="G142" s="188">
        <v>31</v>
      </c>
      <c r="H142" s="425"/>
      <c r="J142" s="460"/>
      <c r="K142" s="425"/>
      <c r="X142" s="341"/>
    </row>
    <row r="143" spans="1:24" s="188" customFormat="1" outlineLevel="1" x14ac:dyDescent="0.35">
      <c r="A143" s="188">
        <v>10</v>
      </c>
      <c r="B143" s="338"/>
      <c r="C143" s="188" t="s">
        <v>157</v>
      </c>
      <c r="D143" s="339">
        <v>14.9</v>
      </c>
      <c r="E143" s="340" t="s">
        <v>175</v>
      </c>
      <c r="F143" s="188">
        <v>31</v>
      </c>
      <c r="G143" s="188">
        <v>31</v>
      </c>
      <c r="H143" s="425"/>
      <c r="J143" s="460"/>
      <c r="K143" s="425"/>
      <c r="X143" s="341"/>
    </row>
    <row r="144" spans="1:24" s="188" customFormat="1" outlineLevel="1" x14ac:dyDescent="0.35">
      <c r="B144" s="338"/>
      <c r="C144" s="188" t="s">
        <v>434</v>
      </c>
      <c r="D144" s="339">
        <v>19.899999999999999</v>
      </c>
      <c r="E144" s="340" t="s">
        <v>175</v>
      </c>
      <c r="F144" s="188">
        <v>31</v>
      </c>
      <c r="G144" s="188">
        <v>31</v>
      </c>
      <c r="H144" s="425"/>
      <c r="J144" s="460"/>
      <c r="K144" s="425"/>
      <c r="X144" s="341"/>
    </row>
    <row r="145" spans="1:24" s="188" customFormat="1" outlineLevel="1" x14ac:dyDescent="0.35">
      <c r="A145" s="188">
        <v>11</v>
      </c>
      <c r="B145" s="338"/>
      <c r="C145" s="188" t="s">
        <v>206</v>
      </c>
      <c r="D145" s="339">
        <v>15.8</v>
      </c>
      <c r="E145" s="340" t="s">
        <v>175</v>
      </c>
      <c r="F145" s="188">
        <v>31</v>
      </c>
      <c r="G145" s="188">
        <v>31</v>
      </c>
      <c r="H145" s="425"/>
      <c r="J145" s="460"/>
      <c r="K145" s="425"/>
      <c r="X145" s="341"/>
    </row>
    <row r="146" spans="1:24" s="188" customFormat="1" outlineLevel="1" x14ac:dyDescent="0.35">
      <c r="B146" s="338"/>
      <c r="C146" s="188" t="s">
        <v>219</v>
      </c>
      <c r="D146" s="339">
        <v>26.1</v>
      </c>
      <c r="E146" s="340" t="s">
        <v>175</v>
      </c>
      <c r="F146" s="188">
        <v>31</v>
      </c>
      <c r="G146" s="188">
        <v>31</v>
      </c>
      <c r="H146" s="425"/>
      <c r="J146" s="460"/>
      <c r="K146" s="425"/>
      <c r="X146" s="341"/>
    </row>
    <row r="147" spans="1:24" s="188" customFormat="1" outlineLevel="1" x14ac:dyDescent="0.35">
      <c r="A147" s="188">
        <v>12</v>
      </c>
      <c r="B147" s="338"/>
      <c r="C147" s="188" t="s">
        <v>424</v>
      </c>
      <c r="D147" s="339">
        <v>14</v>
      </c>
      <c r="E147" s="340" t="s">
        <v>70</v>
      </c>
      <c r="F147" s="188">
        <v>31</v>
      </c>
      <c r="G147" s="188">
        <v>31</v>
      </c>
      <c r="H147" s="425"/>
      <c r="J147" s="460"/>
      <c r="K147" s="425"/>
      <c r="X147" s="341"/>
    </row>
    <row r="148" spans="1:24" s="188" customFormat="1" outlineLevel="1" x14ac:dyDescent="0.35">
      <c r="B148" s="338"/>
      <c r="C148" s="188" t="s">
        <v>168</v>
      </c>
      <c r="D148" s="339">
        <v>22.1</v>
      </c>
      <c r="E148" s="340" t="s">
        <v>70</v>
      </c>
      <c r="F148" s="188">
        <v>31</v>
      </c>
      <c r="G148" s="188">
        <v>31</v>
      </c>
      <c r="H148" s="425"/>
      <c r="J148" s="460"/>
      <c r="K148" s="425"/>
      <c r="X148" s="341"/>
    </row>
    <row r="149" spans="1:24" s="188" customFormat="1" outlineLevel="1" x14ac:dyDescent="0.35">
      <c r="A149" s="188">
        <v>13</v>
      </c>
      <c r="B149" s="338"/>
      <c r="C149" s="188" t="s">
        <v>346</v>
      </c>
      <c r="D149" s="339">
        <v>19.2</v>
      </c>
      <c r="E149" s="340" t="s">
        <v>175</v>
      </c>
      <c r="F149" s="188">
        <v>27</v>
      </c>
      <c r="G149" s="188">
        <v>27</v>
      </c>
      <c r="H149" s="425"/>
      <c r="J149" s="460"/>
      <c r="K149" s="425"/>
      <c r="X149" s="341"/>
    </row>
    <row r="150" spans="1:24" s="188" customFormat="1" outlineLevel="1" x14ac:dyDescent="0.35">
      <c r="B150" s="338"/>
      <c r="C150" s="188" t="s">
        <v>215</v>
      </c>
      <c r="D150" s="339">
        <v>20.9</v>
      </c>
      <c r="E150" s="340" t="s">
        <v>175</v>
      </c>
      <c r="F150" s="188">
        <v>27</v>
      </c>
      <c r="G150" s="188">
        <v>27</v>
      </c>
      <c r="H150" s="425"/>
      <c r="J150" s="460"/>
      <c r="K150" s="425"/>
      <c r="X150" s="341"/>
    </row>
    <row r="151" spans="1:24" s="188" customFormat="1" outlineLevel="1" x14ac:dyDescent="0.35">
      <c r="A151" s="188">
        <v>14</v>
      </c>
      <c r="B151" s="338"/>
      <c r="C151" s="188" t="s">
        <v>413</v>
      </c>
      <c r="D151" s="339">
        <v>25.9</v>
      </c>
      <c r="E151" s="340" t="s">
        <v>70</v>
      </c>
      <c r="F151" s="188">
        <v>27</v>
      </c>
      <c r="G151" s="188">
        <v>27</v>
      </c>
      <c r="H151" s="425"/>
      <c r="J151" s="460"/>
      <c r="K151" s="425"/>
      <c r="X151" s="341"/>
    </row>
    <row r="152" spans="1:24" s="188" customFormat="1" outlineLevel="1" x14ac:dyDescent="0.35">
      <c r="B152" s="338"/>
      <c r="C152" s="188" t="s">
        <v>336</v>
      </c>
      <c r="D152" s="339">
        <v>22</v>
      </c>
      <c r="E152" s="340" t="s">
        <v>70</v>
      </c>
      <c r="F152" s="188">
        <v>27</v>
      </c>
      <c r="G152" s="188">
        <v>27</v>
      </c>
      <c r="H152" s="425"/>
      <c r="J152" s="460"/>
      <c r="K152" s="425"/>
      <c r="X152" s="341"/>
    </row>
    <row r="153" spans="1:24" s="188" customFormat="1" outlineLevel="1" x14ac:dyDescent="0.35">
      <c r="A153" s="188">
        <v>15</v>
      </c>
      <c r="B153" s="338"/>
      <c r="C153" s="188" t="s">
        <v>332</v>
      </c>
      <c r="D153" s="339">
        <v>14</v>
      </c>
      <c r="E153" s="340" t="s">
        <v>351</v>
      </c>
      <c r="F153" s="188">
        <v>27</v>
      </c>
      <c r="G153" s="188">
        <v>27</v>
      </c>
      <c r="H153" s="425"/>
      <c r="J153" s="460"/>
      <c r="K153" s="425"/>
      <c r="X153" s="341"/>
    </row>
    <row r="154" spans="1:24" s="188" customFormat="1" outlineLevel="1" x14ac:dyDescent="0.35">
      <c r="B154" s="338"/>
      <c r="C154" s="188" t="s">
        <v>339</v>
      </c>
      <c r="D154" s="339">
        <v>30.1</v>
      </c>
      <c r="E154" s="340" t="s">
        <v>351</v>
      </c>
      <c r="F154" s="188">
        <v>27</v>
      </c>
      <c r="G154" s="188">
        <v>27</v>
      </c>
      <c r="H154" s="425"/>
      <c r="J154" s="460"/>
      <c r="K154" s="425"/>
      <c r="X154" s="341"/>
    </row>
    <row r="155" spans="1:24" s="188" customFormat="1" outlineLevel="1" x14ac:dyDescent="0.35">
      <c r="A155" s="188">
        <v>16</v>
      </c>
      <c r="B155" s="338"/>
      <c r="C155" s="188" t="s">
        <v>220</v>
      </c>
      <c r="D155" s="339">
        <v>21.3</v>
      </c>
      <c r="E155" s="340" t="s">
        <v>175</v>
      </c>
      <c r="F155" s="188">
        <v>26</v>
      </c>
      <c r="G155" s="188">
        <v>26</v>
      </c>
      <c r="H155" s="425"/>
      <c r="J155" s="460"/>
      <c r="K155" s="425"/>
      <c r="X155" s="341"/>
    </row>
    <row r="156" spans="1:24" s="188" customFormat="1" outlineLevel="1" x14ac:dyDescent="0.35">
      <c r="B156" s="338"/>
      <c r="C156" s="188" t="s">
        <v>208</v>
      </c>
      <c r="D156" s="339">
        <v>17.600000000000001</v>
      </c>
      <c r="E156" s="340" t="s">
        <v>175</v>
      </c>
      <c r="F156" s="188">
        <v>26</v>
      </c>
      <c r="G156" s="188">
        <v>26</v>
      </c>
      <c r="H156" s="425"/>
      <c r="J156" s="460"/>
      <c r="K156" s="425"/>
      <c r="X156" s="341"/>
    </row>
    <row r="157" spans="1:24" s="188" customFormat="1" outlineLevel="1" x14ac:dyDescent="0.35">
      <c r="A157" s="188">
        <v>17</v>
      </c>
      <c r="B157" s="338"/>
      <c r="C157" s="188" t="s">
        <v>365</v>
      </c>
      <c r="D157" s="339">
        <v>35.700000000000003</v>
      </c>
      <c r="E157" s="340" t="s">
        <v>351</v>
      </c>
      <c r="F157" s="188">
        <v>26</v>
      </c>
      <c r="G157" s="188">
        <v>26</v>
      </c>
      <c r="H157" s="425"/>
      <c r="J157" s="460"/>
      <c r="K157" s="425"/>
      <c r="X157" s="341"/>
    </row>
    <row r="158" spans="1:24" s="188" customFormat="1" outlineLevel="1" x14ac:dyDescent="0.35">
      <c r="B158" s="338"/>
      <c r="C158" s="188" t="s">
        <v>295</v>
      </c>
      <c r="D158" s="339">
        <v>17.2</v>
      </c>
      <c r="E158" s="340" t="s">
        <v>351</v>
      </c>
      <c r="F158" s="188">
        <v>26</v>
      </c>
      <c r="G158" s="188">
        <v>26</v>
      </c>
      <c r="H158" s="425"/>
      <c r="J158" s="460"/>
      <c r="K158" s="425"/>
      <c r="X158" s="341"/>
    </row>
    <row r="159" spans="1:24" s="188" customFormat="1" outlineLevel="1" x14ac:dyDescent="0.35">
      <c r="A159" s="188">
        <v>18</v>
      </c>
      <c r="B159" s="338"/>
      <c r="C159" s="188" t="s">
        <v>355</v>
      </c>
      <c r="D159" s="339">
        <v>18.5</v>
      </c>
      <c r="E159" s="340" t="s">
        <v>351</v>
      </c>
      <c r="F159" s="188">
        <v>26</v>
      </c>
      <c r="G159" s="188">
        <v>26</v>
      </c>
      <c r="H159" s="425"/>
      <c r="J159" s="460"/>
      <c r="K159" s="425"/>
      <c r="X159" s="341"/>
    </row>
    <row r="160" spans="1:24" s="188" customFormat="1" outlineLevel="1" x14ac:dyDescent="0.35">
      <c r="B160" s="338"/>
      <c r="C160" s="188" t="s">
        <v>415</v>
      </c>
      <c r="D160" s="339">
        <v>24.8</v>
      </c>
      <c r="E160" s="340" t="s">
        <v>351</v>
      </c>
      <c r="F160" s="188">
        <v>26</v>
      </c>
      <c r="G160" s="188">
        <v>26</v>
      </c>
      <c r="H160" s="425"/>
      <c r="K160" s="425"/>
      <c r="X160" s="341"/>
    </row>
    <row r="161" spans="1:24" s="188" customFormat="1" outlineLevel="1" x14ac:dyDescent="0.35">
      <c r="A161" s="188">
        <v>19</v>
      </c>
      <c r="B161" s="338"/>
      <c r="C161" s="188" t="s">
        <v>141</v>
      </c>
      <c r="D161" s="339">
        <v>18.399999999999999</v>
      </c>
      <c r="E161" s="340" t="s">
        <v>70</v>
      </c>
      <c r="F161" s="188">
        <v>26</v>
      </c>
      <c r="G161" s="188">
        <v>26</v>
      </c>
      <c r="H161" s="425"/>
      <c r="K161" s="425"/>
      <c r="X161" s="341"/>
    </row>
    <row r="162" spans="1:24" s="188" customFormat="1" outlineLevel="1" x14ac:dyDescent="0.35">
      <c r="B162" s="338"/>
      <c r="C162" s="188" t="s">
        <v>278</v>
      </c>
      <c r="D162" s="339">
        <v>25.1</v>
      </c>
      <c r="E162" s="340" t="s">
        <v>70</v>
      </c>
      <c r="F162" s="188">
        <v>26</v>
      </c>
      <c r="G162" s="188">
        <v>26</v>
      </c>
      <c r="H162" s="425"/>
      <c r="K162" s="425"/>
      <c r="X162" s="341"/>
    </row>
    <row r="163" spans="1:24" s="188" customFormat="1" outlineLevel="1" x14ac:dyDescent="0.35">
      <c r="A163" s="188">
        <v>20</v>
      </c>
      <c r="B163" s="338"/>
      <c r="C163" s="188" t="s">
        <v>159</v>
      </c>
      <c r="D163" s="339">
        <v>22.2</v>
      </c>
      <c r="E163" s="340" t="s">
        <v>175</v>
      </c>
      <c r="F163" s="188">
        <v>25</v>
      </c>
      <c r="G163" s="188">
        <v>25</v>
      </c>
      <c r="H163" s="425"/>
      <c r="K163" s="425"/>
      <c r="X163" s="341"/>
    </row>
    <row r="164" spans="1:24" s="188" customFormat="1" outlineLevel="1" x14ac:dyDescent="0.35">
      <c r="B164" s="338"/>
      <c r="C164" s="188" t="s">
        <v>119</v>
      </c>
      <c r="D164" s="339">
        <v>25.2</v>
      </c>
      <c r="E164" s="340" t="s">
        <v>175</v>
      </c>
      <c r="F164" s="188">
        <v>25</v>
      </c>
      <c r="G164" s="188">
        <v>25</v>
      </c>
      <c r="H164" s="425"/>
      <c r="K164" s="425"/>
      <c r="X164" s="341"/>
    </row>
    <row r="165" spans="1:24" s="188" customFormat="1" outlineLevel="1" x14ac:dyDescent="0.35">
      <c r="A165" s="188">
        <v>21</v>
      </c>
      <c r="B165" s="338"/>
      <c r="C165" s="188" t="s">
        <v>239</v>
      </c>
      <c r="D165" s="339">
        <v>20.9</v>
      </c>
      <c r="E165" s="340" t="s">
        <v>351</v>
      </c>
      <c r="F165" s="188">
        <v>25</v>
      </c>
      <c r="G165" s="188">
        <v>25</v>
      </c>
      <c r="H165" s="425"/>
      <c r="K165" s="425"/>
      <c r="X165" s="341"/>
    </row>
    <row r="166" spans="1:24" s="188" customFormat="1" outlineLevel="1" x14ac:dyDescent="0.35">
      <c r="B166" s="338"/>
      <c r="C166" s="188" t="s">
        <v>167</v>
      </c>
      <c r="D166" s="339">
        <v>25.7</v>
      </c>
      <c r="E166" s="340" t="s">
        <v>351</v>
      </c>
      <c r="F166" s="188">
        <v>25</v>
      </c>
      <c r="G166" s="188">
        <v>25</v>
      </c>
      <c r="H166" s="425"/>
      <c r="K166" s="425"/>
      <c r="X166" s="341"/>
    </row>
    <row r="167" spans="1:24" s="188" customFormat="1" outlineLevel="1" x14ac:dyDescent="0.35">
      <c r="A167" s="188">
        <v>22</v>
      </c>
      <c r="B167" s="338"/>
      <c r="C167" s="188" t="s">
        <v>172</v>
      </c>
      <c r="D167" s="339">
        <v>23.7</v>
      </c>
      <c r="E167" s="340" t="s">
        <v>70</v>
      </c>
      <c r="F167" s="188">
        <v>25</v>
      </c>
      <c r="G167" s="188">
        <v>25</v>
      </c>
      <c r="H167" s="425"/>
      <c r="K167" s="425"/>
      <c r="X167" s="341"/>
    </row>
    <row r="168" spans="1:24" s="188" customFormat="1" outlineLevel="1" x14ac:dyDescent="0.35">
      <c r="B168" s="338"/>
      <c r="C168" s="188" t="s">
        <v>169</v>
      </c>
      <c r="D168" s="339">
        <v>20.8</v>
      </c>
      <c r="E168" s="340" t="s">
        <v>70</v>
      </c>
      <c r="F168" s="188">
        <v>25</v>
      </c>
      <c r="G168" s="188">
        <v>25</v>
      </c>
      <c r="H168" s="425"/>
      <c r="K168" s="425"/>
      <c r="X168" s="341"/>
    </row>
    <row r="169" spans="1:24" s="188" customFormat="1" outlineLevel="1" x14ac:dyDescent="0.35">
      <c r="A169" s="188">
        <v>23</v>
      </c>
      <c r="B169" s="338"/>
      <c r="C169" s="188" t="s">
        <v>111</v>
      </c>
      <c r="D169" s="339">
        <v>12.5</v>
      </c>
      <c r="E169" s="340" t="s">
        <v>69</v>
      </c>
      <c r="F169" s="188">
        <v>24</v>
      </c>
      <c r="G169" s="188">
        <v>24</v>
      </c>
      <c r="H169" s="425"/>
      <c r="K169" s="425"/>
      <c r="X169" s="341"/>
    </row>
    <row r="170" spans="1:24" s="188" customFormat="1" outlineLevel="1" x14ac:dyDescent="0.35">
      <c r="B170" s="338"/>
      <c r="C170" s="188" t="s">
        <v>186</v>
      </c>
      <c r="D170" s="339">
        <v>24.6</v>
      </c>
      <c r="E170" s="340" t="s">
        <v>69</v>
      </c>
      <c r="F170" s="188">
        <v>24</v>
      </c>
      <c r="G170" s="188">
        <v>24</v>
      </c>
      <c r="H170" s="425"/>
      <c r="K170" s="425"/>
      <c r="X170" s="341"/>
    </row>
    <row r="171" spans="1:24" s="188" customFormat="1" outlineLevel="1" x14ac:dyDescent="0.35">
      <c r="A171" s="188">
        <v>24</v>
      </c>
      <c r="B171" s="338"/>
      <c r="C171" s="188" t="s">
        <v>416</v>
      </c>
      <c r="D171" s="339">
        <v>22.7</v>
      </c>
      <c r="E171" s="340" t="s">
        <v>69</v>
      </c>
      <c r="F171" s="188">
        <v>24</v>
      </c>
      <c r="G171" s="188">
        <v>24</v>
      </c>
      <c r="H171" s="425"/>
      <c r="K171" s="425"/>
      <c r="X171" s="341"/>
    </row>
    <row r="172" spans="1:24" s="188" customFormat="1" outlineLevel="1" x14ac:dyDescent="0.35">
      <c r="B172" s="338"/>
      <c r="C172" s="188" t="s">
        <v>300</v>
      </c>
      <c r="D172" s="339">
        <v>18.399999999999999</v>
      </c>
      <c r="E172" s="340" t="s">
        <v>69</v>
      </c>
      <c r="F172" s="188">
        <v>24</v>
      </c>
      <c r="G172" s="188">
        <v>24</v>
      </c>
      <c r="H172" s="425"/>
      <c r="K172" s="425"/>
      <c r="X172" s="341"/>
    </row>
    <row r="173" spans="1:24" s="188" customFormat="1" outlineLevel="1" x14ac:dyDescent="0.35">
      <c r="A173" s="188">
        <v>25</v>
      </c>
      <c r="B173" s="338"/>
      <c r="C173" s="188" t="s">
        <v>265</v>
      </c>
      <c r="D173" s="339">
        <v>17.8</v>
      </c>
      <c r="E173" s="340" t="s">
        <v>175</v>
      </c>
      <c r="F173" s="188">
        <v>24</v>
      </c>
      <c r="G173" s="188">
        <v>24</v>
      </c>
      <c r="H173" s="425"/>
      <c r="K173" s="425"/>
      <c r="X173" s="341"/>
    </row>
    <row r="174" spans="1:24" s="188" customFormat="1" outlineLevel="1" x14ac:dyDescent="0.35">
      <c r="B174" s="338"/>
      <c r="C174" s="188" t="s">
        <v>283</v>
      </c>
      <c r="D174" s="339">
        <v>27.8</v>
      </c>
      <c r="E174" s="340" t="s">
        <v>175</v>
      </c>
      <c r="F174" s="188">
        <v>24</v>
      </c>
      <c r="G174" s="188">
        <v>24</v>
      </c>
      <c r="H174" s="425"/>
      <c r="K174" s="425"/>
      <c r="X174" s="341"/>
    </row>
    <row r="175" spans="1:24" s="188" customFormat="1" outlineLevel="1" x14ac:dyDescent="0.35">
      <c r="A175" s="188">
        <v>26</v>
      </c>
      <c r="B175" s="338"/>
      <c r="C175" s="188" t="s">
        <v>237</v>
      </c>
      <c r="D175" s="339">
        <v>25.2</v>
      </c>
      <c r="E175" s="340" t="s">
        <v>175</v>
      </c>
      <c r="F175" s="188">
        <v>23</v>
      </c>
      <c r="G175" s="188">
        <v>23</v>
      </c>
      <c r="H175" s="425"/>
      <c r="K175" s="425"/>
      <c r="X175" s="341"/>
    </row>
    <row r="176" spans="1:24" s="188" customFormat="1" outlineLevel="1" x14ac:dyDescent="0.35">
      <c r="B176" s="338"/>
      <c r="C176" s="188" t="s">
        <v>348</v>
      </c>
      <c r="D176" s="339">
        <v>31</v>
      </c>
      <c r="E176" s="340" t="s">
        <v>175</v>
      </c>
      <c r="F176" s="188">
        <v>23</v>
      </c>
      <c r="G176" s="188">
        <v>23</v>
      </c>
      <c r="H176" s="425"/>
      <c r="K176" s="425"/>
      <c r="X176" s="341"/>
    </row>
    <row r="177" spans="1:24" s="188" customFormat="1" outlineLevel="1" x14ac:dyDescent="0.35">
      <c r="A177" s="188">
        <v>27</v>
      </c>
      <c r="B177" s="338"/>
      <c r="C177" s="188" t="s">
        <v>418</v>
      </c>
      <c r="D177" s="339">
        <v>16.899999999999999</v>
      </c>
      <c r="E177" s="340" t="s">
        <v>351</v>
      </c>
      <c r="F177" s="188">
        <v>22</v>
      </c>
      <c r="G177" s="188">
        <v>22</v>
      </c>
      <c r="H177" s="425"/>
      <c r="K177" s="425"/>
      <c r="X177" s="341"/>
    </row>
    <row r="178" spans="1:24" s="188" customFormat="1" outlineLevel="1" x14ac:dyDescent="0.35">
      <c r="B178" s="338"/>
      <c r="C178" s="188" t="s">
        <v>419</v>
      </c>
      <c r="D178" s="339">
        <v>19.5</v>
      </c>
      <c r="E178" s="340" t="s">
        <v>351</v>
      </c>
      <c r="F178" s="188">
        <v>22</v>
      </c>
      <c r="G178" s="188">
        <v>22</v>
      </c>
      <c r="H178" s="425"/>
      <c r="K178" s="425"/>
      <c r="X178" s="341"/>
    </row>
    <row r="179" spans="1:24" s="188" customFormat="1" outlineLevel="1" x14ac:dyDescent="0.35">
      <c r="A179" s="188">
        <v>28</v>
      </c>
      <c r="B179" s="338"/>
      <c r="C179" s="188" t="s">
        <v>222</v>
      </c>
      <c r="D179" s="339">
        <v>25.4</v>
      </c>
      <c r="E179" s="340" t="s">
        <v>175</v>
      </c>
      <c r="F179" s="188">
        <v>22</v>
      </c>
      <c r="G179" s="188">
        <v>22</v>
      </c>
      <c r="H179" s="425"/>
      <c r="K179" s="425"/>
      <c r="X179" s="341"/>
    </row>
    <row r="180" spans="1:24" s="188" customFormat="1" outlineLevel="1" x14ac:dyDescent="0.35">
      <c r="B180" s="338"/>
      <c r="C180" s="188" t="s">
        <v>185</v>
      </c>
      <c r="D180" s="339">
        <v>24.1</v>
      </c>
      <c r="E180" s="340" t="s">
        <v>175</v>
      </c>
      <c r="F180" s="188">
        <v>22</v>
      </c>
      <c r="G180" s="188">
        <v>22</v>
      </c>
      <c r="H180" s="425"/>
      <c r="K180" s="425"/>
      <c r="X180" s="341"/>
    </row>
    <row r="181" spans="1:24" s="188" customFormat="1" outlineLevel="1" x14ac:dyDescent="0.35">
      <c r="A181" s="188">
        <v>29</v>
      </c>
      <c r="B181" s="338"/>
      <c r="C181" s="188" t="s">
        <v>212</v>
      </c>
      <c r="D181" s="339">
        <v>24.1</v>
      </c>
      <c r="E181" s="340" t="s">
        <v>175</v>
      </c>
      <c r="F181" s="188">
        <v>20</v>
      </c>
      <c r="G181" s="188">
        <v>20</v>
      </c>
      <c r="H181" s="425"/>
      <c r="K181" s="425"/>
      <c r="X181" s="341"/>
    </row>
    <row r="182" spans="1:24" s="188" customFormat="1" outlineLevel="1" x14ac:dyDescent="0.35">
      <c r="B182" s="338"/>
      <c r="C182" s="188" t="s">
        <v>256</v>
      </c>
      <c r="D182" s="339">
        <v>30</v>
      </c>
      <c r="E182" s="340" t="s">
        <v>175</v>
      </c>
      <c r="F182" s="188">
        <v>20</v>
      </c>
      <c r="G182" s="188">
        <v>20</v>
      </c>
      <c r="H182" s="425"/>
      <c r="K182" s="425"/>
      <c r="X182" s="341"/>
    </row>
    <row r="183" spans="1:24" s="188" customFormat="1" outlineLevel="1" x14ac:dyDescent="0.35">
      <c r="A183" s="188">
        <v>30</v>
      </c>
      <c r="B183" s="338"/>
      <c r="C183" s="188" t="s">
        <v>358</v>
      </c>
      <c r="D183" s="339">
        <v>32.1</v>
      </c>
      <c r="E183" s="340" t="s">
        <v>175</v>
      </c>
      <c r="F183" s="188">
        <v>20</v>
      </c>
      <c r="G183" s="188">
        <v>20</v>
      </c>
      <c r="H183" s="425"/>
      <c r="K183" s="425"/>
      <c r="X183" s="341"/>
    </row>
    <row r="184" spans="1:24" s="188" customFormat="1" outlineLevel="1" x14ac:dyDescent="0.35">
      <c r="B184" s="338"/>
      <c r="C184" s="188" t="s">
        <v>417</v>
      </c>
      <c r="D184" s="339">
        <v>33.6</v>
      </c>
      <c r="E184" s="340" t="s">
        <v>175</v>
      </c>
      <c r="F184" s="188">
        <v>20</v>
      </c>
      <c r="G184" s="188">
        <v>20</v>
      </c>
      <c r="H184" s="425"/>
      <c r="K184" s="425"/>
      <c r="X184" s="341"/>
    </row>
    <row r="185" spans="1:24" s="188" customFormat="1" outlineLevel="1" x14ac:dyDescent="0.35">
      <c r="A185" s="188">
        <v>31</v>
      </c>
      <c r="B185" s="338"/>
      <c r="C185" s="188" t="s">
        <v>435</v>
      </c>
      <c r="D185" s="339">
        <v>33.1</v>
      </c>
      <c r="E185" s="340" t="s">
        <v>351</v>
      </c>
      <c r="F185" s="188">
        <v>19</v>
      </c>
      <c r="G185" s="188">
        <v>19</v>
      </c>
      <c r="H185" s="425"/>
      <c r="K185" s="425"/>
      <c r="X185" s="341"/>
    </row>
    <row r="186" spans="1:24" s="188" customFormat="1" outlineLevel="1" x14ac:dyDescent="0.35">
      <c r="B186" s="338"/>
      <c r="C186" s="188" t="s">
        <v>436</v>
      </c>
      <c r="D186" s="339">
        <v>33.299999999999997</v>
      </c>
      <c r="E186" s="340" t="s">
        <v>351</v>
      </c>
      <c r="F186" s="188">
        <v>19</v>
      </c>
      <c r="G186" s="188">
        <v>19</v>
      </c>
      <c r="H186" s="425"/>
      <c r="K186" s="425"/>
      <c r="X186" s="341"/>
    </row>
    <row r="187" spans="1:24" s="188" customFormat="1" outlineLevel="1" x14ac:dyDescent="0.35">
      <c r="A187" s="188">
        <v>32</v>
      </c>
      <c r="B187" s="338"/>
      <c r="C187" s="188" t="s">
        <v>161</v>
      </c>
      <c r="D187" s="339">
        <v>28</v>
      </c>
      <c r="E187" s="340" t="s">
        <v>175</v>
      </c>
      <c r="F187" s="188">
        <v>17</v>
      </c>
      <c r="G187" s="188">
        <v>17</v>
      </c>
      <c r="H187" s="425"/>
      <c r="K187" s="425"/>
      <c r="X187" s="341"/>
    </row>
    <row r="188" spans="1:24" s="188" customFormat="1" outlineLevel="1" x14ac:dyDescent="0.35">
      <c r="B188" s="338"/>
      <c r="C188" s="188" t="s">
        <v>217</v>
      </c>
      <c r="D188" s="339">
        <v>38.5</v>
      </c>
      <c r="E188" s="340" t="s">
        <v>175</v>
      </c>
      <c r="F188" s="188">
        <v>17</v>
      </c>
      <c r="G188" s="188">
        <v>17</v>
      </c>
      <c r="H188" s="425"/>
      <c r="X188" s="341"/>
    </row>
    <row r="189" spans="1:24" s="188" customFormat="1" outlineLevel="1" x14ac:dyDescent="0.35">
      <c r="A189" s="188">
        <v>33</v>
      </c>
      <c r="B189" s="338"/>
      <c r="C189" s="188" t="s">
        <v>284</v>
      </c>
      <c r="D189" s="339">
        <v>26.1</v>
      </c>
      <c r="E189" s="340" t="s">
        <v>175</v>
      </c>
      <c r="F189" s="188">
        <v>17</v>
      </c>
      <c r="G189" s="188">
        <v>17</v>
      </c>
      <c r="H189" s="425"/>
      <c r="X189" s="341"/>
    </row>
    <row r="190" spans="1:24" s="188" customFormat="1" outlineLevel="1" x14ac:dyDescent="0.35">
      <c r="B190" s="338"/>
      <c r="C190" s="188" t="s">
        <v>176</v>
      </c>
      <c r="D190" s="339">
        <v>32.700000000000003</v>
      </c>
      <c r="E190" s="340" t="s">
        <v>175</v>
      </c>
      <c r="F190" s="188">
        <v>17</v>
      </c>
      <c r="G190" s="188">
        <v>17</v>
      </c>
      <c r="H190" s="425"/>
      <c r="X190" s="341"/>
    </row>
    <row r="191" spans="1:24" s="188" customFormat="1" outlineLevel="1" x14ac:dyDescent="0.35">
      <c r="A191" s="188">
        <v>34</v>
      </c>
      <c r="B191" s="338"/>
      <c r="C191" s="188" t="s">
        <v>427</v>
      </c>
      <c r="D191" s="339">
        <v>25.1</v>
      </c>
      <c r="E191" s="340" t="s">
        <v>175</v>
      </c>
      <c r="F191" s="188">
        <v>15</v>
      </c>
      <c r="G191" s="188">
        <v>15</v>
      </c>
      <c r="H191" s="425"/>
      <c r="X191" s="341"/>
    </row>
    <row r="192" spans="1:24" s="188" customFormat="1" outlineLevel="1" x14ac:dyDescent="0.35">
      <c r="B192" s="338"/>
      <c r="C192" s="188" t="s">
        <v>184</v>
      </c>
      <c r="D192" s="339">
        <v>18.100000000000001</v>
      </c>
      <c r="E192" s="340" t="s">
        <v>175</v>
      </c>
      <c r="F192" s="188">
        <v>15</v>
      </c>
      <c r="G192" s="188">
        <v>15</v>
      </c>
      <c r="H192" s="425"/>
      <c r="X192" s="341"/>
    </row>
    <row r="193" spans="1:24" s="188" customFormat="1" outlineLevel="1" x14ac:dyDescent="0.35">
      <c r="A193" s="188">
        <v>35</v>
      </c>
      <c r="B193" s="338"/>
      <c r="C193" s="188" t="s">
        <v>257</v>
      </c>
      <c r="D193" s="339">
        <v>28.4</v>
      </c>
      <c r="E193" s="340" t="s">
        <v>351</v>
      </c>
      <c r="F193" s="188">
        <v>13</v>
      </c>
      <c r="G193" s="188">
        <v>13</v>
      </c>
      <c r="H193" s="425"/>
      <c r="X193" s="341"/>
    </row>
    <row r="194" spans="1:24" s="188" customFormat="1" outlineLevel="1" x14ac:dyDescent="0.35">
      <c r="B194" s="338"/>
      <c r="C194" s="188" t="s">
        <v>83</v>
      </c>
      <c r="D194" s="339">
        <v>32</v>
      </c>
      <c r="E194" s="340" t="s">
        <v>351</v>
      </c>
      <c r="F194" s="188">
        <v>13</v>
      </c>
      <c r="G194" s="188">
        <v>13</v>
      </c>
      <c r="H194" s="425"/>
      <c r="X194" s="341"/>
    </row>
    <row r="195" spans="1:24" s="188" customFormat="1" outlineLevel="1" x14ac:dyDescent="0.35">
      <c r="A195" s="188">
        <v>36</v>
      </c>
      <c r="B195" s="338"/>
      <c r="C195" s="188" t="s">
        <v>166</v>
      </c>
      <c r="D195" s="339">
        <v>40.6</v>
      </c>
      <c r="E195" s="340" t="s">
        <v>351</v>
      </c>
      <c r="F195" s="188">
        <v>8</v>
      </c>
      <c r="G195" s="188">
        <v>8</v>
      </c>
      <c r="H195" s="425"/>
      <c r="K195" s="425"/>
      <c r="X195" s="341"/>
    </row>
    <row r="196" spans="1:24" s="188" customFormat="1" outlineLevel="1" x14ac:dyDescent="0.35">
      <c r="B196" s="338"/>
      <c r="C196" s="188" t="s">
        <v>285</v>
      </c>
      <c r="D196" s="339">
        <v>36</v>
      </c>
      <c r="E196" s="340" t="s">
        <v>351</v>
      </c>
      <c r="F196" s="188">
        <v>8</v>
      </c>
      <c r="G196" s="188">
        <v>8</v>
      </c>
      <c r="H196" s="425"/>
      <c r="K196" s="425"/>
      <c r="X196" s="341"/>
    </row>
    <row r="197" spans="1:24" s="188" customFormat="1" outlineLevel="1" x14ac:dyDescent="0.35">
      <c r="A197" s="188">
        <v>37</v>
      </c>
      <c r="B197" s="338"/>
      <c r="D197" s="339"/>
      <c r="E197" s="340"/>
      <c r="H197" s="425"/>
      <c r="K197" s="425"/>
      <c r="X197" s="341"/>
    </row>
    <row r="198" spans="1:24" s="188" customFormat="1" outlineLevel="1" x14ac:dyDescent="0.35">
      <c r="B198" s="338"/>
      <c r="D198" s="339"/>
      <c r="E198" s="340"/>
      <c r="H198" s="425"/>
      <c r="K198" s="425"/>
      <c r="X198" s="341"/>
    </row>
    <row r="199" spans="1:24" s="188" customFormat="1" outlineLevel="1" x14ac:dyDescent="0.35">
      <c r="A199" s="188">
        <v>38</v>
      </c>
      <c r="B199" s="338"/>
      <c r="D199" s="339"/>
      <c r="E199" s="340"/>
      <c r="H199" s="425"/>
      <c r="K199" s="425"/>
      <c r="X199" s="341"/>
    </row>
    <row r="200" spans="1:24" s="188" customFormat="1" outlineLevel="1" x14ac:dyDescent="0.35">
      <c r="B200" s="338"/>
      <c r="D200" s="339"/>
      <c r="E200" s="340"/>
      <c r="H200" s="425"/>
      <c r="K200" s="425"/>
      <c r="X200" s="341"/>
    </row>
    <row r="201" spans="1:24" s="188" customFormat="1" outlineLevel="1" x14ac:dyDescent="0.35">
      <c r="A201" s="188">
        <v>39</v>
      </c>
      <c r="B201" s="338"/>
      <c r="D201" s="339"/>
      <c r="E201" s="340"/>
      <c r="H201" s="425"/>
      <c r="K201" s="425"/>
      <c r="X201" s="341"/>
    </row>
    <row r="202" spans="1:24" s="188" customFormat="1" outlineLevel="1" x14ac:dyDescent="0.35">
      <c r="B202" s="338"/>
      <c r="D202" s="339"/>
      <c r="E202" s="340"/>
      <c r="H202" s="425"/>
      <c r="K202" s="425"/>
      <c r="X202" s="341"/>
    </row>
    <row r="203" spans="1:24" s="188" customFormat="1" outlineLevel="1" x14ac:dyDescent="0.35">
      <c r="B203" s="338"/>
      <c r="D203" s="339"/>
      <c r="E203" s="340"/>
      <c r="H203" s="425"/>
      <c r="K203" s="425"/>
      <c r="X203" s="341"/>
    </row>
    <row r="204" spans="1:24" s="188" customFormat="1" outlineLevel="1" x14ac:dyDescent="0.35">
      <c r="B204" s="338"/>
      <c r="D204" s="339"/>
      <c r="E204" s="340"/>
      <c r="H204" s="425"/>
      <c r="K204" s="425"/>
      <c r="X204" s="341"/>
    </row>
    <row r="205" spans="1:24" s="188" customFormat="1" outlineLevel="1" x14ac:dyDescent="0.35">
      <c r="B205" s="338"/>
      <c r="D205" s="339"/>
      <c r="E205" s="340"/>
      <c r="H205" s="425"/>
      <c r="K205" s="425"/>
      <c r="X205" s="341"/>
    </row>
    <row r="206" spans="1:24" s="188" customFormat="1" outlineLevel="1" x14ac:dyDescent="0.35">
      <c r="B206" s="338"/>
      <c r="D206" s="339"/>
      <c r="E206" s="340"/>
      <c r="H206" s="425"/>
      <c r="K206" s="425"/>
      <c r="X206" s="341"/>
    </row>
    <row r="207" spans="1:24" s="188" customFormat="1" outlineLevel="1" x14ac:dyDescent="0.35">
      <c r="B207" s="338"/>
      <c r="D207" s="339"/>
      <c r="E207" s="340"/>
      <c r="H207" s="425"/>
      <c r="K207" s="425"/>
      <c r="X207" s="341"/>
    </row>
    <row r="208" spans="1:24" s="188" customFormat="1" outlineLevel="1" x14ac:dyDescent="0.35">
      <c r="B208" s="338"/>
      <c r="D208" s="339"/>
      <c r="E208" s="340"/>
      <c r="H208" s="425"/>
      <c r="K208" s="425"/>
      <c r="X208" s="341"/>
    </row>
    <row r="209" spans="1:24" s="188" customFormat="1" outlineLevel="1" x14ac:dyDescent="0.35">
      <c r="B209" s="338"/>
      <c r="D209" s="339"/>
      <c r="E209" s="340"/>
      <c r="H209" s="425"/>
      <c r="K209" s="425"/>
      <c r="X209" s="341"/>
    </row>
    <row r="210" spans="1:24" s="188" customFormat="1" outlineLevel="1" x14ac:dyDescent="0.35">
      <c r="B210" s="338"/>
      <c r="D210" s="339"/>
      <c r="E210" s="340"/>
      <c r="H210" s="425"/>
      <c r="K210" s="425"/>
      <c r="X210" s="341"/>
    </row>
    <row r="211" spans="1:24" s="188" customFormat="1" outlineLevel="1" x14ac:dyDescent="0.35">
      <c r="B211" s="338"/>
      <c r="D211" s="339"/>
      <c r="E211" s="340"/>
      <c r="H211" s="425"/>
      <c r="K211" s="425"/>
      <c r="X211" s="341"/>
    </row>
    <row r="212" spans="1:24" s="188" customFormat="1" outlineLevel="1" x14ac:dyDescent="0.35">
      <c r="B212" s="338"/>
      <c r="D212" s="339"/>
      <c r="E212" s="340"/>
      <c r="H212" s="425"/>
      <c r="K212" s="425"/>
      <c r="X212" s="341"/>
    </row>
    <row r="213" spans="1:24" s="188" customFormat="1" outlineLevel="1" x14ac:dyDescent="0.35">
      <c r="B213" s="338"/>
      <c r="D213" s="339"/>
      <c r="E213" s="340"/>
      <c r="H213" s="425"/>
      <c r="K213" s="425"/>
      <c r="X213" s="341"/>
    </row>
    <row r="214" spans="1:24" s="188" customFormat="1" outlineLevel="1" x14ac:dyDescent="0.35">
      <c r="B214" s="338"/>
      <c r="D214" s="339"/>
      <c r="E214" s="340"/>
      <c r="H214" s="425"/>
      <c r="K214" s="425"/>
      <c r="X214" s="341"/>
    </row>
    <row r="215" spans="1:24" s="188" customFormat="1" outlineLevel="1" x14ac:dyDescent="0.35">
      <c r="B215" s="338"/>
      <c r="D215" s="339"/>
      <c r="E215" s="340"/>
      <c r="H215" s="425"/>
      <c r="K215" s="425"/>
      <c r="X215" s="341"/>
    </row>
    <row r="216" spans="1:24" s="188" customFormat="1" outlineLevel="1" x14ac:dyDescent="0.35">
      <c r="B216" s="338"/>
      <c r="D216" s="339"/>
      <c r="E216" s="340"/>
      <c r="H216" s="425"/>
      <c r="K216" s="425"/>
      <c r="X216" s="341"/>
    </row>
    <row r="217" spans="1:24" s="188" customFormat="1" outlineLevel="1" x14ac:dyDescent="0.35">
      <c r="B217" s="338"/>
      <c r="D217" s="339"/>
      <c r="E217" s="340"/>
      <c r="H217" s="425"/>
      <c r="K217" s="425"/>
      <c r="X217" s="341"/>
    </row>
    <row r="218" spans="1:24" s="188" customFormat="1" outlineLevel="1" x14ac:dyDescent="0.35">
      <c r="B218" s="338"/>
      <c r="D218" s="339"/>
      <c r="E218" s="340"/>
      <c r="H218" s="425"/>
      <c r="K218" s="425"/>
      <c r="X218" s="341"/>
    </row>
    <row r="219" spans="1:24" s="188" customFormat="1" outlineLevel="1" x14ac:dyDescent="0.35">
      <c r="B219" s="338"/>
      <c r="D219" s="339"/>
      <c r="E219" s="340"/>
      <c r="H219" s="425"/>
      <c r="K219" s="425"/>
      <c r="X219" s="341"/>
    </row>
    <row r="220" spans="1:24" s="188" customFormat="1" outlineLevel="1" x14ac:dyDescent="0.35">
      <c r="B220" s="338"/>
      <c r="D220" s="339"/>
      <c r="E220" s="340"/>
      <c r="H220" s="425"/>
      <c r="K220" s="425"/>
      <c r="X220" s="341"/>
    </row>
    <row r="221" spans="1:24" s="188" customFormat="1" ht="13.15" outlineLevel="1" thickBot="1" x14ac:dyDescent="0.4">
      <c r="B221" s="338"/>
      <c r="D221" s="339"/>
      <c r="E221" s="340"/>
      <c r="K221" s="425"/>
      <c r="X221" s="341"/>
    </row>
    <row r="222" spans="1:24" s="453" customFormat="1" ht="21" thickBot="1" x14ac:dyDescent="0.65">
      <c r="A222" s="451" t="s">
        <v>453</v>
      </c>
      <c r="B222" s="452"/>
      <c r="D222" s="454"/>
      <c r="E222" s="455"/>
      <c r="H222" s="456"/>
      <c r="X222" s="457"/>
    </row>
    <row r="223" spans="1:24" s="424" customFormat="1" ht="13.15" x14ac:dyDescent="0.4">
      <c r="A223" s="424" t="s">
        <v>30</v>
      </c>
      <c r="B223" s="458" t="s">
        <v>76</v>
      </c>
      <c r="C223" s="424" t="s">
        <v>31</v>
      </c>
      <c r="D223" s="458" t="s">
        <v>26</v>
      </c>
      <c r="E223" s="424" t="s">
        <v>77</v>
      </c>
      <c r="F223" s="424" t="s">
        <v>78</v>
      </c>
      <c r="X223" s="459"/>
    </row>
    <row r="224" spans="1:24" s="188" customFormat="1" ht="13.5" customHeight="1" outlineLevel="1" x14ac:dyDescent="0.35">
      <c r="A224" s="188">
        <v>1</v>
      </c>
      <c r="B224" s="338"/>
      <c r="C224" s="188" t="s">
        <v>203</v>
      </c>
      <c r="D224" s="339">
        <v>19.399999999999999</v>
      </c>
      <c r="E224" s="340" t="s">
        <v>351</v>
      </c>
      <c r="F224" s="188">
        <v>46</v>
      </c>
      <c r="G224" s="188">
        <v>46</v>
      </c>
      <c r="H224" s="425"/>
      <c r="K224" s="425"/>
      <c r="X224" s="341"/>
    </row>
    <row r="225" spans="1:24" s="188" customFormat="1" ht="13.5" customHeight="1" outlineLevel="1" x14ac:dyDescent="0.35">
      <c r="B225" s="338"/>
      <c r="C225" s="188" t="s">
        <v>263</v>
      </c>
      <c r="D225" s="339">
        <v>23.7</v>
      </c>
      <c r="E225" s="340" t="s">
        <v>351</v>
      </c>
      <c r="F225" s="188">
        <v>46</v>
      </c>
      <c r="G225" s="188">
        <v>46</v>
      </c>
      <c r="H225" s="425"/>
      <c r="K225" s="425"/>
      <c r="X225" s="341"/>
    </row>
    <row r="226" spans="1:24" s="188" customFormat="1" ht="13.5" customHeight="1" outlineLevel="1" x14ac:dyDescent="0.35">
      <c r="A226" s="188">
        <v>2</v>
      </c>
      <c r="B226" s="338"/>
      <c r="C226" s="188" t="s">
        <v>155</v>
      </c>
      <c r="D226" s="339">
        <v>10.3</v>
      </c>
      <c r="E226" s="340" t="s">
        <v>175</v>
      </c>
      <c r="F226" s="188">
        <v>44</v>
      </c>
      <c r="G226" s="188">
        <v>44</v>
      </c>
      <c r="K226" s="425"/>
      <c r="X226" s="341"/>
    </row>
    <row r="227" spans="1:24" s="188" customFormat="1" ht="13.5" customHeight="1" outlineLevel="1" x14ac:dyDescent="0.35">
      <c r="B227" s="338"/>
      <c r="C227" s="188" t="s">
        <v>430</v>
      </c>
      <c r="D227" s="339">
        <v>11.4</v>
      </c>
      <c r="E227" s="340" t="s">
        <v>175</v>
      </c>
      <c r="F227" s="188">
        <v>44</v>
      </c>
      <c r="G227" s="188">
        <v>44</v>
      </c>
      <c r="H227" s="425"/>
      <c r="K227" s="425"/>
      <c r="X227" s="341"/>
    </row>
    <row r="228" spans="1:24" s="188" customFormat="1" ht="13.5" customHeight="1" outlineLevel="1" x14ac:dyDescent="0.35">
      <c r="A228" s="188">
        <v>3</v>
      </c>
      <c r="B228" s="338"/>
      <c r="C228" s="188" t="s">
        <v>223</v>
      </c>
      <c r="D228" s="339">
        <v>12.8</v>
      </c>
      <c r="E228" s="340" t="s">
        <v>175</v>
      </c>
      <c r="F228" s="188">
        <v>42</v>
      </c>
      <c r="G228" s="188">
        <v>42</v>
      </c>
      <c r="H228" s="425"/>
      <c r="I228" s="461"/>
      <c r="K228" s="425"/>
      <c r="X228" s="341"/>
    </row>
    <row r="229" spans="1:24" s="188" customFormat="1" ht="13.5" customHeight="1" outlineLevel="1" x14ac:dyDescent="0.35">
      <c r="B229" s="338"/>
      <c r="C229" s="188" t="s">
        <v>182</v>
      </c>
      <c r="D229" s="339">
        <v>13.3</v>
      </c>
      <c r="E229" s="340" t="s">
        <v>175</v>
      </c>
      <c r="F229" s="188">
        <v>42</v>
      </c>
      <c r="G229" s="188">
        <v>42</v>
      </c>
      <c r="H229" s="425"/>
      <c r="K229" s="425"/>
      <c r="X229" s="341"/>
    </row>
    <row r="230" spans="1:24" s="188" customFormat="1" ht="13.5" customHeight="1" outlineLevel="1" x14ac:dyDescent="0.35">
      <c r="A230" s="188">
        <v>4</v>
      </c>
      <c r="B230" s="338"/>
      <c r="C230" s="188" t="s">
        <v>398</v>
      </c>
      <c r="D230" s="339">
        <v>23.6</v>
      </c>
      <c r="E230" s="340" t="s">
        <v>70</v>
      </c>
      <c r="F230" s="188">
        <v>42</v>
      </c>
      <c r="G230" s="188">
        <v>42</v>
      </c>
      <c r="H230" s="425"/>
      <c r="K230" s="425"/>
      <c r="X230" s="341"/>
    </row>
    <row r="231" spans="1:24" s="188" customFormat="1" ht="13.5" customHeight="1" outlineLevel="1" x14ac:dyDescent="0.35">
      <c r="B231" s="338"/>
      <c r="C231" s="188" t="s">
        <v>399</v>
      </c>
      <c r="D231" s="339">
        <v>12.7</v>
      </c>
      <c r="E231" s="340" t="s">
        <v>70</v>
      </c>
      <c r="F231" s="188">
        <v>42</v>
      </c>
      <c r="G231" s="188">
        <v>42</v>
      </c>
      <c r="H231" s="425"/>
      <c r="K231" s="425"/>
      <c r="X231" s="341"/>
    </row>
    <row r="232" spans="1:24" s="188" customFormat="1" ht="13.5" customHeight="1" outlineLevel="1" x14ac:dyDescent="0.35">
      <c r="A232" s="188">
        <v>5</v>
      </c>
      <c r="B232" s="338"/>
      <c r="C232" s="188" t="s">
        <v>177</v>
      </c>
      <c r="D232" s="339">
        <v>18.100000000000001</v>
      </c>
      <c r="E232" s="340" t="s">
        <v>175</v>
      </c>
      <c r="F232" s="188">
        <v>41</v>
      </c>
      <c r="G232" s="188">
        <v>41</v>
      </c>
      <c r="H232" s="425"/>
      <c r="K232" s="425"/>
      <c r="X232" s="341"/>
    </row>
    <row r="233" spans="1:24" s="188" customFormat="1" ht="13.5" customHeight="1" outlineLevel="1" x14ac:dyDescent="0.35">
      <c r="B233" s="338"/>
      <c r="C233" s="188" t="s">
        <v>179</v>
      </c>
      <c r="D233" s="339">
        <v>17.3</v>
      </c>
      <c r="E233" s="340" t="s">
        <v>175</v>
      </c>
      <c r="F233" s="188">
        <v>41</v>
      </c>
      <c r="G233" s="188">
        <v>41</v>
      </c>
      <c r="H233" s="425"/>
      <c r="K233" s="425"/>
      <c r="X233" s="341"/>
    </row>
    <row r="234" spans="1:24" s="188" customFormat="1" ht="13.5" customHeight="1" outlineLevel="1" x14ac:dyDescent="0.35">
      <c r="A234" s="188">
        <v>6</v>
      </c>
      <c r="B234" s="338"/>
      <c r="C234" s="188" t="s">
        <v>353</v>
      </c>
      <c r="D234" s="339">
        <v>9.6999999999999993</v>
      </c>
      <c r="E234" s="340" t="s">
        <v>70</v>
      </c>
      <c r="F234" s="188">
        <v>41</v>
      </c>
      <c r="G234" s="188">
        <v>41</v>
      </c>
      <c r="H234" s="425"/>
      <c r="K234" s="425"/>
      <c r="X234" s="341"/>
    </row>
    <row r="235" spans="1:24" s="188" customFormat="1" ht="13.5" customHeight="1" outlineLevel="1" x14ac:dyDescent="0.35">
      <c r="B235" s="338"/>
      <c r="C235" s="188" t="s">
        <v>148</v>
      </c>
      <c r="D235" s="339">
        <v>11.6</v>
      </c>
      <c r="E235" s="340" t="s">
        <v>70</v>
      </c>
      <c r="F235" s="188">
        <v>41</v>
      </c>
      <c r="G235" s="188">
        <v>41</v>
      </c>
      <c r="H235" s="425"/>
      <c r="K235" s="425"/>
      <c r="X235" s="341"/>
    </row>
    <row r="236" spans="1:24" s="188" customFormat="1" ht="13.5" customHeight="1" outlineLevel="1" x14ac:dyDescent="0.35">
      <c r="A236" s="188">
        <v>7</v>
      </c>
      <c r="B236" s="338"/>
      <c r="C236" s="188" t="s">
        <v>272</v>
      </c>
      <c r="D236" s="339">
        <v>8.1</v>
      </c>
      <c r="E236" s="340" t="s">
        <v>80</v>
      </c>
      <c r="F236" s="188">
        <v>41</v>
      </c>
      <c r="G236" s="188">
        <v>41</v>
      </c>
      <c r="H236" s="425"/>
      <c r="K236" s="425"/>
      <c r="X236" s="341"/>
    </row>
    <row r="237" spans="1:24" s="188" customFormat="1" ht="13.5" customHeight="1" outlineLevel="1" x14ac:dyDescent="0.35">
      <c r="B237" s="338"/>
      <c r="C237" s="188" t="s">
        <v>431</v>
      </c>
      <c r="D237" s="339">
        <v>10.8</v>
      </c>
      <c r="E237" s="340" t="s">
        <v>80</v>
      </c>
      <c r="F237" s="188">
        <v>41</v>
      </c>
      <c r="G237" s="188">
        <v>41</v>
      </c>
      <c r="H237" s="425"/>
      <c r="K237" s="425"/>
      <c r="X237" s="341"/>
    </row>
    <row r="238" spans="1:24" s="188" customFormat="1" ht="13.5" customHeight="1" outlineLevel="1" x14ac:dyDescent="0.35">
      <c r="A238" s="188">
        <v>8</v>
      </c>
      <c r="B238" s="338"/>
      <c r="C238" s="188" t="s">
        <v>219</v>
      </c>
      <c r="D238" s="339">
        <v>26.1</v>
      </c>
      <c r="E238" s="340" t="s">
        <v>175</v>
      </c>
      <c r="F238" s="188">
        <v>41</v>
      </c>
      <c r="G238" s="188">
        <v>41</v>
      </c>
      <c r="H238" s="425"/>
      <c r="K238" s="425"/>
      <c r="X238" s="341"/>
    </row>
    <row r="239" spans="1:24" s="188" customFormat="1" ht="13.5" customHeight="1" outlineLevel="1" x14ac:dyDescent="0.35">
      <c r="B239" s="338"/>
      <c r="C239" s="188" t="s">
        <v>206</v>
      </c>
      <c r="D239" s="339">
        <v>15.8</v>
      </c>
      <c r="E239" s="340" t="s">
        <v>175</v>
      </c>
      <c r="F239" s="188">
        <v>41</v>
      </c>
      <c r="G239" s="188">
        <v>41</v>
      </c>
      <c r="H239" s="425"/>
      <c r="K239" s="425"/>
      <c r="X239" s="341"/>
    </row>
    <row r="240" spans="1:24" s="188" customFormat="1" ht="13.5" customHeight="1" outlineLevel="1" x14ac:dyDescent="0.35">
      <c r="A240" s="188">
        <v>9</v>
      </c>
      <c r="B240" s="338"/>
      <c r="C240" s="188" t="s">
        <v>413</v>
      </c>
      <c r="D240" s="339">
        <v>25.9</v>
      </c>
      <c r="E240" s="340" t="s">
        <v>70</v>
      </c>
      <c r="F240" s="188">
        <v>40</v>
      </c>
      <c r="G240" s="188">
        <v>40</v>
      </c>
      <c r="H240" s="425"/>
      <c r="K240" s="425"/>
      <c r="X240" s="341"/>
    </row>
    <row r="241" spans="1:24" s="188" customFormat="1" ht="13.5" customHeight="1" outlineLevel="1" x14ac:dyDescent="0.35">
      <c r="B241" s="338"/>
      <c r="C241" s="188" t="s">
        <v>336</v>
      </c>
      <c r="D241" s="339">
        <v>22</v>
      </c>
      <c r="E241" s="340" t="s">
        <v>70</v>
      </c>
      <c r="F241" s="188">
        <v>40</v>
      </c>
      <c r="G241" s="188">
        <v>40</v>
      </c>
      <c r="H241" s="425"/>
      <c r="K241" s="425"/>
      <c r="X241" s="341"/>
    </row>
    <row r="242" spans="1:24" s="188" customFormat="1" ht="13.5" customHeight="1" outlineLevel="1" x14ac:dyDescent="0.35">
      <c r="A242" s="188">
        <v>10</v>
      </c>
      <c r="B242" s="338"/>
      <c r="C242" s="188" t="s">
        <v>157</v>
      </c>
      <c r="D242" s="339">
        <v>14.9</v>
      </c>
      <c r="E242" s="340" t="s">
        <v>175</v>
      </c>
      <c r="F242" s="188">
        <v>40</v>
      </c>
      <c r="G242" s="188">
        <v>40</v>
      </c>
      <c r="K242" s="425"/>
      <c r="X242" s="341"/>
    </row>
    <row r="243" spans="1:24" s="188" customFormat="1" ht="13.5" customHeight="1" outlineLevel="1" x14ac:dyDescent="0.35">
      <c r="B243" s="338"/>
      <c r="C243" s="188" t="s">
        <v>434</v>
      </c>
      <c r="D243" s="339">
        <v>19.899999999999999</v>
      </c>
      <c r="E243" s="340" t="s">
        <v>175</v>
      </c>
      <c r="F243" s="188">
        <v>40</v>
      </c>
      <c r="G243" s="188">
        <v>40</v>
      </c>
      <c r="H243" s="425"/>
      <c r="K243" s="425"/>
      <c r="X243" s="341"/>
    </row>
    <row r="244" spans="1:24" s="188" customFormat="1" ht="13.5" customHeight="1" outlineLevel="1" x14ac:dyDescent="0.35">
      <c r="A244" s="188">
        <v>11</v>
      </c>
      <c r="B244" s="338"/>
      <c r="C244" s="188" t="s">
        <v>424</v>
      </c>
      <c r="D244" s="339">
        <v>14</v>
      </c>
      <c r="E244" s="340" t="s">
        <v>70</v>
      </c>
      <c r="F244" s="188">
        <v>40</v>
      </c>
      <c r="G244" s="188">
        <v>40</v>
      </c>
      <c r="H244" s="425"/>
      <c r="K244" s="425"/>
      <c r="X244" s="341"/>
    </row>
    <row r="245" spans="1:24" s="188" customFormat="1" ht="13.5" customHeight="1" outlineLevel="1" x14ac:dyDescent="0.35">
      <c r="B245" s="338"/>
      <c r="C245" s="188" t="s">
        <v>168</v>
      </c>
      <c r="D245" s="339">
        <v>22.1</v>
      </c>
      <c r="E245" s="340" t="s">
        <v>70</v>
      </c>
      <c r="F245" s="188">
        <v>40</v>
      </c>
      <c r="G245" s="188">
        <v>40</v>
      </c>
      <c r="H245" s="425"/>
      <c r="K245" s="425"/>
      <c r="X245" s="341"/>
    </row>
    <row r="246" spans="1:24" s="188" customFormat="1" ht="13.5" customHeight="1" outlineLevel="1" x14ac:dyDescent="0.35">
      <c r="A246" s="188">
        <v>12</v>
      </c>
      <c r="B246" s="338"/>
      <c r="C246" s="188" t="s">
        <v>295</v>
      </c>
      <c r="D246" s="339">
        <v>17.2</v>
      </c>
      <c r="E246" s="340" t="s">
        <v>351</v>
      </c>
      <c r="F246" s="188">
        <v>39</v>
      </c>
      <c r="G246" s="188">
        <v>39</v>
      </c>
      <c r="H246" s="425"/>
      <c r="K246" s="425"/>
      <c r="X246" s="341"/>
    </row>
    <row r="247" spans="1:24" s="188" customFormat="1" ht="13.5" customHeight="1" outlineLevel="1" x14ac:dyDescent="0.35">
      <c r="B247" s="338"/>
      <c r="C247" s="188" t="s">
        <v>365</v>
      </c>
      <c r="D247" s="339">
        <v>35.700000000000003</v>
      </c>
      <c r="E247" s="340" t="s">
        <v>351</v>
      </c>
      <c r="F247" s="188">
        <v>39</v>
      </c>
      <c r="G247" s="188">
        <v>39</v>
      </c>
      <c r="H247" s="425"/>
      <c r="K247" s="425"/>
      <c r="X247" s="341"/>
    </row>
    <row r="248" spans="1:24" s="188" customFormat="1" ht="13.5" customHeight="1" outlineLevel="1" x14ac:dyDescent="0.35">
      <c r="A248" s="188">
        <v>13</v>
      </c>
      <c r="B248" s="338"/>
      <c r="C248" s="188" t="s">
        <v>432</v>
      </c>
      <c r="D248" s="339">
        <v>9.9</v>
      </c>
      <c r="E248" s="340" t="s">
        <v>80</v>
      </c>
      <c r="F248" s="188">
        <v>39</v>
      </c>
      <c r="G248" s="188">
        <v>39</v>
      </c>
      <c r="H248" s="425"/>
      <c r="K248" s="425"/>
      <c r="X248" s="341"/>
    </row>
    <row r="249" spans="1:24" s="188" customFormat="1" ht="13.5" customHeight="1" outlineLevel="1" x14ac:dyDescent="0.35">
      <c r="B249" s="338"/>
      <c r="C249" s="188" t="s">
        <v>202</v>
      </c>
      <c r="D249" s="339">
        <v>11.8</v>
      </c>
      <c r="E249" s="340" t="s">
        <v>80</v>
      </c>
      <c r="F249" s="188">
        <v>39</v>
      </c>
      <c r="G249" s="188">
        <v>39</v>
      </c>
      <c r="H249" s="425"/>
      <c r="K249" s="425"/>
      <c r="X249" s="341"/>
    </row>
    <row r="250" spans="1:24" s="188" customFormat="1" ht="13.5" customHeight="1" outlineLevel="1" x14ac:dyDescent="0.35">
      <c r="A250" s="188">
        <v>14</v>
      </c>
      <c r="B250" s="338"/>
      <c r="C250" s="188" t="s">
        <v>433</v>
      </c>
      <c r="D250" s="339">
        <v>9.5</v>
      </c>
      <c r="E250" s="340" t="s">
        <v>175</v>
      </c>
      <c r="F250" s="188">
        <v>39</v>
      </c>
      <c r="G250" s="188">
        <v>39</v>
      </c>
      <c r="H250" s="425"/>
      <c r="K250" s="425"/>
      <c r="X250" s="341"/>
    </row>
    <row r="251" spans="1:24" s="188" customFormat="1" ht="13.5" customHeight="1" outlineLevel="1" x14ac:dyDescent="0.35">
      <c r="B251" s="338"/>
      <c r="C251" s="188" t="s">
        <v>276</v>
      </c>
      <c r="D251" s="339">
        <v>21</v>
      </c>
      <c r="E251" s="340" t="s">
        <v>175</v>
      </c>
      <c r="F251" s="188">
        <v>39</v>
      </c>
      <c r="G251" s="188">
        <v>39</v>
      </c>
      <c r="H251" s="425"/>
      <c r="K251" s="425"/>
      <c r="X251" s="341"/>
    </row>
    <row r="252" spans="1:24" s="188" customFormat="1" ht="13.5" customHeight="1" outlineLevel="1" x14ac:dyDescent="0.35">
      <c r="A252" s="188">
        <v>15</v>
      </c>
      <c r="B252" s="338"/>
      <c r="C252" s="188" t="s">
        <v>346</v>
      </c>
      <c r="D252" s="339">
        <v>19.2</v>
      </c>
      <c r="E252" s="340" t="s">
        <v>175</v>
      </c>
      <c r="F252" s="188">
        <v>38</v>
      </c>
      <c r="G252" s="188">
        <v>38</v>
      </c>
      <c r="H252" s="425"/>
      <c r="K252" s="425"/>
      <c r="X252" s="341"/>
    </row>
    <row r="253" spans="1:24" s="188" customFormat="1" ht="13.5" customHeight="1" outlineLevel="1" x14ac:dyDescent="0.35">
      <c r="B253" s="338"/>
      <c r="C253" s="188" t="s">
        <v>215</v>
      </c>
      <c r="D253" s="339">
        <v>20.9</v>
      </c>
      <c r="E253" s="340" t="s">
        <v>175</v>
      </c>
      <c r="F253" s="188">
        <v>38</v>
      </c>
      <c r="G253" s="188">
        <v>38</v>
      </c>
      <c r="H253" s="425"/>
      <c r="K253" s="425"/>
      <c r="X253" s="341"/>
    </row>
    <row r="254" spans="1:24" s="188" customFormat="1" ht="13.5" customHeight="1" outlineLevel="1" x14ac:dyDescent="0.35">
      <c r="A254" s="188">
        <v>16</v>
      </c>
      <c r="B254" s="338"/>
      <c r="C254" s="188" t="s">
        <v>159</v>
      </c>
      <c r="D254" s="339">
        <v>22.2</v>
      </c>
      <c r="E254" s="340" t="s">
        <v>175</v>
      </c>
      <c r="F254" s="188">
        <v>38</v>
      </c>
      <c r="G254" s="188">
        <v>38</v>
      </c>
      <c r="H254" s="425"/>
      <c r="K254" s="425"/>
      <c r="X254" s="341"/>
    </row>
    <row r="255" spans="1:24" s="188" customFormat="1" ht="13.5" customHeight="1" outlineLevel="1" x14ac:dyDescent="0.35">
      <c r="B255" s="338"/>
      <c r="C255" s="188" t="s">
        <v>119</v>
      </c>
      <c r="D255" s="339">
        <v>25.2</v>
      </c>
      <c r="E255" s="340" t="s">
        <v>175</v>
      </c>
      <c r="F255" s="188">
        <v>38</v>
      </c>
      <c r="G255" s="188">
        <v>38</v>
      </c>
      <c r="H255" s="425"/>
      <c r="K255" s="425"/>
      <c r="X255" s="341"/>
    </row>
    <row r="256" spans="1:24" s="188" customFormat="1" ht="13.5" customHeight="1" outlineLevel="1" x14ac:dyDescent="0.35">
      <c r="A256" s="188">
        <v>17</v>
      </c>
      <c r="B256" s="338"/>
      <c r="C256" s="188" t="s">
        <v>417</v>
      </c>
      <c r="D256" s="339">
        <v>33.6</v>
      </c>
      <c r="E256" s="340" t="s">
        <v>175</v>
      </c>
      <c r="F256" s="188">
        <v>38</v>
      </c>
      <c r="G256" s="188">
        <v>38</v>
      </c>
      <c r="H256" s="425"/>
      <c r="K256" s="425"/>
      <c r="X256" s="341"/>
    </row>
    <row r="257" spans="1:24" s="188" customFormat="1" ht="13.5" customHeight="1" outlineLevel="1" x14ac:dyDescent="0.35">
      <c r="B257" s="338"/>
      <c r="C257" s="188" t="s">
        <v>358</v>
      </c>
      <c r="D257" s="339">
        <v>32.1</v>
      </c>
      <c r="E257" s="340" t="s">
        <v>175</v>
      </c>
      <c r="F257" s="188">
        <v>38</v>
      </c>
      <c r="G257" s="188">
        <v>38</v>
      </c>
      <c r="H257" s="425"/>
      <c r="K257" s="425"/>
      <c r="X257" s="341"/>
    </row>
    <row r="258" spans="1:24" s="188" customFormat="1" ht="13.5" customHeight="1" outlineLevel="1" x14ac:dyDescent="0.35">
      <c r="A258" s="188">
        <v>18</v>
      </c>
      <c r="B258" s="338"/>
      <c r="C258" s="188" t="s">
        <v>239</v>
      </c>
      <c r="D258" s="339">
        <v>20.9</v>
      </c>
      <c r="E258" s="340" t="s">
        <v>351</v>
      </c>
      <c r="F258" s="188">
        <v>37</v>
      </c>
      <c r="G258" s="188">
        <v>37</v>
      </c>
      <c r="H258" s="425"/>
      <c r="K258" s="425"/>
      <c r="X258" s="341"/>
    </row>
    <row r="259" spans="1:24" s="188" customFormat="1" ht="13.5" customHeight="1" outlineLevel="1" x14ac:dyDescent="0.35">
      <c r="B259" s="338"/>
      <c r="C259" s="188" t="s">
        <v>167</v>
      </c>
      <c r="D259" s="339">
        <v>25.7</v>
      </c>
      <c r="E259" s="340" t="s">
        <v>351</v>
      </c>
      <c r="F259" s="188">
        <v>37</v>
      </c>
      <c r="G259" s="188">
        <v>37</v>
      </c>
      <c r="H259" s="425"/>
      <c r="K259" s="425"/>
      <c r="X259" s="341"/>
    </row>
    <row r="260" spans="1:24" s="188" customFormat="1" ht="13.5" customHeight="1" outlineLevel="1" x14ac:dyDescent="0.35">
      <c r="A260" s="188">
        <v>19</v>
      </c>
      <c r="B260" s="338"/>
      <c r="C260" s="188" t="s">
        <v>415</v>
      </c>
      <c r="D260" s="339">
        <v>24.8</v>
      </c>
      <c r="E260" s="340" t="s">
        <v>351</v>
      </c>
      <c r="F260" s="188">
        <v>37</v>
      </c>
      <c r="G260" s="188">
        <v>37</v>
      </c>
      <c r="H260" s="425"/>
      <c r="K260" s="425"/>
      <c r="X260" s="341"/>
    </row>
    <row r="261" spans="1:24" s="188" customFormat="1" ht="13.5" customHeight="1" outlineLevel="1" x14ac:dyDescent="0.35">
      <c r="B261" s="338"/>
      <c r="C261" s="188" t="s">
        <v>355</v>
      </c>
      <c r="D261" s="339">
        <v>18.5</v>
      </c>
      <c r="E261" s="340" t="s">
        <v>351</v>
      </c>
      <c r="F261" s="188">
        <v>37</v>
      </c>
      <c r="G261" s="188">
        <v>37</v>
      </c>
      <c r="H261" s="425"/>
      <c r="K261" s="425"/>
      <c r="X261" s="341"/>
    </row>
    <row r="262" spans="1:24" s="188" customFormat="1" ht="13.5" customHeight="1" outlineLevel="1" x14ac:dyDescent="0.35">
      <c r="A262" s="188">
        <v>20</v>
      </c>
      <c r="B262" s="338"/>
      <c r="C262" s="188" t="s">
        <v>141</v>
      </c>
      <c r="D262" s="339">
        <v>18.399999999999999</v>
      </c>
      <c r="E262" s="340" t="s">
        <v>70</v>
      </c>
      <c r="F262" s="188">
        <v>37</v>
      </c>
      <c r="G262" s="188">
        <v>37</v>
      </c>
      <c r="H262" s="425"/>
      <c r="K262" s="425"/>
      <c r="X262" s="341"/>
    </row>
    <row r="263" spans="1:24" s="188" customFormat="1" ht="13.5" customHeight="1" outlineLevel="1" x14ac:dyDescent="0.35">
      <c r="B263" s="338"/>
      <c r="C263" s="188" t="s">
        <v>278</v>
      </c>
      <c r="D263" s="339">
        <v>25.1</v>
      </c>
      <c r="E263" s="340" t="s">
        <v>70</v>
      </c>
      <c r="F263" s="188">
        <v>37</v>
      </c>
      <c r="G263" s="188">
        <v>37</v>
      </c>
      <c r="H263" s="425"/>
      <c r="K263" s="425"/>
      <c r="X263" s="341"/>
    </row>
    <row r="264" spans="1:24" s="188" customFormat="1" ht="13.5" customHeight="1" outlineLevel="1" x14ac:dyDescent="0.35">
      <c r="A264" s="188">
        <v>21</v>
      </c>
      <c r="B264" s="338"/>
      <c r="C264" s="188" t="s">
        <v>220</v>
      </c>
      <c r="D264" s="339">
        <v>21.3</v>
      </c>
      <c r="E264" s="340" t="s">
        <v>175</v>
      </c>
      <c r="F264" s="188">
        <v>36</v>
      </c>
      <c r="G264" s="188">
        <v>36</v>
      </c>
      <c r="H264" s="425"/>
      <c r="K264" s="425"/>
      <c r="X264" s="341"/>
    </row>
    <row r="265" spans="1:24" s="188" customFormat="1" ht="13.5" customHeight="1" outlineLevel="1" x14ac:dyDescent="0.35">
      <c r="B265" s="338"/>
      <c r="C265" s="188" t="s">
        <v>208</v>
      </c>
      <c r="D265" s="339">
        <v>17.600000000000001</v>
      </c>
      <c r="E265" s="340" t="s">
        <v>175</v>
      </c>
      <c r="F265" s="188">
        <v>36</v>
      </c>
      <c r="G265" s="188">
        <v>36</v>
      </c>
      <c r="H265" s="425"/>
      <c r="K265" s="425"/>
      <c r="X265" s="341"/>
    </row>
    <row r="266" spans="1:24" s="188" customFormat="1" ht="13.5" customHeight="1" outlineLevel="1" x14ac:dyDescent="0.35">
      <c r="A266" s="188">
        <v>22</v>
      </c>
      <c r="B266" s="338"/>
      <c r="C266" s="188" t="s">
        <v>348</v>
      </c>
      <c r="D266" s="339">
        <v>31</v>
      </c>
      <c r="E266" s="340" t="s">
        <v>175</v>
      </c>
      <c r="F266" s="188">
        <v>36</v>
      </c>
      <c r="G266" s="188">
        <v>36</v>
      </c>
      <c r="H266" s="425"/>
      <c r="K266" s="425"/>
      <c r="X266" s="341"/>
    </row>
    <row r="267" spans="1:24" s="188" customFormat="1" ht="13.5" customHeight="1" outlineLevel="1" x14ac:dyDescent="0.35">
      <c r="B267" s="338"/>
      <c r="C267" s="188" t="s">
        <v>237</v>
      </c>
      <c r="D267" s="339">
        <v>25.2</v>
      </c>
      <c r="E267" s="340" t="s">
        <v>175</v>
      </c>
      <c r="F267" s="188">
        <v>36</v>
      </c>
      <c r="G267" s="188">
        <v>36</v>
      </c>
      <c r="H267" s="425"/>
      <c r="K267" s="425"/>
      <c r="X267" s="341"/>
    </row>
    <row r="268" spans="1:24" s="188" customFormat="1" ht="13.5" customHeight="1" outlineLevel="1" x14ac:dyDescent="0.35">
      <c r="A268" s="188">
        <v>23</v>
      </c>
      <c r="B268" s="338"/>
      <c r="C268" s="188" t="s">
        <v>435</v>
      </c>
      <c r="D268" s="339">
        <v>33.1</v>
      </c>
      <c r="E268" s="340" t="s">
        <v>351</v>
      </c>
      <c r="F268" s="188">
        <v>36</v>
      </c>
      <c r="G268" s="188">
        <v>36</v>
      </c>
      <c r="H268" s="425"/>
      <c r="K268" s="425"/>
      <c r="X268" s="341"/>
    </row>
    <row r="269" spans="1:24" s="188" customFormat="1" ht="13.5" customHeight="1" outlineLevel="1" x14ac:dyDescent="0.35">
      <c r="B269" s="338"/>
      <c r="C269" s="188" t="s">
        <v>436</v>
      </c>
      <c r="D269" s="339">
        <v>33.299999999999997</v>
      </c>
      <c r="E269" s="340" t="s">
        <v>351</v>
      </c>
      <c r="F269" s="188">
        <v>36</v>
      </c>
      <c r="G269" s="188">
        <v>36</v>
      </c>
      <c r="H269" s="425"/>
      <c r="K269" s="425"/>
      <c r="X269" s="341"/>
    </row>
    <row r="270" spans="1:24" s="188" customFormat="1" ht="13.5" customHeight="1" outlineLevel="1" x14ac:dyDescent="0.35">
      <c r="A270" s="188">
        <v>24</v>
      </c>
      <c r="B270" s="338"/>
      <c r="C270" s="188" t="s">
        <v>169</v>
      </c>
      <c r="D270" s="339">
        <v>20.8</v>
      </c>
      <c r="E270" s="340" t="s">
        <v>70</v>
      </c>
      <c r="F270" s="188">
        <v>36</v>
      </c>
      <c r="G270" s="188">
        <v>36</v>
      </c>
      <c r="H270" s="425"/>
      <c r="K270" s="425"/>
      <c r="X270" s="341"/>
    </row>
    <row r="271" spans="1:24" s="188" customFormat="1" ht="13.5" customHeight="1" outlineLevel="1" x14ac:dyDescent="0.35">
      <c r="B271" s="338"/>
      <c r="C271" s="188" t="s">
        <v>172</v>
      </c>
      <c r="D271" s="339">
        <v>23.7</v>
      </c>
      <c r="E271" s="340" t="s">
        <v>70</v>
      </c>
      <c r="F271" s="188">
        <v>36</v>
      </c>
      <c r="G271" s="188">
        <v>36</v>
      </c>
      <c r="H271" s="425"/>
      <c r="K271" s="425"/>
      <c r="X271" s="341"/>
    </row>
    <row r="272" spans="1:24" s="188" customFormat="1" ht="13.5" customHeight="1" outlineLevel="1" x14ac:dyDescent="0.35">
      <c r="A272" s="188">
        <v>25</v>
      </c>
      <c r="B272" s="338"/>
      <c r="C272" s="188" t="s">
        <v>222</v>
      </c>
      <c r="D272" s="339">
        <v>25.4</v>
      </c>
      <c r="E272" s="340" t="s">
        <v>175</v>
      </c>
      <c r="F272" s="188">
        <v>35</v>
      </c>
      <c r="G272" s="188">
        <v>35</v>
      </c>
      <c r="H272" s="425"/>
      <c r="K272" s="425"/>
      <c r="X272" s="341"/>
    </row>
    <row r="273" spans="1:24" s="188" customFormat="1" ht="13.5" customHeight="1" outlineLevel="1" x14ac:dyDescent="0.35">
      <c r="B273" s="338"/>
      <c r="C273" s="188" t="s">
        <v>185</v>
      </c>
      <c r="D273" s="339">
        <v>24.1</v>
      </c>
      <c r="E273" s="340" t="s">
        <v>175</v>
      </c>
      <c r="F273" s="188">
        <v>35</v>
      </c>
      <c r="G273" s="188">
        <v>35</v>
      </c>
      <c r="H273" s="425"/>
      <c r="K273" s="425"/>
      <c r="X273" s="341"/>
    </row>
    <row r="274" spans="1:24" s="188" customFormat="1" ht="13.5" customHeight="1" outlineLevel="1" x14ac:dyDescent="0.35">
      <c r="A274" s="188">
        <v>26</v>
      </c>
      <c r="B274" s="338"/>
      <c r="C274" s="188" t="s">
        <v>256</v>
      </c>
      <c r="D274" s="339">
        <v>30</v>
      </c>
      <c r="E274" s="340" t="s">
        <v>175</v>
      </c>
      <c r="F274" s="188">
        <v>35</v>
      </c>
      <c r="G274" s="188">
        <v>35</v>
      </c>
      <c r="H274" s="425"/>
      <c r="K274" s="425"/>
      <c r="X274" s="341"/>
    </row>
    <row r="275" spans="1:24" s="188" customFormat="1" ht="13.5" customHeight="1" outlineLevel="1" x14ac:dyDescent="0.35">
      <c r="B275" s="338"/>
      <c r="C275" s="188" t="s">
        <v>212</v>
      </c>
      <c r="D275" s="339">
        <v>24.1</v>
      </c>
      <c r="E275" s="340" t="s">
        <v>175</v>
      </c>
      <c r="F275" s="188">
        <v>35</v>
      </c>
      <c r="G275" s="188">
        <v>35</v>
      </c>
      <c r="H275" s="425"/>
      <c r="K275" s="425"/>
      <c r="X275" s="341"/>
    </row>
    <row r="276" spans="1:24" s="188" customFormat="1" ht="13.5" customHeight="1" outlineLevel="1" x14ac:dyDescent="0.35">
      <c r="A276" s="188">
        <v>27</v>
      </c>
      <c r="B276" s="338"/>
      <c r="C276" s="188" t="s">
        <v>265</v>
      </c>
      <c r="D276" s="339">
        <v>17.8</v>
      </c>
      <c r="E276" s="340" t="s">
        <v>175</v>
      </c>
      <c r="F276" s="188">
        <v>35</v>
      </c>
      <c r="G276" s="188">
        <v>35</v>
      </c>
      <c r="H276" s="425"/>
      <c r="K276" s="425"/>
      <c r="X276" s="341"/>
    </row>
    <row r="277" spans="1:24" s="188" customFormat="1" ht="13.5" customHeight="1" outlineLevel="1" x14ac:dyDescent="0.35">
      <c r="B277" s="338"/>
      <c r="C277" s="188" t="s">
        <v>283</v>
      </c>
      <c r="D277" s="339">
        <v>27.8</v>
      </c>
      <c r="E277" s="340" t="s">
        <v>175</v>
      </c>
      <c r="F277" s="188">
        <v>35</v>
      </c>
      <c r="G277" s="188">
        <v>35</v>
      </c>
      <c r="H277" s="425"/>
      <c r="K277" s="425"/>
      <c r="X277" s="341"/>
    </row>
    <row r="278" spans="1:24" s="188" customFormat="1" ht="13.5" customHeight="1" outlineLevel="1" x14ac:dyDescent="0.35">
      <c r="A278" s="188">
        <v>28</v>
      </c>
      <c r="B278" s="338"/>
      <c r="C278" s="188" t="s">
        <v>332</v>
      </c>
      <c r="D278" s="339">
        <v>14</v>
      </c>
      <c r="E278" s="340" t="s">
        <v>351</v>
      </c>
      <c r="F278" s="188">
        <v>35</v>
      </c>
      <c r="G278" s="188">
        <v>35</v>
      </c>
      <c r="H278" s="425"/>
      <c r="K278" s="425"/>
      <c r="X278" s="341"/>
    </row>
    <row r="279" spans="1:24" s="188" customFormat="1" ht="13.5" customHeight="1" outlineLevel="1" x14ac:dyDescent="0.35">
      <c r="B279" s="338"/>
      <c r="C279" s="188" t="s">
        <v>339</v>
      </c>
      <c r="D279" s="339">
        <v>30.1</v>
      </c>
      <c r="E279" s="340" t="s">
        <v>351</v>
      </c>
      <c r="F279" s="188">
        <v>35</v>
      </c>
      <c r="G279" s="188">
        <v>35</v>
      </c>
      <c r="H279" s="425"/>
      <c r="K279" s="425"/>
      <c r="X279" s="341"/>
    </row>
    <row r="280" spans="1:24" s="188" customFormat="1" ht="13.5" customHeight="1" outlineLevel="1" x14ac:dyDescent="0.35">
      <c r="A280" s="188">
        <v>29</v>
      </c>
      <c r="B280" s="338"/>
      <c r="C280" s="188" t="s">
        <v>416</v>
      </c>
      <c r="D280" s="339">
        <v>22.7</v>
      </c>
      <c r="E280" s="340" t="s">
        <v>69</v>
      </c>
      <c r="F280" s="188">
        <v>34</v>
      </c>
      <c r="G280" s="188">
        <v>34</v>
      </c>
      <c r="H280" s="425"/>
      <c r="K280" s="425"/>
      <c r="X280" s="341"/>
    </row>
    <row r="281" spans="1:24" s="188" customFormat="1" ht="13.5" customHeight="1" outlineLevel="1" x14ac:dyDescent="0.35">
      <c r="B281" s="338"/>
      <c r="C281" s="188" t="s">
        <v>300</v>
      </c>
      <c r="D281" s="339">
        <v>18.399999999999999</v>
      </c>
      <c r="E281" s="340" t="s">
        <v>69</v>
      </c>
      <c r="F281" s="188">
        <v>34</v>
      </c>
      <c r="G281" s="188">
        <v>34</v>
      </c>
      <c r="H281" s="425"/>
      <c r="K281" s="425"/>
      <c r="X281" s="341"/>
    </row>
    <row r="282" spans="1:24" s="188" customFormat="1" ht="13.5" customHeight="1" outlineLevel="1" x14ac:dyDescent="0.35">
      <c r="A282" s="188">
        <v>30</v>
      </c>
      <c r="B282" s="338"/>
      <c r="C282" s="188" t="s">
        <v>161</v>
      </c>
      <c r="D282" s="339">
        <v>28</v>
      </c>
      <c r="E282" s="340" t="s">
        <v>175</v>
      </c>
      <c r="F282" s="188">
        <v>33</v>
      </c>
      <c r="G282" s="188">
        <v>33</v>
      </c>
      <c r="H282" s="425"/>
      <c r="K282" s="425"/>
      <c r="X282" s="341"/>
    </row>
    <row r="283" spans="1:24" s="188" customFormat="1" ht="13.5" customHeight="1" outlineLevel="1" x14ac:dyDescent="0.35">
      <c r="B283" s="338"/>
      <c r="C283" s="188" t="s">
        <v>217</v>
      </c>
      <c r="D283" s="339">
        <v>38.5</v>
      </c>
      <c r="E283" s="340" t="s">
        <v>175</v>
      </c>
      <c r="F283" s="188">
        <v>33</v>
      </c>
      <c r="G283" s="188">
        <v>33</v>
      </c>
      <c r="H283" s="425"/>
      <c r="K283" s="425"/>
      <c r="X283" s="341"/>
    </row>
    <row r="284" spans="1:24" s="188" customFormat="1" ht="13.5" customHeight="1" outlineLevel="1" x14ac:dyDescent="0.35">
      <c r="A284" s="188">
        <v>31</v>
      </c>
      <c r="B284" s="338"/>
      <c r="C284" s="188" t="s">
        <v>418</v>
      </c>
      <c r="D284" s="339">
        <v>16.899999999999999</v>
      </c>
      <c r="E284" s="340" t="s">
        <v>351</v>
      </c>
      <c r="F284" s="188">
        <v>32</v>
      </c>
      <c r="G284" s="188">
        <v>32</v>
      </c>
      <c r="H284" s="425"/>
      <c r="K284" s="425"/>
      <c r="X284" s="341"/>
    </row>
    <row r="285" spans="1:24" s="188" customFormat="1" ht="13.5" customHeight="1" outlineLevel="1" x14ac:dyDescent="0.35">
      <c r="B285" s="338"/>
      <c r="C285" s="188" t="s">
        <v>419</v>
      </c>
      <c r="D285" s="339">
        <v>19.5</v>
      </c>
      <c r="E285" s="340" t="s">
        <v>351</v>
      </c>
      <c r="F285" s="188">
        <v>32</v>
      </c>
      <c r="G285" s="188">
        <v>32</v>
      </c>
      <c r="H285" s="425"/>
      <c r="K285" s="425"/>
      <c r="X285" s="341"/>
    </row>
    <row r="286" spans="1:24" s="188" customFormat="1" ht="13.5" customHeight="1" outlineLevel="1" x14ac:dyDescent="0.35">
      <c r="A286" s="188">
        <v>32</v>
      </c>
      <c r="B286" s="338"/>
      <c r="C286" s="188" t="s">
        <v>284</v>
      </c>
      <c r="D286" s="339">
        <v>26.1</v>
      </c>
      <c r="E286" s="340" t="s">
        <v>175</v>
      </c>
      <c r="F286" s="188">
        <v>32</v>
      </c>
      <c r="G286" s="188">
        <v>32</v>
      </c>
      <c r="H286" s="425"/>
      <c r="K286" s="425"/>
      <c r="X286" s="341"/>
    </row>
    <row r="287" spans="1:24" s="188" customFormat="1" ht="13.5" customHeight="1" outlineLevel="1" x14ac:dyDescent="0.35">
      <c r="B287" s="338"/>
      <c r="C287" s="188" t="s">
        <v>176</v>
      </c>
      <c r="D287" s="339">
        <v>32.700000000000003</v>
      </c>
      <c r="E287" s="340" t="s">
        <v>175</v>
      </c>
      <c r="F287" s="188">
        <v>32</v>
      </c>
      <c r="G287" s="188">
        <v>32</v>
      </c>
      <c r="H287" s="425"/>
      <c r="K287" s="425"/>
      <c r="X287" s="341"/>
    </row>
    <row r="288" spans="1:24" s="188" customFormat="1" ht="13.5" customHeight="1" outlineLevel="1" x14ac:dyDescent="0.35">
      <c r="A288" s="188">
        <v>33</v>
      </c>
      <c r="B288" s="338"/>
      <c r="C288" s="188" t="s">
        <v>111</v>
      </c>
      <c r="D288" s="339">
        <v>12.5</v>
      </c>
      <c r="E288" s="340" t="s">
        <v>69</v>
      </c>
      <c r="F288" s="188">
        <v>32</v>
      </c>
      <c r="G288" s="188">
        <v>32</v>
      </c>
      <c r="H288" s="425"/>
      <c r="K288" s="425"/>
      <c r="X288" s="341"/>
    </row>
    <row r="289" spans="1:24" s="188" customFormat="1" ht="13.5" customHeight="1" outlineLevel="1" x14ac:dyDescent="0.35">
      <c r="B289" s="338"/>
      <c r="C289" s="188" t="s">
        <v>186</v>
      </c>
      <c r="D289" s="339">
        <v>24.6</v>
      </c>
      <c r="E289" s="340" t="s">
        <v>69</v>
      </c>
      <c r="F289" s="188">
        <v>32</v>
      </c>
      <c r="G289" s="188">
        <v>32</v>
      </c>
      <c r="H289" s="425"/>
      <c r="K289" s="425"/>
      <c r="X289" s="341"/>
    </row>
    <row r="290" spans="1:24" s="188" customFormat="1" ht="13.5" customHeight="1" outlineLevel="1" x14ac:dyDescent="0.35">
      <c r="A290" s="188">
        <v>34</v>
      </c>
      <c r="B290" s="338"/>
      <c r="C290" s="188" t="s">
        <v>257</v>
      </c>
      <c r="D290" s="339">
        <v>28.4</v>
      </c>
      <c r="E290" s="340" t="s">
        <v>351</v>
      </c>
      <c r="F290" s="188">
        <v>28</v>
      </c>
      <c r="G290" s="188">
        <v>28</v>
      </c>
      <c r="H290" s="425"/>
      <c r="K290" s="425"/>
      <c r="X290" s="341"/>
    </row>
    <row r="291" spans="1:24" s="188" customFormat="1" ht="13.5" customHeight="1" outlineLevel="1" x14ac:dyDescent="0.35">
      <c r="B291" s="338"/>
      <c r="C291" s="188" t="s">
        <v>83</v>
      </c>
      <c r="D291" s="339">
        <v>32</v>
      </c>
      <c r="E291" s="340" t="s">
        <v>351</v>
      </c>
      <c r="F291" s="188">
        <v>28</v>
      </c>
      <c r="G291" s="188">
        <v>28</v>
      </c>
      <c r="H291" s="425"/>
      <c r="K291" s="425"/>
      <c r="X291" s="341"/>
    </row>
    <row r="292" spans="1:24" s="188" customFormat="1" ht="13.5" customHeight="1" outlineLevel="1" x14ac:dyDescent="0.35">
      <c r="A292" s="188">
        <v>35</v>
      </c>
      <c r="B292" s="338"/>
      <c r="C292" s="188" t="s">
        <v>184</v>
      </c>
      <c r="D292" s="339">
        <v>18.100000000000001</v>
      </c>
      <c r="E292" s="340" t="s">
        <v>175</v>
      </c>
      <c r="F292" s="188">
        <v>25</v>
      </c>
      <c r="G292" s="188">
        <v>25</v>
      </c>
      <c r="H292" s="425"/>
      <c r="K292" s="425"/>
      <c r="X292" s="341"/>
    </row>
    <row r="293" spans="1:24" s="188" customFormat="1" ht="13.5" customHeight="1" outlineLevel="1" x14ac:dyDescent="0.35">
      <c r="B293" s="338"/>
      <c r="C293" s="188" t="s">
        <v>427</v>
      </c>
      <c r="D293" s="339">
        <v>25.1</v>
      </c>
      <c r="E293" s="340" t="s">
        <v>175</v>
      </c>
      <c r="F293" s="188">
        <v>25</v>
      </c>
      <c r="G293" s="188">
        <v>25</v>
      </c>
      <c r="H293" s="425"/>
      <c r="K293" s="425"/>
      <c r="X293" s="341"/>
    </row>
    <row r="294" spans="1:24" s="188" customFormat="1" ht="13.5" customHeight="1" outlineLevel="1" x14ac:dyDescent="0.35">
      <c r="A294" s="188">
        <v>36</v>
      </c>
      <c r="B294" s="338"/>
      <c r="C294" s="188" t="s">
        <v>166</v>
      </c>
      <c r="D294" s="339">
        <v>40.6</v>
      </c>
      <c r="E294" s="340" t="s">
        <v>351</v>
      </c>
      <c r="F294" s="188">
        <v>25</v>
      </c>
      <c r="G294" s="188">
        <v>25</v>
      </c>
      <c r="H294" s="425"/>
      <c r="K294" s="425"/>
      <c r="X294" s="341"/>
    </row>
    <row r="295" spans="1:24" s="188" customFormat="1" ht="13.5" customHeight="1" outlineLevel="1" x14ac:dyDescent="0.35">
      <c r="B295" s="338"/>
      <c r="C295" s="188" t="s">
        <v>285</v>
      </c>
      <c r="D295" s="339">
        <v>36</v>
      </c>
      <c r="E295" s="340" t="s">
        <v>351</v>
      </c>
      <c r="F295" s="188">
        <v>25</v>
      </c>
      <c r="G295" s="188">
        <v>25</v>
      </c>
      <c r="H295" s="425"/>
      <c r="K295" s="425"/>
      <c r="X295" s="341"/>
    </row>
    <row r="296" spans="1:24" s="188" customFormat="1" ht="13.5" customHeight="1" outlineLevel="1" x14ac:dyDescent="0.35">
      <c r="B296" s="338"/>
      <c r="D296" s="339"/>
      <c r="E296" s="340"/>
      <c r="H296" s="425"/>
      <c r="K296" s="425"/>
      <c r="X296" s="341"/>
    </row>
    <row r="297" spans="1:24" s="188" customFormat="1" ht="13.5" customHeight="1" outlineLevel="1" x14ac:dyDescent="0.35">
      <c r="A297" s="188">
        <v>37</v>
      </c>
      <c r="B297" s="338"/>
      <c r="D297" s="339"/>
      <c r="E297" s="340"/>
      <c r="H297" s="425"/>
      <c r="K297" s="425"/>
      <c r="X297" s="341"/>
    </row>
    <row r="298" spans="1:24" s="188" customFormat="1" ht="13.5" customHeight="1" outlineLevel="1" x14ac:dyDescent="0.35">
      <c r="B298" s="338"/>
      <c r="D298" s="339"/>
      <c r="E298" s="340"/>
      <c r="H298" s="425"/>
      <c r="K298" s="425"/>
      <c r="X298" s="341"/>
    </row>
    <row r="299" spans="1:24" s="188" customFormat="1" ht="13.5" customHeight="1" outlineLevel="1" x14ac:dyDescent="0.35">
      <c r="A299" s="188">
        <v>38</v>
      </c>
      <c r="B299" s="338"/>
      <c r="D299" s="339"/>
      <c r="E299" s="340"/>
      <c r="H299" s="425"/>
      <c r="K299" s="425"/>
      <c r="X299" s="341"/>
    </row>
    <row r="300" spans="1:24" s="188" customFormat="1" ht="13.5" customHeight="1" outlineLevel="1" x14ac:dyDescent="0.35">
      <c r="B300" s="338"/>
      <c r="D300" s="339"/>
      <c r="E300" s="340"/>
      <c r="H300" s="425"/>
      <c r="K300" s="425"/>
      <c r="X300" s="341"/>
    </row>
    <row r="301" spans="1:24" s="188" customFormat="1" ht="13.5" customHeight="1" outlineLevel="1" x14ac:dyDescent="0.35">
      <c r="A301" s="188">
        <v>39</v>
      </c>
      <c r="B301" s="338"/>
      <c r="D301" s="339"/>
      <c r="E301" s="340"/>
      <c r="H301" s="425"/>
      <c r="K301" s="425"/>
      <c r="X301" s="341"/>
    </row>
    <row r="302" spans="1:24" s="188" customFormat="1" ht="13.5" customHeight="1" outlineLevel="1" x14ac:dyDescent="0.35">
      <c r="B302" s="338"/>
      <c r="D302" s="339"/>
      <c r="E302" s="340"/>
      <c r="H302" s="425"/>
      <c r="K302" s="425"/>
      <c r="X302" s="341"/>
    </row>
    <row r="303" spans="1:24" s="188" customFormat="1" ht="13.5" customHeight="1" outlineLevel="1" x14ac:dyDescent="0.35">
      <c r="B303" s="338"/>
      <c r="D303" s="339"/>
      <c r="E303" s="340"/>
      <c r="K303" s="425"/>
      <c r="X303" s="341"/>
    </row>
    <row r="304" spans="1:24" s="188" customFormat="1" ht="13.5" customHeight="1" outlineLevel="1" x14ac:dyDescent="0.35">
      <c r="B304" s="338"/>
      <c r="D304" s="339"/>
      <c r="E304" s="340"/>
      <c r="K304" s="425"/>
      <c r="X304" s="341"/>
    </row>
    <row r="305" spans="2:24" s="188" customFormat="1" ht="13.5" customHeight="1" outlineLevel="1" x14ac:dyDescent="0.35">
      <c r="B305" s="338"/>
      <c r="D305" s="339"/>
      <c r="E305" s="340"/>
      <c r="K305" s="425"/>
      <c r="X305" s="341"/>
    </row>
    <row r="306" spans="2:24" s="188" customFormat="1" ht="13.5" customHeight="1" outlineLevel="1" x14ac:dyDescent="0.35">
      <c r="B306" s="338"/>
      <c r="D306" s="339"/>
      <c r="E306" s="340"/>
      <c r="K306" s="425"/>
      <c r="X306" s="341"/>
    </row>
    <row r="307" spans="2:24" s="188" customFormat="1" ht="13.5" customHeight="1" outlineLevel="1" x14ac:dyDescent="0.35">
      <c r="B307" s="338"/>
      <c r="D307" s="339"/>
      <c r="E307" s="340"/>
      <c r="K307" s="425"/>
      <c r="X307" s="341"/>
    </row>
    <row r="308" spans="2:24" s="188" customFormat="1" ht="13.5" customHeight="1" outlineLevel="1" x14ac:dyDescent="0.35">
      <c r="B308" s="338"/>
      <c r="D308" s="339"/>
      <c r="E308" s="340"/>
      <c r="K308" s="425"/>
      <c r="X308" s="341"/>
    </row>
    <row r="309" spans="2:24" s="188" customFormat="1" ht="13.5" customHeight="1" outlineLevel="1" x14ac:dyDescent="0.35">
      <c r="B309" s="338"/>
      <c r="D309" s="339"/>
      <c r="E309" s="340"/>
      <c r="K309" s="425"/>
      <c r="X309" s="341"/>
    </row>
    <row r="310" spans="2:24" s="188" customFormat="1" ht="13.5" customHeight="1" outlineLevel="1" x14ac:dyDescent="0.35">
      <c r="B310" s="338"/>
      <c r="D310" s="339"/>
      <c r="E310" s="340"/>
      <c r="K310" s="425"/>
      <c r="X310" s="341"/>
    </row>
    <row r="311" spans="2:24" s="188" customFormat="1" ht="13.5" customHeight="1" outlineLevel="1" x14ac:dyDescent="0.35">
      <c r="B311" s="338"/>
      <c r="D311" s="339"/>
      <c r="E311" s="340"/>
      <c r="K311" s="425"/>
      <c r="X311" s="341"/>
    </row>
    <row r="312" spans="2:24" s="188" customFormat="1" ht="13.5" customHeight="1" outlineLevel="1" x14ac:dyDescent="0.35">
      <c r="B312" s="338"/>
      <c r="D312" s="339"/>
      <c r="E312" s="340"/>
      <c r="K312" s="425"/>
      <c r="X312" s="341"/>
    </row>
    <row r="313" spans="2:24" s="188" customFormat="1" ht="13.5" customHeight="1" outlineLevel="1" x14ac:dyDescent="0.35">
      <c r="B313" s="338"/>
      <c r="D313" s="339"/>
      <c r="E313" s="340"/>
      <c r="K313" s="425"/>
      <c r="X313" s="341"/>
    </row>
    <row r="314" spans="2:24" s="188" customFormat="1" ht="13.5" customHeight="1" outlineLevel="1" x14ac:dyDescent="0.35">
      <c r="B314" s="338"/>
      <c r="D314" s="339"/>
      <c r="E314" s="340"/>
      <c r="K314" s="425"/>
      <c r="X314" s="341"/>
    </row>
    <row r="315" spans="2:24" s="188" customFormat="1" ht="13.5" customHeight="1" outlineLevel="1" x14ac:dyDescent="0.35">
      <c r="B315" s="338"/>
      <c r="D315" s="339"/>
      <c r="E315" s="340"/>
      <c r="K315" s="425"/>
      <c r="X315" s="341"/>
    </row>
    <row r="316" spans="2:24" s="188" customFormat="1" ht="13.5" customHeight="1" outlineLevel="1" x14ac:dyDescent="0.35">
      <c r="B316" s="338"/>
      <c r="D316" s="339"/>
      <c r="E316" s="340"/>
      <c r="K316" s="425"/>
      <c r="X316" s="341"/>
    </row>
    <row r="317" spans="2:24" s="188" customFormat="1" ht="13.5" customHeight="1" outlineLevel="1" x14ac:dyDescent="0.35">
      <c r="B317" s="338"/>
      <c r="D317" s="339"/>
      <c r="E317" s="340"/>
      <c r="K317" s="425"/>
      <c r="X317" s="341"/>
    </row>
    <row r="318" spans="2:24" s="188" customFormat="1" ht="13.5" customHeight="1" outlineLevel="1" x14ac:dyDescent="0.35">
      <c r="B318" s="338"/>
      <c r="D318" s="339"/>
      <c r="E318" s="340"/>
      <c r="K318" s="425"/>
      <c r="X318" s="341"/>
    </row>
    <row r="319" spans="2:24" s="188" customFormat="1" ht="13.5" customHeight="1" outlineLevel="1" x14ac:dyDescent="0.35">
      <c r="B319" s="338"/>
      <c r="D319" s="339"/>
      <c r="E319" s="340"/>
      <c r="K319" s="425"/>
      <c r="X319" s="341"/>
    </row>
    <row r="320" spans="2:24" s="188" customFormat="1" ht="13.5" customHeight="1" outlineLevel="1" x14ac:dyDescent="0.35">
      <c r="B320" s="338"/>
      <c r="D320" s="339"/>
      <c r="E320" s="340"/>
      <c r="K320" s="425"/>
      <c r="X320" s="341"/>
    </row>
    <row r="321" spans="2:24" s="188" customFormat="1" ht="13.5" customHeight="1" outlineLevel="1" x14ac:dyDescent="0.35">
      <c r="B321" s="338"/>
      <c r="D321" s="339"/>
      <c r="E321" s="340"/>
      <c r="K321" s="425"/>
      <c r="X321" s="341"/>
    </row>
  </sheetData>
  <sortState xmlns:xlrd2="http://schemas.microsoft.com/office/spreadsheetml/2017/richdata2" ref="B224:H268">
    <sortCondition descending="1" ref="F224:F268"/>
  </sortState>
  <mergeCells count="26">
    <mergeCell ref="A40:F40"/>
    <mergeCell ref="H40:M40"/>
    <mergeCell ref="B4:F4"/>
    <mergeCell ref="I4:M4"/>
    <mergeCell ref="AW5:AY5"/>
    <mergeCell ref="AB4:AF4"/>
    <mergeCell ref="AB40:AF40"/>
    <mergeCell ref="AH4:AL4"/>
    <mergeCell ref="AN4:AR4"/>
    <mergeCell ref="AT4:BB4"/>
    <mergeCell ref="AZ5:BB5"/>
    <mergeCell ref="A39:F39"/>
    <mergeCell ref="H39:M39"/>
    <mergeCell ref="AB39:AF39"/>
    <mergeCell ref="W5:X5"/>
    <mergeCell ref="AN19:AR19"/>
    <mergeCell ref="A1:Z1"/>
    <mergeCell ref="AB2:AU2"/>
    <mergeCell ref="AB1:BB1"/>
    <mergeCell ref="AT5:AV5"/>
    <mergeCell ref="W13:Z13"/>
    <mergeCell ref="AH37:AL37"/>
    <mergeCell ref="O21:R21"/>
    <mergeCell ref="AB37:AF37"/>
    <mergeCell ref="O5:R5"/>
    <mergeCell ref="S5:T5"/>
  </mergeCells>
  <conditionalFormatting sqref="B125:H174">
    <cfRule type="expression" dxfId="163" priority="16">
      <formula>($H125="F")</formula>
    </cfRule>
  </conditionalFormatting>
  <conditionalFormatting sqref="B224:H287">
    <cfRule type="expression" dxfId="162" priority="19">
      <formula>($H224="F")</formula>
    </cfRule>
  </conditionalFormatting>
  <conditionalFormatting sqref="C6:C35">
    <cfRule type="cellIs" dxfId="161" priority="6" operator="equal">
      <formula>"F"</formula>
    </cfRule>
  </conditionalFormatting>
  <conditionalFormatting sqref="D6:D35">
    <cfRule type="cellIs" dxfId="160" priority="3" operator="equal">
      <formula>"Inconnu"</formula>
    </cfRule>
  </conditionalFormatting>
  <conditionalFormatting sqref="E6:E35">
    <cfRule type="cellIs" dxfId="159" priority="2" operator="greaterThan">
      <formula>36</formula>
    </cfRule>
  </conditionalFormatting>
  <conditionalFormatting sqref="J6:J35">
    <cfRule type="cellIs" dxfId="158" priority="7" operator="equal">
      <formula>"F"</formula>
    </cfRule>
  </conditionalFormatting>
  <conditionalFormatting sqref="K6:K35">
    <cfRule type="cellIs" dxfId="157" priority="4" operator="equal">
      <formula>"Inconnu"</formula>
    </cfRule>
  </conditionalFormatting>
  <conditionalFormatting sqref="L6:L35">
    <cfRule type="cellIs" dxfId="156" priority="1" operator="greaterThan">
      <formula>36</formula>
    </cfRule>
  </conditionalFormatting>
  <pageMargins left="0.78740157480314965" right="0.78740157480314965" top="0.78740157480314965" bottom="0.78740157480314965" header="0" footer="0"/>
  <pageSetup paperSize="8" scale="39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2">
    <pageSetUpPr fitToPage="1"/>
  </sheetPr>
  <dimension ref="A1:BB522"/>
  <sheetViews>
    <sheetView showZeros="0" topLeftCell="H1" zoomScale="70" zoomScaleNormal="70" workbookViewId="0">
      <pane ySplit="1" topLeftCell="A2" activePane="bottomLeft" state="frozen"/>
      <selection pane="bottomLeft" activeCell="M37" sqref="M37"/>
    </sheetView>
  </sheetViews>
  <sheetFormatPr baseColWidth="10" defaultColWidth="11.53125" defaultRowHeight="12.75" outlineLevelRow="2" x14ac:dyDescent="0.35"/>
  <cols>
    <col min="1" max="1" width="5.33203125" style="186" customWidth="1"/>
    <col min="2" max="2" width="23.1328125" style="186" customWidth="1"/>
    <col min="3" max="3" width="21" style="186" customWidth="1"/>
    <col min="4" max="4" width="19.1328125" style="195" customWidth="1"/>
    <col min="5" max="5" width="26.53125" style="196" customWidth="1"/>
    <col min="6" max="6" width="5.46484375" style="186" customWidth="1"/>
    <col min="7" max="7" width="1.33203125" style="186" customWidth="1"/>
    <col min="8" max="8" width="4.33203125" style="186" customWidth="1"/>
    <col min="9" max="9" width="20.53125" style="186" customWidth="1"/>
    <col min="10" max="10" width="4.86328125" style="186" customWidth="1"/>
    <col min="11" max="12" width="15.6640625" style="186" customWidth="1"/>
    <col min="13" max="15" width="5.46484375" style="186" customWidth="1"/>
    <col min="16" max="16" width="16.46484375" style="186" customWidth="1"/>
    <col min="17" max="17" width="5.46484375" style="186" customWidth="1"/>
    <col min="18" max="18" width="18.19921875" style="186" customWidth="1"/>
    <col min="19" max="20" width="5.46484375" style="186" customWidth="1"/>
    <col min="21" max="21" width="1" style="186" customWidth="1"/>
    <col min="22" max="22" width="3.46484375" style="186" customWidth="1"/>
    <col min="23" max="23" width="20.53125" style="186" customWidth="1"/>
    <col min="24" max="24" width="9.19921875" style="197" customWidth="1"/>
    <col min="25" max="25" width="11.796875" style="186" customWidth="1"/>
    <col min="26" max="26" width="9.1328125" style="186" customWidth="1"/>
    <col min="27" max="27" width="3.53125" style="186" customWidth="1"/>
    <col min="28" max="28" width="8.1328125" style="186" customWidth="1"/>
    <col min="29" max="29" width="7.86328125" style="186" customWidth="1"/>
    <col min="30" max="30" width="8.46484375" style="186" customWidth="1"/>
    <col min="31" max="33" width="5.46484375" style="186" customWidth="1"/>
    <col min="34" max="34" width="8.3984375" style="186" customWidth="1"/>
    <col min="35" max="35" width="8" style="186" customWidth="1"/>
    <col min="36" max="39" width="5.46484375" style="186" customWidth="1"/>
    <col min="40" max="40" width="8.86328125" style="186" customWidth="1"/>
    <col min="41" max="41" width="1.53125" style="186" customWidth="1"/>
    <col min="42" max="42" width="5.46484375" style="186" customWidth="1"/>
    <col min="43" max="43" width="9.33203125" style="186" customWidth="1"/>
    <col min="44" max="46" width="5.46484375" style="186" customWidth="1"/>
    <col min="47" max="47" width="9.86328125" style="186" customWidth="1"/>
    <col min="48" max="53" width="11.53125" style="186"/>
    <col min="54" max="54" width="20.265625" style="186" customWidth="1"/>
    <col min="55" max="61" width="11.53125" style="186"/>
    <col min="62" max="62" width="12.1328125" style="186" customWidth="1"/>
    <col min="63" max="16384" width="11.53125" style="186"/>
  </cols>
  <sheetData>
    <row r="1" spans="1:54" s="644" customFormat="1" ht="31.8" customHeight="1" thickBot="1" x14ac:dyDescent="0.4">
      <c r="A1" s="951" t="str">
        <f>+Explications!A1:R1</f>
        <v>CARRE D'AS 2025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952"/>
      <c r="N1" s="952"/>
      <c r="O1" s="952"/>
      <c r="P1" s="952"/>
      <c r="Q1" s="952"/>
      <c r="R1" s="952"/>
      <c r="S1" s="952"/>
      <c r="T1" s="952"/>
      <c r="U1" s="952"/>
      <c r="V1" s="952"/>
      <c r="W1" s="952"/>
      <c r="X1" s="952"/>
      <c r="Y1" s="952"/>
      <c r="Z1" s="953"/>
      <c r="AB1" s="951" t="s">
        <v>23</v>
      </c>
      <c r="AC1" s="952"/>
      <c r="AD1" s="952"/>
      <c r="AE1" s="952"/>
      <c r="AF1" s="952"/>
      <c r="AG1" s="952"/>
      <c r="AH1" s="952"/>
      <c r="AI1" s="952"/>
      <c r="AJ1" s="952"/>
      <c r="AK1" s="952"/>
      <c r="AL1" s="952"/>
      <c r="AM1" s="952"/>
      <c r="AN1" s="952"/>
      <c r="AO1" s="952"/>
      <c r="AP1" s="952"/>
      <c r="AQ1" s="952"/>
      <c r="AR1" s="952"/>
      <c r="AS1" s="952"/>
      <c r="AT1" s="952"/>
      <c r="AU1" s="952"/>
      <c r="AV1" s="952"/>
      <c r="AW1" s="952"/>
      <c r="AX1" s="952"/>
      <c r="AY1" s="952"/>
      <c r="AZ1" s="952"/>
      <c r="BA1" s="952"/>
      <c r="BB1" s="953"/>
    </row>
    <row r="2" spans="1:54" ht="20" customHeight="1" x14ac:dyDescent="0.4">
      <c r="A2" s="189" t="s">
        <v>133</v>
      </c>
      <c r="B2" s="190">
        <f>+Explications!D35</f>
        <v>45797</v>
      </c>
      <c r="C2" s="191"/>
      <c r="D2" s="192" t="s">
        <v>131</v>
      </c>
      <c r="E2" s="189" t="str">
        <f>+Explications!D36</f>
        <v>Gif/Chevry</v>
      </c>
      <c r="F2" s="189"/>
      <c r="G2" s="189"/>
      <c r="H2" s="191"/>
      <c r="I2" s="189" t="s">
        <v>224</v>
      </c>
      <c r="J2" s="189" t="str">
        <f>+Explications!D37</f>
        <v>Gif/Chevry</v>
      </c>
      <c r="K2" s="189"/>
      <c r="L2" s="189"/>
      <c r="M2" s="189"/>
      <c r="N2" s="189"/>
      <c r="O2" s="189"/>
      <c r="P2" s="189" t="s">
        <v>391</v>
      </c>
      <c r="Q2" s="189"/>
      <c r="R2" s="189" t="str">
        <f>+Explications!D38</f>
        <v>Simple</v>
      </c>
      <c r="S2" s="189"/>
      <c r="T2" s="189"/>
      <c r="U2" s="189" t="s">
        <v>25</v>
      </c>
      <c r="V2" s="189"/>
      <c r="W2" s="189"/>
      <c r="X2" s="193"/>
      <c r="Y2" s="189"/>
      <c r="AB2" s="954"/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  <c r="AS2" s="954"/>
      <c r="AT2" s="954"/>
      <c r="AU2" s="954"/>
    </row>
    <row r="3" spans="1:54" ht="13.15" thickBot="1" x14ac:dyDescent="0.4">
      <c r="B3" s="194"/>
    </row>
    <row r="4" spans="1:54" ht="16.5" customHeight="1" thickBot="1" x14ac:dyDescent="0.4">
      <c r="B4" s="932" t="s">
        <v>0</v>
      </c>
      <c r="C4" s="933"/>
      <c r="D4" s="933"/>
      <c r="E4" s="933"/>
      <c r="F4" s="934"/>
      <c r="G4" s="95"/>
      <c r="H4" s="95"/>
      <c r="I4" s="932" t="s">
        <v>3</v>
      </c>
      <c r="J4" s="933"/>
      <c r="K4" s="933"/>
      <c r="L4" s="933"/>
      <c r="M4" s="934"/>
      <c r="AB4" s="932" t="s">
        <v>0</v>
      </c>
      <c r="AC4" s="933"/>
      <c r="AD4" s="933"/>
      <c r="AE4" s="933"/>
      <c r="AF4" s="934"/>
      <c r="AH4" s="932" t="s">
        <v>3</v>
      </c>
      <c r="AI4" s="933"/>
      <c r="AJ4" s="933"/>
      <c r="AK4" s="933"/>
      <c r="AL4" s="934"/>
      <c r="AN4" s="932" t="s">
        <v>18</v>
      </c>
      <c r="AO4" s="933"/>
      <c r="AP4" s="933"/>
      <c r="AQ4" s="933"/>
      <c r="AR4" s="934"/>
      <c r="AT4" s="938" t="s">
        <v>231</v>
      </c>
      <c r="AU4" s="939"/>
      <c r="AV4" s="939"/>
      <c r="AW4" s="939"/>
      <c r="AX4" s="939"/>
      <c r="AY4" s="939"/>
      <c r="AZ4" s="939"/>
      <c r="BA4" s="939"/>
      <c r="BB4" s="940"/>
    </row>
    <row r="5" spans="1:54" ht="16.5" customHeight="1" thickBot="1" x14ac:dyDescent="0.4">
      <c r="B5" s="198" t="s">
        <v>85</v>
      </c>
      <c r="C5" s="199" t="s">
        <v>90</v>
      </c>
      <c r="D5" s="200" t="s">
        <v>24</v>
      </c>
      <c r="E5" s="201" t="s">
        <v>48</v>
      </c>
      <c r="F5" s="202" t="s">
        <v>21</v>
      </c>
      <c r="G5" s="95"/>
      <c r="H5" s="95"/>
      <c r="I5" s="203" t="str">
        <f>+B5</f>
        <v>Nom Prénom</v>
      </c>
      <c r="J5" s="204" t="s">
        <v>90</v>
      </c>
      <c r="K5" s="203" t="str">
        <f>+D5</f>
        <v>Club *</v>
      </c>
      <c r="L5" s="203" t="s">
        <v>48</v>
      </c>
      <c r="M5" s="202" t="s">
        <v>21</v>
      </c>
      <c r="O5" s="946" t="s">
        <v>18</v>
      </c>
      <c r="P5" s="947"/>
      <c r="Q5" s="947"/>
      <c r="R5" s="948"/>
      <c r="S5" s="949" t="s">
        <v>2</v>
      </c>
      <c r="T5" s="950"/>
      <c r="W5" s="932" t="s">
        <v>15</v>
      </c>
      <c r="X5" s="934"/>
      <c r="AB5" s="205" t="str">
        <f>+W6</f>
        <v>ASGAF</v>
      </c>
      <c r="AC5" s="206" t="str">
        <f>+W7</f>
        <v>Chevannes</v>
      </c>
      <c r="AD5" s="206" t="str">
        <f>+W8</f>
        <v>Chevry</v>
      </c>
      <c r="AE5" s="206" t="str">
        <f>+W9</f>
        <v>Corbuches</v>
      </c>
      <c r="AF5" s="207" t="str">
        <f>+W10</f>
        <v>Réveillon</v>
      </c>
      <c r="AH5" s="205" t="str">
        <f>+AB5</f>
        <v>ASGAF</v>
      </c>
      <c r="AI5" s="206" t="str">
        <f>+AC5</f>
        <v>Chevannes</v>
      </c>
      <c r="AJ5" s="206" t="str">
        <f>+AD5</f>
        <v>Chevry</v>
      </c>
      <c r="AK5" s="206" t="str">
        <f>+AE5</f>
        <v>Corbuches</v>
      </c>
      <c r="AL5" s="207" t="str">
        <f>+AF5</f>
        <v>Réveillon</v>
      </c>
      <c r="AN5" s="205" t="str">
        <f>+AH5</f>
        <v>ASGAF</v>
      </c>
      <c r="AO5" s="206" t="str">
        <f>+AI5</f>
        <v>Chevannes</v>
      </c>
      <c r="AP5" s="206" t="str">
        <f>+AJ5</f>
        <v>Chevry</v>
      </c>
      <c r="AQ5" s="206" t="str">
        <f>+AK5</f>
        <v>Corbuches</v>
      </c>
      <c r="AR5" s="207" t="str">
        <f>+AL5</f>
        <v>Réveillon</v>
      </c>
      <c r="AT5" s="932" t="s">
        <v>227</v>
      </c>
      <c r="AU5" s="933"/>
      <c r="AV5" s="934"/>
      <c r="AW5" s="932" t="s">
        <v>86</v>
      </c>
      <c r="AX5" s="933"/>
      <c r="AY5" s="934"/>
      <c r="AZ5" s="932" t="s">
        <v>87</v>
      </c>
      <c r="BA5" s="933"/>
      <c r="BB5" s="934"/>
    </row>
    <row r="6" spans="1:54" ht="16.5" customHeight="1" thickBot="1" x14ac:dyDescent="0.4">
      <c r="A6" s="208">
        <v>1</v>
      </c>
      <c r="B6" s="209" t="str">
        <f t="shared" ref="B6:E21" si="0">+B42</f>
        <v>Bellanger Alain</v>
      </c>
      <c r="C6" s="210" t="str">
        <f>+C42</f>
        <v>H</v>
      </c>
      <c r="D6" s="211" t="str">
        <f t="shared" ref="D6:E14" si="1">+D42</f>
        <v>Chevannes</v>
      </c>
      <c r="E6" s="212">
        <f t="shared" si="1"/>
        <v>10.3</v>
      </c>
      <c r="F6" s="239">
        <f>N6*(IF(E6&lt;36,1,0))</f>
        <v>30</v>
      </c>
      <c r="H6" s="208">
        <v>1</v>
      </c>
      <c r="I6" s="209" t="str">
        <f t="shared" ref="I6:K21" si="2">+I42</f>
        <v>Combrisson Jean-Luc</v>
      </c>
      <c r="J6" s="210" t="str">
        <f t="shared" si="2"/>
        <v>H</v>
      </c>
      <c r="K6" s="210" t="str">
        <f t="shared" si="2"/>
        <v>Chevry</v>
      </c>
      <c r="L6" s="212">
        <f t="shared" ref="L6:L35" si="3">VALUE(+L42)</f>
        <v>33.299999999999997</v>
      </c>
      <c r="M6" s="239">
        <f>N6*(IF(L6&lt;36,1,0))</f>
        <v>30</v>
      </c>
      <c r="N6" s="213">
        <v>30</v>
      </c>
      <c r="O6" s="214" t="s">
        <v>228</v>
      </c>
      <c r="P6" s="215" t="str">
        <f>+I5</f>
        <v>Nom Prénom</v>
      </c>
      <c r="Q6" s="215" t="str">
        <f>+J5</f>
        <v>H/F</v>
      </c>
      <c r="R6" s="215" t="str">
        <f>+K5</f>
        <v>Club *</v>
      </c>
      <c r="S6" s="215" t="s">
        <v>228</v>
      </c>
      <c r="T6" s="216" t="s">
        <v>230</v>
      </c>
      <c r="W6" s="217" t="s">
        <v>311</v>
      </c>
      <c r="X6" s="218">
        <f>AB121</f>
        <v>7</v>
      </c>
      <c r="AB6" s="219" t="str">
        <f>IF($D6=AB$5,$F6,"")</f>
        <v/>
      </c>
      <c r="AC6" s="220">
        <f t="shared" ref="AC6:AF21" si="4">IF($D6=AC$5,$F6,"")</f>
        <v>30</v>
      </c>
      <c r="AD6" s="220" t="str">
        <f t="shared" si="4"/>
        <v/>
      </c>
      <c r="AE6" s="220" t="str">
        <f t="shared" si="4"/>
        <v/>
      </c>
      <c r="AF6" s="221" t="str">
        <f t="shared" si="4"/>
        <v/>
      </c>
      <c r="AH6" s="222" t="str">
        <f>IF($K6=AH$5,$M6,"")</f>
        <v/>
      </c>
      <c r="AI6" s="223" t="str">
        <f t="shared" ref="AI6:AL21" si="5">IF($K6=AI$5,$M6,"")</f>
        <v/>
      </c>
      <c r="AJ6" s="223">
        <f t="shared" si="5"/>
        <v>30</v>
      </c>
      <c r="AK6" s="223" t="str">
        <f t="shared" si="5"/>
        <v/>
      </c>
      <c r="AL6" s="224" t="str">
        <f t="shared" si="5"/>
        <v/>
      </c>
      <c r="AN6" s="219" t="str">
        <f>IF($R7=AN$5,$S7,"")</f>
        <v/>
      </c>
      <c r="AO6" s="220" t="str">
        <f t="shared" ref="AO6:AR17" si="6">IF($R7=AO$5,$S7,"")</f>
        <v/>
      </c>
      <c r="AP6" s="220">
        <f t="shared" si="6"/>
        <v>12</v>
      </c>
      <c r="AQ6" s="220" t="str">
        <f t="shared" si="6"/>
        <v/>
      </c>
      <c r="AR6" s="221" t="str">
        <f t="shared" si="6"/>
        <v/>
      </c>
      <c r="AT6" s="202" t="s">
        <v>229</v>
      </c>
      <c r="AU6" s="202" t="s">
        <v>228</v>
      </c>
      <c r="AV6" s="202" t="s">
        <v>1</v>
      </c>
      <c r="AW6" s="202" t="s">
        <v>229</v>
      </c>
      <c r="AX6" s="202" t="s">
        <v>228</v>
      </c>
      <c r="AY6" s="202" t="s">
        <v>1</v>
      </c>
      <c r="AZ6" s="202" t="s">
        <v>229</v>
      </c>
      <c r="BA6" s="202" t="s">
        <v>228</v>
      </c>
      <c r="BB6" s="202" t="s">
        <v>1</v>
      </c>
    </row>
    <row r="7" spans="1:54" ht="16.5" customHeight="1" thickBot="1" x14ac:dyDescent="0.4">
      <c r="A7" s="225">
        <v>2</v>
      </c>
      <c r="B7" s="226" t="str">
        <f t="shared" si="0"/>
        <v>Robic Jean Pierre</v>
      </c>
      <c r="C7" s="227" t="str">
        <f t="shared" si="0"/>
        <v>H</v>
      </c>
      <c r="D7" s="228" t="str">
        <f t="shared" si="1"/>
        <v>Réveillon</v>
      </c>
      <c r="E7" s="212">
        <f t="shared" si="1"/>
        <v>15.1</v>
      </c>
      <c r="F7" s="244">
        <f t="shared" ref="F7:F35" si="7">N7*(IF(E7&lt;36,1,0))</f>
        <v>29</v>
      </c>
      <c r="H7" s="225">
        <v>2</v>
      </c>
      <c r="I7" s="226" t="str">
        <f t="shared" si="2"/>
        <v>Faubeau Alain</v>
      </c>
      <c r="J7" s="227" t="str">
        <f t="shared" si="2"/>
        <v>H</v>
      </c>
      <c r="K7" s="227" t="str">
        <f t="shared" si="2"/>
        <v>Chevry</v>
      </c>
      <c r="L7" s="212">
        <f t="shared" si="3"/>
        <v>37.700000000000003</v>
      </c>
      <c r="M7" s="239">
        <f t="shared" ref="M7:M34" si="8">N7*(IF(L7&lt;36,1,0))</f>
        <v>0</v>
      </c>
      <c r="N7" s="229">
        <v>29</v>
      </c>
      <c r="O7" s="230">
        <v>1</v>
      </c>
      <c r="P7" s="231" t="str">
        <f t="shared" ref="P7:P18" si="9">IFERROR(VLOOKUP($O7,$AU$7:$AV$36,2,0),"")</f>
        <v>Faubeau Alain</v>
      </c>
      <c r="Q7" s="231">
        <f t="shared" ref="Q7:Q18" si="10">IFERROR(VLOOKUP($P7,$I$6:$L$35,4,0),"")</f>
        <v>37.700000000000003</v>
      </c>
      <c r="R7" s="231" t="str">
        <f t="shared" ref="R7:R18" si="11">IFERROR(VLOOKUP($P7,$I$6:$L$35,3,0),"")</f>
        <v>Chevry</v>
      </c>
      <c r="S7" s="223">
        <f t="shared" ref="S7:S18" si="12">IF(P7&lt;&gt;"",T7,0)</f>
        <v>12</v>
      </c>
      <c r="T7" s="224">
        <v>12</v>
      </c>
      <c r="W7" s="232" t="str">
        <f>+Liste_J!O8</f>
        <v>Chevannes</v>
      </c>
      <c r="X7" s="233">
        <f>AC121</f>
        <v>7</v>
      </c>
      <c r="AB7" s="234" t="str">
        <f t="shared" ref="AB7:AF35" si="13">IF($D7=AB$5,$F7,"")</f>
        <v/>
      </c>
      <c r="AC7" s="235" t="str">
        <f t="shared" si="4"/>
        <v/>
      </c>
      <c r="AD7" s="235" t="str">
        <f t="shared" si="4"/>
        <v/>
      </c>
      <c r="AE7" s="235" t="str">
        <f t="shared" si="4"/>
        <v/>
      </c>
      <c r="AF7" s="236">
        <f t="shared" si="4"/>
        <v>29</v>
      </c>
      <c r="AH7" s="234" t="str">
        <f t="shared" ref="AH7:AL35" si="14">IF($K7=AH$5,$M7,"")</f>
        <v/>
      </c>
      <c r="AI7" s="235" t="str">
        <f t="shared" si="5"/>
        <v/>
      </c>
      <c r="AJ7" s="235">
        <f t="shared" si="5"/>
        <v>0</v>
      </c>
      <c r="AK7" s="235" t="str">
        <f t="shared" si="5"/>
        <v/>
      </c>
      <c r="AL7" s="236" t="str">
        <f t="shared" si="5"/>
        <v/>
      </c>
      <c r="AN7" s="234">
        <f t="shared" ref="AN7:AN17" si="15">IF($R8=AN$5,$S8,"")</f>
        <v>11</v>
      </c>
      <c r="AO7" s="235" t="str">
        <f t="shared" si="6"/>
        <v/>
      </c>
      <c r="AP7" s="235" t="str">
        <f t="shared" si="6"/>
        <v/>
      </c>
      <c r="AQ7" s="235" t="str">
        <f t="shared" si="6"/>
        <v/>
      </c>
      <c r="AR7" s="236" t="str">
        <f t="shared" si="6"/>
        <v/>
      </c>
      <c r="AT7" s="237">
        <f>IF(L6&gt;36,N6,0)</f>
        <v>0</v>
      </c>
      <c r="AU7" s="238">
        <f t="shared" ref="AU7:AU36" si="16">IF(AT7&lt;&gt;0,RANK(AT7,AT$7:AT$36),0)</f>
        <v>0</v>
      </c>
      <c r="AV7" s="238" t="str">
        <f t="shared" ref="AV7:AV36" si="17">IF(AU7&lt;&gt;0,$I6,"")</f>
        <v/>
      </c>
      <c r="AW7" s="238">
        <f t="shared" ref="AW7:AW36" si="18">IF((L6&gt;36),0,IF(J6="F",M6,0))</f>
        <v>0</v>
      </c>
      <c r="AX7" s="238">
        <f t="shared" ref="AX7:AX36" si="19">IF(AW7&lt;&gt;0,RANK(AW7,AW$7:AW$36),0)</f>
        <v>0</v>
      </c>
      <c r="AY7" s="238" t="str">
        <f t="shared" ref="AY7:AY36" si="20">IF(AX7&lt;&gt;0,$I6,"")</f>
        <v/>
      </c>
      <c r="AZ7" s="238">
        <f t="shared" ref="AZ7:AZ36" si="21">IF((L6&gt;36),0,IF(J6="F",0,M6))</f>
        <v>30</v>
      </c>
      <c r="BA7" s="238">
        <f t="shared" ref="BA7:BA36" si="22">IF(AZ7&lt;&gt;0,RANK(AZ7,AZ$7:AZ$36),0)</f>
        <v>1</v>
      </c>
      <c r="BB7" s="239" t="str">
        <f t="shared" ref="BB7:BB36" si="23">IF(BA7&lt;&gt;0,$I6,"")</f>
        <v>Combrisson Jean-Luc</v>
      </c>
    </row>
    <row r="8" spans="1:54" ht="16.5" customHeight="1" thickBot="1" x14ac:dyDescent="0.4">
      <c r="A8" s="225">
        <v>3</v>
      </c>
      <c r="B8" s="226" t="str">
        <f t="shared" si="0"/>
        <v>Paulin Georges</v>
      </c>
      <c r="C8" s="227" t="str">
        <f t="shared" si="0"/>
        <v>H</v>
      </c>
      <c r="D8" s="228" t="str">
        <f t="shared" si="1"/>
        <v>Chevry</v>
      </c>
      <c r="E8" s="212">
        <f t="shared" si="1"/>
        <v>16.100000000000001</v>
      </c>
      <c r="F8" s="244">
        <f t="shared" si="7"/>
        <v>28</v>
      </c>
      <c r="H8" s="225">
        <v>3</v>
      </c>
      <c r="I8" s="226" t="str">
        <f t="shared" si="2"/>
        <v>De Roulhac Hubert</v>
      </c>
      <c r="J8" s="227" t="str">
        <f t="shared" si="2"/>
        <v>H</v>
      </c>
      <c r="K8" s="227" t="str">
        <f t="shared" si="2"/>
        <v>ASGAF</v>
      </c>
      <c r="L8" s="212">
        <f t="shared" si="3"/>
        <v>48</v>
      </c>
      <c r="M8" s="239">
        <f t="shared" si="8"/>
        <v>0</v>
      </c>
      <c r="N8" s="229">
        <v>28</v>
      </c>
      <c r="O8" s="240">
        <v>2</v>
      </c>
      <c r="P8" s="241" t="str">
        <f t="shared" si="9"/>
        <v>De Roulhac Hubert</v>
      </c>
      <c r="Q8" s="241">
        <f t="shared" si="10"/>
        <v>48</v>
      </c>
      <c r="R8" s="241" t="str">
        <f t="shared" si="11"/>
        <v>ASGAF</v>
      </c>
      <c r="S8" s="223">
        <f t="shared" si="12"/>
        <v>11</v>
      </c>
      <c r="T8" s="224">
        <v>11</v>
      </c>
      <c r="W8" s="232" t="s">
        <v>11</v>
      </c>
      <c r="X8" s="233">
        <f>AD121</f>
        <v>15</v>
      </c>
      <c r="AB8" s="234" t="str">
        <f t="shared" si="13"/>
        <v/>
      </c>
      <c r="AC8" s="235" t="str">
        <f t="shared" si="4"/>
        <v/>
      </c>
      <c r="AD8" s="235">
        <f t="shared" si="4"/>
        <v>28</v>
      </c>
      <c r="AE8" s="235" t="str">
        <f t="shared" si="4"/>
        <v/>
      </c>
      <c r="AF8" s="236" t="str">
        <f t="shared" si="4"/>
        <v/>
      </c>
      <c r="AH8" s="234">
        <f t="shared" si="14"/>
        <v>0</v>
      </c>
      <c r="AI8" s="235" t="str">
        <f t="shared" si="5"/>
        <v/>
      </c>
      <c r="AJ8" s="235" t="str">
        <f t="shared" si="5"/>
        <v/>
      </c>
      <c r="AK8" s="235" t="str">
        <f t="shared" si="5"/>
        <v/>
      </c>
      <c r="AL8" s="236" t="str">
        <f t="shared" si="5"/>
        <v/>
      </c>
      <c r="AN8" s="234" t="str">
        <f t="shared" si="15"/>
        <v/>
      </c>
      <c r="AO8" s="235" t="str">
        <f t="shared" si="6"/>
        <v/>
      </c>
      <c r="AP8" s="235">
        <f t="shared" si="6"/>
        <v>10</v>
      </c>
      <c r="AQ8" s="235" t="str">
        <f t="shared" si="6"/>
        <v/>
      </c>
      <c r="AR8" s="236" t="str">
        <f t="shared" si="6"/>
        <v/>
      </c>
      <c r="AT8" s="242">
        <f t="shared" ref="AT8:AT36" si="24">IF(L7&gt;36,N7,0)</f>
        <v>29</v>
      </c>
      <c r="AU8" s="243">
        <f t="shared" si="16"/>
        <v>1</v>
      </c>
      <c r="AV8" s="243" t="str">
        <f t="shared" si="17"/>
        <v>Faubeau Alain</v>
      </c>
      <c r="AW8" s="243">
        <f t="shared" si="18"/>
        <v>0</v>
      </c>
      <c r="AX8" s="243">
        <f t="shared" si="19"/>
        <v>0</v>
      </c>
      <c r="AY8" s="243" t="str">
        <f t="shared" si="20"/>
        <v/>
      </c>
      <c r="AZ8" s="243">
        <f t="shared" si="21"/>
        <v>0</v>
      </c>
      <c r="BA8" s="243">
        <f t="shared" si="22"/>
        <v>0</v>
      </c>
      <c r="BB8" s="244" t="str">
        <f t="shared" si="23"/>
        <v/>
      </c>
    </row>
    <row r="9" spans="1:54" ht="16.5" customHeight="1" thickBot="1" x14ac:dyDescent="0.4">
      <c r="A9" s="225">
        <v>4</v>
      </c>
      <c r="B9" s="226" t="str">
        <f t="shared" si="0"/>
        <v>Marcais Xavier</v>
      </c>
      <c r="C9" s="227" t="str">
        <f t="shared" si="0"/>
        <v>H</v>
      </c>
      <c r="D9" s="228" t="str">
        <f t="shared" si="1"/>
        <v>ASGAF</v>
      </c>
      <c r="E9" s="212">
        <f t="shared" si="1"/>
        <v>14</v>
      </c>
      <c r="F9" s="244">
        <f t="shared" si="7"/>
        <v>27</v>
      </c>
      <c r="H9" s="225">
        <v>4</v>
      </c>
      <c r="I9" s="226" t="str">
        <f t="shared" si="2"/>
        <v>Toury Fabien</v>
      </c>
      <c r="J9" s="227" t="str">
        <f t="shared" si="2"/>
        <v>H</v>
      </c>
      <c r="K9" s="227" t="str">
        <f t="shared" si="2"/>
        <v>Chevry</v>
      </c>
      <c r="L9" s="212">
        <f t="shared" si="3"/>
        <v>35</v>
      </c>
      <c r="M9" s="239">
        <f t="shared" si="8"/>
        <v>27</v>
      </c>
      <c r="N9" s="229">
        <v>27</v>
      </c>
      <c r="O9" s="240">
        <v>3</v>
      </c>
      <c r="P9" s="241" t="str">
        <f t="shared" si="9"/>
        <v>Benoteau Luc</v>
      </c>
      <c r="Q9" s="241">
        <f t="shared" si="10"/>
        <v>44.3</v>
      </c>
      <c r="R9" s="241" t="str">
        <f t="shared" si="11"/>
        <v>Chevry</v>
      </c>
      <c r="S9" s="223">
        <f t="shared" si="12"/>
        <v>10</v>
      </c>
      <c r="T9" s="224">
        <v>10</v>
      </c>
      <c r="W9" s="232" t="s">
        <v>12</v>
      </c>
      <c r="X9" s="233">
        <f>AE121</f>
        <v>0</v>
      </c>
      <c r="AB9" s="234">
        <f t="shared" si="13"/>
        <v>27</v>
      </c>
      <c r="AC9" s="235" t="str">
        <f t="shared" si="4"/>
        <v/>
      </c>
      <c r="AD9" s="235" t="str">
        <f t="shared" si="4"/>
        <v/>
      </c>
      <c r="AE9" s="235" t="str">
        <f t="shared" si="4"/>
        <v/>
      </c>
      <c r="AF9" s="236" t="str">
        <f t="shared" si="4"/>
        <v/>
      </c>
      <c r="AH9" s="234" t="str">
        <f t="shared" si="14"/>
        <v/>
      </c>
      <c r="AI9" s="235" t="str">
        <f t="shared" si="5"/>
        <v/>
      </c>
      <c r="AJ9" s="235">
        <f t="shared" si="5"/>
        <v>27</v>
      </c>
      <c r="AK9" s="235" t="str">
        <f t="shared" si="5"/>
        <v/>
      </c>
      <c r="AL9" s="236" t="str">
        <f t="shared" si="5"/>
        <v/>
      </c>
      <c r="AN9" s="234" t="str">
        <f t="shared" si="15"/>
        <v/>
      </c>
      <c r="AO9" s="235" t="str">
        <f t="shared" si="6"/>
        <v/>
      </c>
      <c r="AP9" s="235" t="str">
        <f t="shared" si="6"/>
        <v/>
      </c>
      <c r="AQ9" s="235" t="str">
        <f t="shared" si="6"/>
        <v/>
      </c>
      <c r="AR9" s="236" t="str">
        <f t="shared" si="6"/>
        <v/>
      </c>
      <c r="AT9" s="242">
        <f t="shared" si="24"/>
        <v>28</v>
      </c>
      <c r="AU9" s="243">
        <f t="shared" si="16"/>
        <v>2</v>
      </c>
      <c r="AV9" s="243" t="str">
        <f t="shared" si="17"/>
        <v>De Roulhac Hubert</v>
      </c>
      <c r="AW9" s="243">
        <f t="shared" si="18"/>
        <v>0</v>
      </c>
      <c r="AX9" s="243">
        <f t="shared" si="19"/>
        <v>0</v>
      </c>
      <c r="AY9" s="243" t="str">
        <f t="shared" si="20"/>
        <v/>
      </c>
      <c r="AZ9" s="243">
        <f t="shared" si="21"/>
        <v>0</v>
      </c>
      <c r="BA9" s="243">
        <f t="shared" si="22"/>
        <v>0</v>
      </c>
      <c r="BB9" s="244" t="str">
        <f t="shared" si="23"/>
        <v/>
      </c>
    </row>
    <row r="10" spans="1:54" ht="16.5" customHeight="1" thickBot="1" x14ac:dyDescent="0.4">
      <c r="A10" s="225">
        <v>5</v>
      </c>
      <c r="B10" s="226" t="str">
        <f t="shared" si="0"/>
        <v>Jammes Gérard</v>
      </c>
      <c r="C10" s="227" t="str">
        <f t="shared" si="0"/>
        <v>H</v>
      </c>
      <c r="D10" s="228" t="str">
        <f t="shared" si="1"/>
        <v>Chevry</v>
      </c>
      <c r="E10" s="212">
        <f t="shared" si="1"/>
        <v>18</v>
      </c>
      <c r="F10" s="244">
        <f t="shared" si="7"/>
        <v>26</v>
      </c>
      <c r="H10" s="225">
        <v>5</v>
      </c>
      <c r="I10" s="226" t="str">
        <f t="shared" si="2"/>
        <v>Bellanger Alain</v>
      </c>
      <c r="J10" s="227" t="str">
        <f t="shared" si="2"/>
        <v>H</v>
      </c>
      <c r="K10" s="227" t="str">
        <f t="shared" si="2"/>
        <v>Chevannes</v>
      </c>
      <c r="L10" s="212">
        <f t="shared" si="3"/>
        <v>10.3</v>
      </c>
      <c r="M10" s="239">
        <f t="shared" si="8"/>
        <v>26</v>
      </c>
      <c r="N10" s="229">
        <v>26</v>
      </c>
      <c r="O10" s="240">
        <v>4</v>
      </c>
      <c r="P10" s="241" t="str">
        <f t="shared" si="9"/>
        <v/>
      </c>
      <c r="Q10" s="241" t="str">
        <f t="shared" si="10"/>
        <v/>
      </c>
      <c r="R10" s="241" t="str">
        <f t="shared" si="11"/>
        <v/>
      </c>
      <c r="S10" s="223">
        <f t="shared" si="12"/>
        <v>0</v>
      </c>
      <c r="T10" s="224" t="str">
        <f t="shared" ref="T10:T18" si="25">IFERROR(VLOOKUP($P10,$I$6:$M$35,5,0),"")</f>
        <v/>
      </c>
      <c r="W10" s="232" t="s">
        <v>13</v>
      </c>
      <c r="X10" s="233">
        <f>AF121</f>
        <v>4</v>
      </c>
      <c r="AB10" s="234" t="str">
        <f t="shared" si="13"/>
        <v/>
      </c>
      <c r="AC10" s="235" t="str">
        <f t="shared" si="4"/>
        <v/>
      </c>
      <c r="AD10" s="235">
        <f t="shared" si="4"/>
        <v>26</v>
      </c>
      <c r="AE10" s="235" t="str">
        <f t="shared" si="4"/>
        <v/>
      </c>
      <c r="AF10" s="236" t="str">
        <f t="shared" si="4"/>
        <v/>
      </c>
      <c r="AH10" s="234" t="str">
        <f t="shared" si="14"/>
        <v/>
      </c>
      <c r="AI10" s="235">
        <f t="shared" si="5"/>
        <v>26</v>
      </c>
      <c r="AJ10" s="235" t="str">
        <f t="shared" si="5"/>
        <v/>
      </c>
      <c r="AK10" s="235" t="str">
        <f t="shared" si="5"/>
        <v/>
      </c>
      <c r="AL10" s="236" t="str">
        <f t="shared" si="5"/>
        <v/>
      </c>
      <c r="AN10" s="234" t="str">
        <f t="shared" si="15"/>
        <v/>
      </c>
      <c r="AO10" s="235" t="str">
        <f t="shared" si="6"/>
        <v/>
      </c>
      <c r="AP10" s="235" t="str">
        <f t="shared" si="6"/>
        <v/>
      </c>
      <c r="AQ10" s="235" t="str">
        <f t="shared" si="6"/>
        <v/>
      </c>
      <c r="AR10" s="236" t="str">
        <f t="shared" si="6"/>
        <v/>
      </c>
      <c r="AT10" s="242">
        <f t="shared" si="24"/>
        <v>0</v>
      </c>
      <c r="AU10" s="243">
        <f t="shared" si="16"/>
        <v>0</v>
      </c>
      <c r="AV10" s="243" t="str">
        <f t="shared" si="17"/>
        <v/>
      </c>
      <c r="AW10" s="243">
        <f t="shared" si="18"/>
        <v>0</v>
      </c>
      <c r="AX10" s="243">
        <f t="shared" si="19"/>
        <v>0</v>
      </c>
      <c r="AY10" s="243" t="str">
        <f t="shared" si="20"/>
        <v/>
      </c>
      <c r="AZ10" s="243">
        <f t="shared" si="21"/>
        <v>27</v>
      </c>
      <c r="BA10" s="243">
        <f t="shared" si="22"/>
        <v>2</v>
      </c>
      <c r="BB10" s="244" t="str">
        <f t="shared" si="23"/>
        <v>Toury Fabien</v>
      </c>
    </row>
    <row r="11" spans="1:54" ht="16.5" customHeight="1" thickBot="1" x14ac:dyDescent="0.4">
      <c r="A11" s="225">
        <v>6</v>
      </c>
      <c r="B11" s="226" t="str">
        <f t="shared" si="0"/>
        <v>Chague Olivier</v>
      </c>
      <c r="C11" s="227" t="str">
        <f t="shared" si="0"/>
        <v>H</v>
      </c>
      <c r="D11" s="228" t="str">
        <f t="shared" si="1"/>
        <v>Chevry</v>
      </c>
      <c r="E11" s="212">
        <f t="shared" si="1"/>
        <v>24.3</v>
      </c>
      <c r="F11" s="244">
        <f t="shared" si="7"/>
        <v>25</v>
      </c>
      <c r="H11" s="225">
        <v>6</v>
      </c>
      <c r="I11" s="226" t="str">
        <f t="shared" si="2"/>
        <v>Benoteau Luc</v>
      </c>
      <c r="J11" s="227" t="str">
        <f t="shared" si="2"/>
        <v>H</v>
      </c>
      <c r="K11" s="227" t="str">
        <f t="shared" si="2"/>
        <v>Chevry</v>
      </c>
      <c r="L11" s="212">
        <f t="shared" si="3"/>
        <v>44.3</v>
      </c>
      <c r="M11" s="239">
        <f t="shared" si="8"/>
        <v>0</v>
      </c>
      <c r="N11" s="229">
        <v>25</v>
      </c>
      <c r="O11" s="240">
        <v>5</v>
      </c>
      <c r="P11" s="241" t="str">
        <f t="shared" si="9"/>
        <v/>
      </c>
      <c r="Q11" s="241" t="str">
        <f t="shared" si="10"/>
        <v/>
      </c>
      <c r="R11" s="241" t="str">
        <f t="shared" si="11"/>
        <v/>
      </c>
      <c r="S11" s="223">
        <f t="shared" si="12"/>
        <v>0</v>
      </c>
      <c r="T11" s="224" t="str">
        <f t="shared" si="25"/>
        <v/>
      </c>
      <c r="W11" s="245" t="s">
        <v>8</v>
      </c>
      <c r="X11" s="246">
        <f>SUM(X6:X10)</f>
        <v>33</v>
      </c>
      <c r="AB11" s="234" t="str">
        <f t="shared" si="13"/>
        <v/>
      </c>
      <c r="AC11" s="235" t="str">
        <f t="shared" si="4"/>
        <v/>
      </c>
      <c r="AD11" s="235">
        <f t="shared" si="4"/>
        <v>25</v>
      </c>
      <c r="AE11" s="235" t="str">
        <f t="shared" si="4"/>
        <v/>
      </c>
      <c r="AF11" s="236" t="str">
        <f t="shared" si="4"/>
        <v/>
      </c>
      <c r="AH11" s="234" t="str">
        <f t="shared" si="14"/>
        <v/>
      </c>
      <c r="AI11" s="235" t="str">
        <f t="shared" si="5"/>
        <v/>
      </c>
      <c r="AJ11" s="235">
        <f t="shared" si="5"/>
        <v>0</v>
      </c>
      <c r="AK11" s="235" t="str">
        <f t="shared" si="5"/>
        <v/>
      </c>
      <c r="AL11" s="236" t="str">
        <f t="shared" si="5"/>
        <v/>
      </c>
      <c r="AN11" s="234" t="str">
        <f t="shared" si="15"/>
        <v/>
      </c>
      <c r="AO11" s="235" t="str">
        <f t="shared" si="6"/>
        <v/>
      </c>
      <c r="AP11" s="235" t="str">
        <f t="shared" si="6"/>
        <v/>
      </c>
      <c r="AQ11" s="235" t="str">
        <f t="shared" si="6"/>
        <v/>
      </c>
      <c r="AR11" s="236" t="str">
        <f t="shared" si="6"/>
        <v/>
      </c>
      <c r="AT11" s="242">
        <f t="shared" si="24"/>
        <v>0</v>
      </c>
      <c r="AU11" s="243">
        <f t="shared" si="16"/>
        <v>0</v>
      </c>
      <c r="AV11" s="243" t="str">
        <f t="shared" si="17"/>
        <v/>
      </c>
      <c r="AW11" s="243">
        <f t="shared" si="18"/>
        <v>0</v>
      </c>
      <c r="AX11" s="243">
        <f t="shared" si="19"/>
        <v>0</v>
      </c>
      <c r="AY11" s="243" t="str">
        <f t="shared" si="20"/>
        <v/>
      </c>
      <c r="AZ11" s="243">
        <f t="shared" si="21"/>
        <v>26</v>
      </c>
      <c r="BA11" s="243">
        <f t="shared" si="22"/>
        <v>3</v>
      </c>
      <c r="BB11" s="244" t="str">
        <f t="shared" si="23"/>
        <v>Bellanger Alain</v>
      </c>
    </row>
    <row r="12" spans="1:54" ht="16.5" customHeight="1" thickBot="1" x14ac:dyDescent="0.4">
      <c r="A12" s="225">
        <v>7</v>
      </c>
      <c r="B12" s="226" t="str">
        <f t="shared" si="0"/>
        <v>Robin Jean-Pierre</v>
      </c>
      <c r="C12" s="227" t="str">
        <f t="shared" si="0"/>
        <v>???</v>
      </c>
      <c r="D12" s="228" t="str">
        <f t="shared" si="1"/>
        <v>???</v>
      </c>
      <c r="E12" s="212">
        <f t="shared" si="1"/>
        <v>24.9</v>
      </c>
      <c r="F12" s="244">
        <f t="shared" si="7"/>
        <v>24</v>
      </c>
      <c r="H12" s="225">
        <v>7</v>
      </c>
      <c r="I12" s="226" t="str">
        <f t="shared" si="2"/>
        <v>Tran Jean-Claude</v>
      </c>
      <c r="J12" s="227" t="str">
        <f t="shared" si="2"/>
        <v>H</v>
      </c>
      <c r="K12" s="227" t="str">
        <f t="shared" si="2"/>
        <v>Chevry</v>
      </c>
      <c r="L12" s="212">
        <f t="shared" si="3"/>
        <v>34.700000000000003</v>
      </c>
      <c r="M12" s="239">
        <f t="shared" si="8"/>
        <v>24</v>
      </c>
      <c r="N12" s="229">
        <v>24</v>
      </c>
      <c r="O12" s="240">
        <v>6</v>
      </c>
      <c r="P12" s="241" t="str">
        <f t="shared" si="9"/>
        <v/>
      </c>
      <c r="Q12" s="241" t="str">
        <f t="shared" si="10"/>
        <v/>
      </c>
      <c r="R12" s="241" t="str">
        <f t="shared" si="11"/>
        <v/>
      </c>
      <c r="S12" s="223">
        <f t="shared" si="12"/>
        <v>0</v>
      </c>
      <c r="T12" s="224" t="str">
        <f t="shared" si="25"/>
        <v/>
      </c>
      <c r="AB12" s="234" t="str">
        <f t="shared" si="13"/>
        <v/>
      </c>
      <c r="AC12" s="235" t="str">
        <f t="shared" si="4"/>
        <v/>
      </c>
      <c r="AD12" s="235" t="str">
        <f t="shared" si="4"/>
        <v/>
      </c>
      <c r="AE12" s="235" t="str">
        <f t="shared" si="4"/>
        <v/>
      </c>
      <c r="AF12" s="236" t="str">
        <f t="shared" si="4"/>
        <v/>
      </c>
      <c r="AH12" s="234" t="str">
        <f t="shared" si="14"/>
        <v/>
      </c>
      <c r="AI12" s="235" t="str">
        <f t="shared" si="5"/>
        <v/>
      </c>
      <c r="AJ12" s="235">
        <f t="shared" si="5"/>
        <v>24</v>
      </c>
      <c r="AK12" s="235" t="str">
        <f t="shared" si="5"/>
        <v/>
      </c>
      <c r="AL12" s="236" t="str">
        <f t="shared" si="5"/>
        <v/>
      </c>
      <c r="AN12" s="234" t="str">
        <f t="shared" si="15"/>
        <v/>
      </c>
      <c r="AO12" s="235" t="str">
        <f t="shared" si="6"/>
        <v/>
      </c>
      <c r="AP12" s="235" t="str">
        <f t="shared" si="6"/>
        <v/>
      </c>
      <c r="AQ12" s="235" t="str">
        <f t="shared" si="6"/>
        <v/>
      </c>
      <c r="AR12" s="236" t="str">
        <f t="shared" si="6"/>
        <v/>
      </c>
      <c r="AT12" s="242">
        <f t="shared" si="24"/>
        <v>25</v>
      </c>
      <c r="AU12" s="243">
        <f t="shared" si="16"/>
        <v>3</v>
      </c>
      <c r="AV12" s="243" t="str">
        <f t="shared" si="17"/>
        <v>Benoteau Luc</v>
      </c>
      <c r="AW12" s="243">
        <f t="shared" si="18"/>
        <v>0</v>
      </c>
      <c r="AX12" s="243">
        <f t="shared" si="19"/>
        <v>0</v>
      </c>
      <c r="AY12" s="243" t="str">
        <f t="shared" si="20"/>
        <v/>
      </c>
      <c r="AZ12" s="243">
        <f t="shared" si="21"/>
        <v>0</v>
      </c>
      <c r="BA12" s="243">
        <f t="shared" si="22"/>
        <v>0</v>
      </c>
      <c r="BB12" s="244" t="str">
        <f t="shared" si="23"/>
        <v/>
      </c>
    </row>
    <row r="13" spans="1:54" ht="16.5" customHeight="1" thickBot="1" x14ac:dyDescent="0.4">
      <c r="A13" s="225">
        <v>8</v>
      </c>
      <c r="B13" s="226" t="str">
        <f t="shared" si="0"/>
        <v>Strappe Jacques</v>
      </c>
      <c r="C13" s="227" t="str">
        <f t="shared" si="0"/>
        <v>H</v>
      </c>
      <c r="D13" s="228" t="str">
        <f t="shared" si="1"/>
        <v>ASGAF</v>
      </c>
      <c r="E13" s="212">
        <f t="shared" si="1"/>
        <v>17.2</v>
      </c>
      <c r="F13" s="244">
        <f t="shared" si="7"/>
        <v>23</v>
      </c>
      <c r="H13" s="225">
        <v>8</v>
      </c>
      <c r="I13" s="226" t="str">
        <f t="shared" si="2"/>
        <v>Chague Olivier</v>
      </c>
      <c r="J13" s="227" t="str">
        <f t="shared" si="2"/>
        <v>H</v>
      </c>
      <c r="K13" s="227" t="str">
        <f t="shared" si="2"/>
        <v>Chevry</v>
      </c>
      <c r="L13" s="212">
        <f t="shared" si="3"/>
        <v>24.3</v>
      </c>
      <c r="M13" s="239">
        <f t="shared" si="8"/>
        <v>23</v>
      </c>
      <c r="N13" s="229">
        <v>23</v>
      </c>
      <c r="O13" s="240">
        <v>7</v>
      </c>
      <c r="P13" s="241" t="str">
        <f t="shared" si="9"/>
        <v/>
      </c>
      <c r="Q13" s="241" t="str">
        <f t="shared" si="10"/>
        <v/>
      </c>
      <c r="R13" s="241" t="str">
        <f t="shared" si="11"/>
        <v/>
      </c>
      <c r="S13" s="223">
        <f t="shared" si="12"/>
        <v>0</v>
      </c>
      <c r="T13" s="224" t="str">
        <f t="shared" si="25"/>
        <v/>
      </c>
      <c r="W13" s="932" t="s">
        <v>4</v>
      </c>
      <c r="X13" s="933"/>
      <c r="Y13" s="933"/>
      <c r="Z13" s="934"/>
      <c r="AB13" s="234">
        <f t="shared" si="13"/>
        <v>23</v>
      </c>
      <c r="AC13" s="235" t="str">
        <f t="shared" si="4"/>
        <v/>
      </c>
      <c r="AD13" s="235" t="str">
        <f t="shared" si="4"/>
        <v/>
      </c>
      <c r="AE13" s="235" t="str">
        <f t="shared" si="4"/>
        <v/>
      </c>
      <c r="AF13" s="236" t="str">
        <f t="shared" si="4"/>
        <v/>
      </c>
      <c r="AH13" s="234" t="str">
        <f t="shared" si="14"/>
        <v/>
      </c>
      <c r="AI13" s="235" t="str">
        <f t="shared" si="5"/>
        <v/>
      </c>
      <c r="AJ13" s="235">
        <f t="shared" si="5"/>
        <v>23</v>
      </c>
      <c r="AK13" s="235" t="str">
        <f t="shared" si="5"/>
        <v/>
      </c>
      <c r="AL13" s="236" t="str">
        <f t="shared" si="5"/>
        <v/>
      </c>
      <c r="AN13" s="234" t="str">
        <f t="shared" si="15"/>
        <v/>
      </c>
      <c r="AO13" s="235" t="str">
        <f t="shared" si="6"/>
        <v/>
      </c>
      <c r="AP13" s="235" t="str">
        <f t="shared" si="6"/>
        <v/>
      </c>
      <c r="AQ13" s="235" t="str">
        <f t="shared" si="6"/>
        <v/>
      </c>
      <c r="AR13" s="236" t="str">
        <f t="shared" si="6"/>
        <v/>
      </c>
      <c r="AT13" s="242">
        <f t="shared" si="24"/>
        <v>0</v>
      </c>
      <c r="AU13" s="243">
        <f t="shared" si="16"/>
        <v>0</v>
      </c>
      <c r="AV13" s="243" t="str">
        <f t="shared" si="17"/>
        <v/>
      </c>
      <c r="AW13" s="243">
        <f t="shared" si="18"/>
        <v>0</v>
      </c>
      <c r="AX13" s="243">
        <f t="shared" si="19"/>
        <v>0</v>
      </c>
      <c r="AY13" s="243" t="str">
        <f t="shared" si="20"/>
        <v/>
      </c>
      <c r="AZ13" s="243">
        <f t="shared" si="21"/>
        <v>24</v>
      </c>
      <c r="BA13" s="243">
        <f t="shared" si="22"/>
        <v>4</v>
      </c>
      <c r="BB13" s="244" t="str">
        <f t="shared" si="23"/>
        <v>Tran Jean-Claude</v>
      </c>
    </row>
    <row r="14" spans="1:54" ht="16.5" customHeight="1" thickBot="1" x14ac:dyDescent="0.4">
      <c r="A14" s="225">
        <v>9</v>
      </c>
      <c r="B14" s="226" t="str">
        <f t="shared" si="0"/>
        <v>Sauvadet Dominique</v>
      </c>
      <c r="C14" s="227" t="str">
        <f t="shared" si="0"/>
        <v>H</v>
      </c>
      <c r="D14" s="228" t="str">
        <f t="shared" si="1"/>
        <v>ASGAF</v>
      </c>
      <c r="E14" s="212">
        <f t="shared" si="1"/>
        <v>19</v>
      </c>
      <c r="F14" s="244">
        <f t="shared" si="7"/>
        <v>22</v>
      </c>
      <c r="H14" s="225">
        <v>9</v>
      </c>
      <c r="I14" s="226" t="str">
        <f t="shared" si="2"/>
        <v>Jammes Gérard</v>
      </c>
      <c r="J14" s="227" t="str">
        <f t="shared" si="2"/>
        <v>H</v>
      </c>
      <c r="K14" s="227" t="str">
        <f t="shared" si="2"/>
        <v>Chevry</v>
      </c>
      <c r="L14" s="212">
        <f t="shared" si="3"/>
        <v>18</v>
      </c>
      <c r="M14" s="239">
        <f t="shared" si="8"/>
        <v>22</v>
      </c>
      <c r="N14" s="229">
        <v>22</v>
      </c>
      <c r="O14" s="240">
        <v>8</v>
      </c>
      <c r="P14" s="241" t="str">
        <f t="shared" si="9"/>
        <v/>
      </c>
      <c r="Q14" s="241" t="str">
        <f t="shared" si="10"/>
        <v/>
      </c>
      <c r="R14" s="241" t="str">
        <f t="shared" si="11"/>
        <v/>
      </c>
      <c r="S14" s="223">
        <f t="shared" si="12"/>
        <v>0</v>
      </c>
      <c r="T14" s="224" t="str">
        <f t="shared" si="25"/>
        <v/>
      </c>
      <c r="W14" s="205" t="s">
        <v>5</v>
      </c>
      <c r="X14" s="206" t="s">
        <v>6</v>
      </c>
      <c r="Y14" s="247" t="s">
        <v>7</v>
      </c>
      <c r="Z14" s="202" t="s">
        <v>8</v>
      </c>
      <c r="AB14" s="234">
        <f t="shared" si="13"/>
        <v>22</v>
      </c>
      <c r="AC14" s="235" t="str">
        <f t="shared" si="4"/>
        <v/>
      </c>
      <c r="AD14" s="235" t="str">
        <f t="shared" si="4"/>
        <v/>
      </c>
      <c r="AE14" s="235" t="str">
        <f t="shared" si="4"/>
        <v/>
      </c>
      <c r="AF14" s="236" t="str">
        <f t="shared" si="4"/>
        <v/>
      </c>
      <c r="AH14" s="234" t="str">
        <f t="shared" si="14"/>
        <v/>
      </c>
      <c r="AI14" s="235" t="str">
        <f t="shared" si="5"/>
        <v/>
      </c>
      <c r="AJ14" s="235">
        <f t="shared" si="5"/>
        <v>22</v>
      </c>
      <c r="AK14" s="235" t="str">
        <f t="shared" si="5"/>
        <v/>
      </c>
      <c r="AL14" s="236" t="str">
        <f t="shared" si="5"/>
        <v/>
      </c>
      <c r="AN14" s="234" t="str">
        <f t="shared" si="15"/>
        <v/>
      </c>
      <c r="AO14" s="235" t="str">
        <f t="shared" si="6"/>
        <v/>
      </c>
      <c r="AP14" s="235" t="str">
        <f t="shared" si="6"/>
        <v/>
      </c>
      <c r="AQ14" s="235" t="str">
        <f t="shared" si="6"/>
        <v/>
      </c>
      <c r="AR14" s="236" t="str">
        <f t="shared" si="6"/>
        <v/>
      </c>
      <c r="AT14" s="242">
        <f t="shared" si="24"/>
        <v>0</v>
      </c>
      <c r="AU14" s="243">
        <f t="shared" si="16"/>
        <v>0</v>
      </c>
      <c r="AV14" s="243" t="str">
        <f t="shared" si="17"/>
        <v/>
      </c>
      <c r="AW14" s="243">
        <f t="shared" si="18"/>
        <v>0</v>
      </c>
      <c r="AX14" s="243">
        <f t="shared" si="19"/>
        <v>0</v>
      </c>
      <c r="AY14" s="243" t="str">
        <f t="shared" si="20"/>
        <v/>
      </c>
      <c r="AZ14" s="243">
        <f t="shared" si="21"/>
        <v>23</v>
      </c>
      <c r="BA14" s="243">
        <f t="shared" si="22"/>
        <v>5</v>
      </c>
      <c r="BB14" s="244" t="str">
        <f t="shared" si="23"/>
        <v>Chague Olivier</v>
      </c>
    </row>
    <row r="15" spans="1:54" ht="16.5" customHeight="1" thickBot="1" x14ac:dyDescent="0.4">
      <c r="A15" s="225">
        <v>10</v>
      </c>
      <c r="B15" s="226" t="str">
        <f t="shared" si="0"/>
        <v>Foucault Lionel</v>
      </c>
      <c r="C15" s="227" t="str">
        <f t="shared" si="0"/>
        <v>H</v>
      </c>
      <c r="D15" s="228" t="str">
        <f t="shared" si="0"/>
        <v>Chevannes</v>
      </c>
      <c r="E15" s="212">
        <f t="shared" si="0"/>
        <v>14.9</v>
      </c>
      <c r="F15" s="244">
        <f t="shared" si="7"/>
        <v>21</v>
      </c>
      <c r="H15" s="225">
        <v>10</v>
      </c>
      <c r="I15" s="226" t="str">
        <f t="shared" si="2"/>
        <v>Robic Jean Pierre</v>
      </c>
      <c r="J15" s="227" t="str">
        <f t="shared" si="2"/>
        <v>H</v>
      </c>
      <c r="K15" s="227" t="str">
        <f t="shared" si="2"/>
        <v>Réveillon</v>
      </c>
      <c r="L15" s="212">
        <f t="shared" si="3"/>
        <v>15.1</v>
      </c>
      <c r="M15" s="239">
        <f t="shared" si="8"/>
        <v>21</v>
      </c>
      <c r="N15" s="229">
        <v>21</v>
      </c>
      <c r="O15" s="240">
        <v>9</v>
      </c>
      <c r="P15" s="241" t="str">
        <f t="shared" si="9"/>
        <v/>
      </c>
      <c r="Q15" s="241" t="str">
        <f t="shared" si="10"/>
        <v/>
      </c>
      <c r="R15" s="241" t="str">
        <f t="shared" si="11"/>
        <v/>
      </c>
      <c r="S15" s="223">
        <f t="shared" si="12"/>
        <v>0</v>
      </c>
      <c r="T15" s="224" t="str">
        <f t="shared" si="25"/>
        <v/>
      </c>
      <c r="W15" s="217" t="str">
        <f>+W6</f>
        <v>ASGAF</v>
      </c>
      <c r="X15" s="220">
        <f>AB36</f>
        <v>101</v>
      </c>
      <c r="Y15" s="248">
        <f>AH36+AN18</f>
        <v>85</v>
      </c>
      <c r="Z15" s="249">
        <f>SUM(X15:Y15)</f>
        <v>186</v>
      </c>
      <c r="AB15" s="234" t="str">
        <f t="shared" si="13"/>
        <v/>
      </c>
      <c r="AC15" s="235">
        <f t="shared" si="4"/>
        <v>21</v>
      </c>
      <c r="AD15" s="235" t="str">
        <f t="shared" si="4"/>
        <v/>
      </c>
      <c r="AE15" s="235" t="str">
        <f t="shared" si="4"/>
        <v/>
      </c>
      <c r="AF15" s="236" t="str">
        <f t="shared" si="4"/>
        <v/>
      </c>
      <c r="AH15" s="234" t="str">
        <f t="shared" si="14"/>
        <v/>
      </c>
      <c r="AI15" s="235" t="str">
        <f t="shared" si="5"/>
        <v/>
      </c>
      <c r="AJ15" s="235" t="str">
        <f t="shared" si="5"/>
        <v/>
      </c>
      <c r="AK15" s="235" t="str">
        <f t="shared" si="5"/>
        <v/>
      </c>
      <c r="AL15" s="236">
        <f t="shared" si="5"/>
        <v>21</v>
      </c>
      <c r="AN15" s="234" t="str">
        <f t="shared" si="15"/>
        <v/>
      </c>
      <c r="AO15" s="235" t="str">
        <f t="shared" si="6"/>
        <v/>
      </c>
      <c r="AP15" s="235" t="str">
        <f t="shared" si="6"/>
        <v/>
      </c>
      <c r="AQ15" s="235" t="str">
        <f t="shared" si="6"/>
        <v/>
      </c>
      <c r="AR15" s="236" t="str">
        <f t="shared" si="6"/>
        <v/>
      </c>
      <c r="AT15" s="242">
        <f t="shared" si="24"/>
        <v>0</v>
      </c>
      <c r="AU15" s="243">
        <f t="shared" si="16"/>
        <v>0</v>
      </c>
      <c r="AV15" s="243" t="str">
        <f t="shared" si="17"/>
        <v/>
      </c>
      <c r="AW15" s="243">
        <f t="shared" si="18"/>
        <v>0</v>
      </c>
      <c r="AX15" s="243">
        <f t="shared" si="19"/>
        <v>0</v>
      </c>
      <c r="AY15" s="243" t="str">
        <f t="shared" si="20"/>
        <v/>
      </c>
      <c r="AZ15" s="243">
        <f t="shared" si="21"/>
        <v>22</v>
      </c>
      <c r="BA15" s="243">
        <f t="shared" si="22"/>
        <v>6</v>
      </c>
      <c r="BB15" s="244" t="str">
        <f t="shared" si="23"/>
        <v>Jammes Gérard</v>
      </c>
    </row>
    <row r="16" spans="1:54" ht="16.5" customHeight="1" thickBot="1" x14ac:dyDescent="0.4">
      <c r="A16" s="225">
        <v>11</v>
      </c>
      <c r="B16" s="226" t="str">
        <f t="shared" si="0"/>
        <v>Barcon Jean-Jacques</v>
      </c>
      <c r="C16" s="227" t="str">
        <f t="shared" si="0"/>
        <v>H</v>
      </c>
      <c r="D16" s="228" t="str">
        <f t="shared" si="0"/>
        <v>ASGAF</v>
      </c>
      <c r="E16" s="212">
        <f t="shared" si="0"/>
        <v>20.9</v>
      </c>
      <c r="F16" s="244">
        <f t="shared" si="7"/>
        <v>20</v>
      </c>
      <c r="H16" s="225">
        <v>11</v>
      </c>
      <c r="I16" s="226" t="str">
        <f t="shared" si="2"/>
        <v>Robin Jean-Pierre</v>
      </c>
      <c r="J16" s="227" t="str">
        <f t="shared" si="2"/>
        <v>???</v>
      </c>
      <c r="K16" s="227" t="str">
        <f t="shared" si="2"/>
        <v>???</v>
      </c>
      <c r="L16" s="212">
        <f t="shared" si="3"/>
        <v>24.9</v>
      </c>
      <c r="M16" s="239">
        <f t="shared" si="8"/>
        <v>20</v>
      </c>
      <c r="N16" s="229">
        <v>20</v>
      </c>
      <c r="O16" s="240">
        <v>10</v>
      </c>
      <c r="P16" s="241" t="str">
        <f t="shared" si="9"/>
        <v/>
      </c>
      <c r="Q16" s="241" t="str">
        <f t="shared" si="10"/>
        <v/>
      </c>
      <c r="R16" s="241" t="str">
        <f t="shared" si="11"/>
        <v/>
      </c>
      <c r="S16" s="223">
        <f t="shared" si="12"/>
        <v>0</v>
      </c>
      <c r="T16" s="224" t="str">
        <f t="shared" si="25"/>
        <v/>
      </c>
      <c r="W16" s="232" t="str">
        <f t="shared" ref="W16:W20" si="26">+W7</f>
        <v>Chevannes</v>
      </c>
      <c r="X16" s="235">
        <f>AC36</f>
        <v>77</v>
      </c>
      <c r="Y16" s="250">
        <f>AI36+AO18</f>
        <v>56</v>
      </c>
      <c r="Z16" s="251">
        <f>SUM(X16:Y16)</f>
        <v>133</v>
      </c>
      <c r="AB16" s="234">
        <f t="shared" si="13"/>
        <v>20</v>
      </c>
      <c r="AC16" s="235" t="str">
        <f t="shared" si="4"/>
        <v/>
      </c>
      <c r="AD16" s="235" t="str">
        <f t="shared" si="4"/>
        <v/>
      </c>
      <c r="AE16" s="235" t="str">
        <f t="shared" si="4"/>
        <v/>
      </c>
      <c r="AF16" s="236" t="str">
        <f t="shared" si="4"/>
        <v/>
      </c>
      <c r="AH16" s="234" t="str">
        <f t="shared" si="14"/>
        <v/>
      </c>
      <c r="AI16" s="235" t="str">
        <f t="shared" si="5"/>
        <v/>
      </c>
      <c r="AJ16" s="235" t="str">
        <f t="shared" si="5"/>
        <v/>
      </c>
      <c r="AK16" s="235" t="str">
        <f t="shared" si="5"/>
        <v/>
      </c>
      <c r="AL16" s="236" t="str">
        <f t="shared" si="5"/>
        <v/>
      </c>
      <c r="AN16" s="234" t="str">
        <f t="shared" si="15"/>
        <v/>
      </c>
      <c r="AO16" s="235" t="str">
        <f t="shared" si="6"/>
        <v/>
      </c>
      <c r="AP16" s="235" t="str">
        <f t="shared" si="6"/>
        <v/>
      </c>
      <c r="AQ16" s="235" t="str">
        <f t="shared" si="6"/>
        <v/>
      </c>
      <c r="AR16" s="236" t="str">
        <f t="shared" si="6"/>
        <v/>
      </c>
      <c r="AT16" s="242">
        <f t="shared" si="24"/>
        <v>0</v>
      </c>
      <c r="AU16" s="243">
        <f t="shared" si="16"/>
        <v>0</v>
      </c>
      <c r="AV16" s="243" t="str">
        <f t="shared" si="17"/>
        <v/>
      </c>
      <c r="AW16" s="243">
        <f t="shared" si="18"/>
        <v>0</v>
      </c>
      <c r="AX16" s="243">
        <f t="shared" si="19"/>
        <v>0</v>
      </c>
      <c r="AY16" s="243" t="str">
        <f t="shared" si="20"/>
        <v/>
      </c>
      <c r="AZ16" s="243">
        <f t="shared" si="21"/>
        <v>21</v>
      </c>
      <c r="BA16" s="243">
        <f t="shared" si="22"/>
        <v>7</v>
      </c>
      <c r="BB16" s="244" t="str">
        <f t="shared" si="23"/>
        <v>Robic Jean Pierre</v>
      </c>
    </row>
    <row r="17" spans="1:54" ht="16.5" customHeight="1" thickBot="1" x14ac:dyDescent="0.4">
      <c r="A17" s="225">
        <v>12</v>
      </c>
      <c r="B17" s="226" t="str">
        <f t="shared" si="0"/>
        <v>Combrisson Jean-Luc</v>
      </c>
      <c r="C17" s="227" t="str">
        <f t="shared" si="0"/>
        <v>H</v>
      </c>
      <c r="D17" s="228" t="str">
        <f t="shared" si="0"/>
        <v>Chevry</v>
      </c>
      <c r="E17" s="212">
        <f t="shared" si="0"/>
        <v>33.299999999999997</v>
      </c>
      <c r="F17" s="244">
        <f t="shared" si="7"/>
        <v>19</v>
      </c>
      <c r="H17" s="225">
        <v>12</v>
      </c>
      <c r="I17" s="226" t="str">
        <f t="shared" si="2"/>
        <v>Guillerm Robert</v>
      </c>
      <c r="J17" s="227" t="str">
        <f t="shared" si="2"/>
        <v>H</v>
      </c>
      <c r="K17" s="227" t="str">
        <f t="shared" si="2"/>
        <v>Chevannes</v>
      </c>
      <c r="L17" s="212">
        <f t="shared" si="3"/>
        <v>29.3</v>
      </c>
      <c r="M17" s="239">
        <f t="shared" si="8"/>
        <v>19</v>
      </c>
      <c r="N17" s="229">
        <v>19</v>
      </c>
      <c r="O17" s="240">
        <v>11</v>
      </c>
      <c r="P17" s="241" t="str">
        <f t="shared" si="9"/>
        <v/>
      </c>
      <c r="Q17" s="241" t="str">
        <f t="shared" si="10"/>
        <v/>
      </c>
      <c r="R17" s="241" t="str">
        <f t="shared" si="11"/>
        <v/>
      </c>
      <c r="S17" s="223">
        <f t="shared" si="12"/>
        <v>0</v>
      </c>
      <c r="T17" s="224" t="str">
        <f t="shared" si="25"/>
        <v/>
      </c>
      <c r="W17" s="232" t="str">
        <f t="shared" si="26"/>
        <v>Chevry</v>
      </c>
      <c r="X17" s="235">
        <f>AD36</f>
        <v>170</v>
      </c>
      <c r="Y17" s="250">
        <f>AJ36+AP18</f>
        <v>226</v>
      </c>
      <c r="Z17" s="251">
        <f>SUM(X17:Y17)</f>
        <v>396</v>
      </c>
      <c r="AB17" s="234" t="str">
        <f t="shared" si="13"/>
        <v/>
      </c>
      <c r="AC17" s="235" t="str">
        <f t="shared" si="4"/>
        <v/>
      </c>
      <c r="AD17" s="235">
        <f t="shared" si="4"/>
        <v>19</v>
      </c>
      <c r="AE17" s="235" t="str">
        <f t="shared" si="4"/>
        <v/>
      </c>
      <c r="AF17" s="236" t="str">
        <f t="shared" si="4"/>
        <v/>
      </c>
      <c r="AH17" s="234" t="str">
        <f t="shared" si="14"/>
        <v/>
      </c>
      <c r="AI17" s="235">
        <f t="shared" si="5"/>
        <v>19</v>
      </c>
      <c r="AJ17" s="235" t="str">
        <f t="shared" si="5"/>
        <v/>
      </c>
      <c r="AK17" s="235" t="str">
        <f t="shared" si="5"/>
        <v/>
      </c>
      <c r="AL17" s="236" t="str">
        <f t="shared" si="5"/>
        <v/>
      </c>
      <c r="AN17" s="257" t="str">
        <f t="shared" si="15"/>
        <v/>
      </c>
      <c r="AO17" s="255" t="str">
        <f t="shared" si="6"/>
        <v/>
      </c>
      <c r="AP17" s="255" t="str">
        <f t="shared" si="6"/>
        <v/>
      </c>
      <c r="AQ17" s="255" t="str">
        <f t="shared" si="6"/>
        <v/>
      </c>
      <c r="AR17" s="256" t="str">
        <f t="shared" si="6"/>
        <v/>
      </c>
      <c r="AT17" s="242">
        <f t="shared" si="24"/>
        <v>0</v>
      </c>
      <c r="AU17" s="243">
        <f t="shared" si="16"/>
        <v>0</v>
      </c>
      <c r="AV17" s="243" t="str">
        <f t="shared" si="17"/>
        <v/>
      </c>
      <c r="AW17" s="243">
        <f t="shared" si="18"/>
        <v>0</v>
      </c>
      <c r="AX17" s="243">
        <f t="shared" si="19"/>
        <v>0</v>
      </c>
      <c r="AY17" s="243" t="str">
        <f t="shared" si="20"/>
        <v/>
      </c>
      <c r="AZ17" s="243">
        <f t="shared" si="21"/>
        <v>20</v>
      </c>
      <c r="BA17" s="243">
        <f t="shared" si="22"/>
        <v>8</v>
      </c>
      <c r="BB17" s="244" t="str">
        <f t="shared" si="23"/>
        <v>Robin Jean-Pierre</v>
      </c>
    </row>
    <row r="18" spans="1:54" ht="16.5" customHeight="1" thickBot="1" x14ac:dyDescent="0.4">
      <c r="A18" s="225">
        <v>13</v>
      </c>
      <c r="B18" s="226" t="str">
        <f t="shared" si="0"/>
        <v>Bouvree Guy</v>
      </c>
      <c r="C18" s="227" t="str">
        <f t="shared" si="0"/>
        <v>H</v>
      </c>
      <c r="D18" s="228" t="str">
        <f t="shared" si="0"/>
        <v>Réveillon</v>
      </c>
      <c r="E18" s="212">
        <f t="shared" si="0"/>
        <v>18.399999999999999</v>
      </c>
      <c r="F18" s="244">
        <f t="shared" si="7"/>
        <v>18</v>
      </c>
      <c r="H18" s="252">
        <v>13</v>
      </c>
      <c r="I18" s="226" t="str">
        <f t="shared" si="2"/>
        <v>Barcon Jean-Jacques</v>
      </c>
      <c r="J18" s="227" t="str">
        <f t="shared" si="2"/>
        <v>H</v>
      </c>
      <c r="K18" s="227" t="str">
        <f t="shared" si="2"/>
        <v>ASGAF</v>
      </c>
      <c r="L18" s="212">
        <f t="shared" si="3"/>
        <v>20.9</v>
      </c>
      <c r="M18" s="239">
        <f t="shared" si="8"/>
        <v>18</v>
      </c>
      <c r="N18" s="229">
        <v>18</v>
      </c>
      <c r="O18" s="253">
        <v>12</v>
      </c>
      <c r="P18" s="254" t="str">
        <f t="shared" si="9"/>
        <v/>
      </c>
      <c r="Q18" s="254" t="str">
        <f t="shared" si="10"/>
        <v/>
      </c>
      <c r="R18" s="254" t="str">
        <f t="shared" si="11"/>
        <v/>
      </c>
      <c r="S18" s="255">
        <f t="shared" si="12"/>
        <v>0</v>
      </c>
      <c r="T18" s="256" t="str">
        <f t="shared" si="25"/>
        <v/>
      </c>
      <c r="W18" s="232" t="str">
        <f t="shared" si="26"/>
        <v>Corbuches</v>
      </c>
      <c r="X18" s="235">
        <f>AE36</f>
        <v>0</v>
      </c>
      <c r="Y18" s="250">
        <f>AK36+AQ18</f>
        <v>0</v>
      </c>
      <c r="Z18" s="251">
        <f>SUM(X18:Y18)</f>
        <v>0</v>
      </c>
      <c r="AB18" s="234" t="str">
        <f t="shared" si="13"/>
        <v/>
      </c>
      <c r="AC18" s="235" t="str">
        <f t="shared" si="4"/>
        <v/>
      </c>
      <c r="AD18" s="235" t="str">
        <f t="shared" si="4"/>
        <v/>
      </c>
      <c r="AE18" s="235" t="str">
        <f t="shared" si="4"/>
        <v/>
      </c>
      <c r="AF18" s="236">
        <f t="shared" si="4"/>
        <v>18</v>
      </c>
      <c r="AH18" s="234">
        <f t="shared" si="14"/>
        <v>18</v>
      </c>
      <c r="AI18" s="235" t="str">
        <f t="shared" si="5"/>
        <v/>
      </c>
      <c r="AJ18" s="235" t="str">
        <f t="shared" si="5"/>
        <v/>
      </c>
      <c r="AK18" s="235" t="str">
        <f t="shared" si="5"/>
        <v/>
      </c>
      <c r="AL18" s="236" t="str">
        <f t="shared" si="5"/>
        <v/>
      </c>
      <c r="AN18" s="257">
        <f t="shared" ref="AN18:AR18" si="27">SUM(AN6:AN17)</f>
        <v>11</v>
      </c>
      <c r="AO18" s="255">
        <f t="shared" si="27"/>
        <v>0</v>
      </c>
      <c r="AP18" s="255">
        <f t="shared" si="27"/>
        <v>22</v>
      </c>
      <c r="AQ18" s="255">
        <f t="shared" si="27"/>
        <v>0</v>
      </c>
      <c r="AR18" s="256">
        <f t="shared" si="27"/>
        <v>0</v>
      </c>
      <c r="AT18" s="242">
        <f t="shared" si="24"/>
        <v>0</v>
      </c>
      <c r="AU18" s="243">
        <f t="shared" si="16"/>
        <v>0</v>
      </c>
      <c r="AV18" s="243" t="str">
        <f t="shared" si="17"/>
        <v/>
      </c>
      <c r="AW18" s="243">
        <f t="shared" si="18"/>
        <v>0</v>
      </c>
      <c r="AX18" s="243">
        <f t="shared" si="19"/>
        <v>0</v>
      </c>
      <c r="AY18" s="243" t="str">
        <f t="shared" si="20"/>
        <v/>
      </c>
      <c r="AZ18" s="243">
        <f t="shared" si="21"/>
        <v>19</v>
      </c>
      <c r="BA18" s="243">
        <f t="shared" si="22"/>
        <v>9</v>
      </c>
      <c r="BB18" s="244" t="str">
        <f t="shared" si="23"/>
        <v>Guillerm Robert</v>
      </c>
    </row>
    <row r="19" spans="1:54" ht="16.5" customHeight="1" thickBot="1" x14ac:dyDescent="0.5">
      <c r="A19" s="225">
        <v>14</v>
      </c>
      <c r="B19" s="226" t="str">
        <f t="shared" si="0"/>
        <v>Gauvin Henri-Jacques</v>
      </c>
      <c r="C19" s="227" t="str">
        <f t="shared" si="0"/>
        <v>H</v>
      </c>
      <c r="D19" s="228" t="str">
        <f t="shared" si="0"/>
        <v>Réveillon</v>
      </c>
      <c r="E19" s="212">
        <f t="shared" si="0"/>
        <v>13.3</v>
      </c>
      <c r="F19" s="244">
        <f t="shared" si="7"/>
        <v>17</v>
      </c>
      <c r="H19" s="252">
        <v>14</v>
      </c>
      <c r="I19" s="226" t="str">
        <f t="shared" si="2"/>
        <v>Alexandre Pascale</v>
      </c>
      <c r="J19" s="227" t="str">
        <f t="shared" si="2"/>
        <v>F</v>
      </c>
      <c r="K19" s="227" t="str">
        <f t="shared" si="2"/>
        <v>Chevry</v>
      </c>
      <c r="L19" s="212">
        <f t="shared" si="3"/>
        <v>24.6</v>
      </c>
      <c r="M19" s="239">
        <f t="shared" si="8"/>
        <v>17</v>
      </c>
      <c r="N19" s="229">
        <v>17</v>
      </c>
      <c r="Q19" s="197"/>
      <c r="R19" s="258" t="s">
        <v>64</v>
      </c>
      <c r="S19" s="259">
        <f>SUM(S7:S18)</f>
        <v>33</v>
      </c>
      <c r="T19" s="260"/>
      <c r="W19" s="261" t="str">
        <f t="shared" si="26"/>
        <v>Réveillon</v>
      </c>
      <c r="X19" s="255">
        <f>AF36</f>
        <v>78</v>
      </c>
      <c r="Y19" s="262">
        <f>AL36+AR18</f>
        <v>29</v>
      </c>
      <c r="Z19" s="263">
        <f>SUM(X19:Y19)</f>
        <v>107</v>
      </c>
      <c r="AB19" s="234" t="str">
        <f t="shared" si="13"/>
        <v/>
      </c>
      <c r="AC19" s="235" t="str">
        <f t="shared" si="4"/>
        <v/>
      </c>
      <c r="AD19" s="235" t="str">
        <f t="shared" si="4"/>
        <v/>
      </c>
      <c r="AE19" s="235" t="str">
        <f t="shared" si="4"/>
        <v/>
      </c>
      <c r="AF19" s="236">
        <f t="shared" si="4"/>
        <v>17</v>
      </c>
      <c r="AH19" s="234" t="str">
        <f t="shared" si="14"/>
        <v/>
      </c>
      <c r="AI19" s="235" t="str">
        <f t="shared" si="5"/>
        <v/>
      </c>
      <c r="AJ19" s="235">
        <f t="shared" si="5"/>
        <v>17</v>
      </c>
      <c r="AK19" s="235" t="str">
        <f t="shared" si="5"/>
        <v/>
      </c>
      <c r="AL19" s="236" t="str">
        <f t="shared" si="5"/>
        <v/>
      </c>
      <c r="AN19" s="935" t="s">
        <v>29</v>
      </c>
      <c r="AO19" s="936"/>
      <c r="AP19" s="936"/>
      <c r="AQ19" s="936"/>
      <c r="AR19" s="937"/>
      <c r="AT19" s="242">
        <f t="shared" si="24"/>
        <v>0</v>
      </c>
      <c r="AU19" s="243">
        <f t="shared" si="16"/>
        <v>0</v>
      </c>
      <c r="AV19" s="243" t="str">
        <f t="shared" si="17"/>
        <v/>
      </c>
      <c r="AW19" s="243">
        <f t="shared" si="18"/>
        <v>0</v>
      </c>
      <c r="AX19" s="243">
        <f t="shared" si="19"/>
        <v>0</v>
      </c>
      <c r="AY19" s="243" t="str">
        <f t="shared" si="20"/>
        <v/>
      </c>
      <c r="AZ19" s="243">
        <f t="shared" si="21"/>
        <v>18</v>
      </c>
      <c r="BA19" s="243">
        <f t="shared" si="22"/>
        <v>10</v>
      </c>
      <c r="BB19" s="244" t="str">
        <f t="shared" si="23"/>
        <v>Barcon Jean-Jacques</v>
      </c>
    </row>
    <row r="20" spans="1:54" ht="16.5" customHeight="1" thickBot="1" x14ac:dyDescent="0.4">
      <c r="A20" s="264">
        <v>15</v>
      </c>
      <c r="B20" s="226" t="str">
        <f t="shared" si="0"/>
        <v>Reverdy Jean-Jacques</v>
      </c>
      <c r="C20" s="227" t="str">
        <f t="shared" si="0"/>
        <v>H</v>
      </c>
      <c r="D20" s="228" t="str">
        <f t="shared" si="0"/>
        <v>Chevry</v>
      </c>
      <c r="E20" s="212">
        <f t="shared" si="0"/>
        <v>20.399999999999999</v>
      </c>
      <c r="F20" s="244">
        <f t="shared" si="7"/>
        <v>16</v>
      </c>
      <c r="H20" s="252">
        <v>15</v>
      </c>
      <c r="I20" s="226" t="str">
        <f t="shared" si="2"/>
        <v>Schlack Pascal</v>
      </c>
      <c r="J20" s="227" t="str">
        <f t="shared" si="2"/>
        <v>H</v>
      </c>
      <c r="K20" s="227" t="str">
        <f t="shared" si="2"/>
        <v>ASGAF</v>
      </c>
      <c r="L20" s="212">
        <f t="shared" si="3"/>
        <v>30.1</v>
      </c>
      <c r="M20" s="239">
        <f t="shared" si="8"/>
        <v>16</v>
      </c>
      <c r="N20" s="229">
        <v>16</v>
      </c>
      <c r="W20" s="245" t="str">
        <f t="shared" si="26"/>
        <v>Total</v>
      </c>
      <c r="X20" s="265">
        <f>SUM(X15:X19)</f>
        <v>426</v>
      </c>
      <c r="Y20" s="266">
        <f t="shared" ref="Y20:Z20" si="28">SUM(Y15:Y19)</f>
        <v>396</v>
      </c>
      <c r="Z20" s="267">
        <f t="shared" si="28"/>
        <v>822</v>
      </c>
      <c r="AB20" s="234" t="str">
        <f t="shared" si="13"/>
        <v/>
      </c>
      <c r="AC20" s="235" t="str">
        <f t="shared" si="4"/>
        <v/>
      </c>
      <c r="AD20" s="235">
        <f t="shared" si="4"/>
        <v>16</v>
      </c>
      <c r="AE20" s="235" t="str">
        <f t="shared" si="4"/>
        <v/>
      </c>
      <c r="AF20" s="236" t="str">
        <f t="shared" si="4"/>
        <v/>
      </c>
      <c r="AH20" s="234">
        <f t="shared" si="14"/>
        <v>16</v>
      </c>
      <c r="AI20" s="235" t="str">
        <f t="shared" si="5"/>
        <v/>
      </c>
      <c r="AJ20" s="235" t="str">
        <f t="shared" si="5"/>
        <v/>
      </c>
      <c r="AK20" s="235" t="str">
        <f t="shared" si="5"/>
        <v/>
      </c>
      <c r="AL20" s="236" t="str">
        <f t="shared" si="5"/>
        <v/>
      </c>
      <c r="AN20" s="268"/>
      <c r="AO20" s="268"/>
      <c r="AP20" s="268"/>
      <c r="AQ20" s="268"/>
      <c r="AR20" s="268"/>
      <c r="AT20" s="242">
        <f t="shared" si="24"/>
        <v>0</v>
      </c>
      <c r="AU20" s="243">
        <f t="shared" si="16"/>
        <v>0</v>
      </c>
      <c r="AV20" s="243" t="str">
        <f t="shared" si="17"/>
        <v/>
      </c>
      <c r="AW20" s="243">
        <f t="shared" si="18"/>
        <v>17</v>
      </c>
      <c r="AX20" s="243">
        <f t="shared" si="19"/>
        <v>1</v>
      </c>
      <c r="AY20" s="243" t="str">
        <f t="shared" si="20"/>
        <v>Alexandre Pascale</v>
      </c>
      <c r="AZ20" s="243">
        <f t="shared" si="21"/>
        <v>0</v>
      </c>
      <c r="BA20" s="243">
        <f t="shared" si="22"/>
        <v>0</v>
      </c>
      <c r="BB20" s="244" t="str">
        <f t="shared" si="23"/>
        <v/>
      </c>
    </row>
    <row r="21" spans="1:54" ht="16.5" customHeight="1" thickBot="1" x14ac:dyDescent="0.5">
      <c r="A21" s="225">
        <v>16</v>
      </c>
      <c r="B21" s="226" t="str">
        <f t="shared" si="0"/>
        <v>Napoleone Remi</v>
      </c>
      <c r="C21" s="227" t="str">
        <f t="shared" si="0"/>
        <v>H</v>
      </c>
      <c r="D21" s="228" t="str">
        <f t="shared" si="0"/>
        <v>Chevry</v>
      </c>
      <c r="E21" s="212">
        <f t="shared" si="0"/>
        <v>22.1</v>
      </c>
      <c r="F21" s="244">
        <f t="shared" si="7"/>
        <v>15</v>
      </c>
      <c r="H21" s="252">
        <v>16</v>
      </c>
      <c r="I21" s="226" t="str">
        <f t="shared" si="2"/>
        <v>Paulin Georges</v>
      </c>
      <c r="J21" s="227" t="str">
        <f t="shared" si="2"/>
        <v>H</v>
      </c>
      <c r="K21" s="227" t="str">
        <f t="shared" si="2"/>
        <v>Chevry</v>
      </c>
      <c r="L21" s="212">
        <f t="shared" si="3"/>
        <v>16.100000000000001</v>
      </c>
      <c r="M21" s="239">
        <f t="shared" si="8"/>
        <v>15</v>
      </c>
      <c r="N21" s="229">
        <v>15</v>
      </c>
      <c r="O21" s="944" t="s">
        <v>51</v>
      </c>
      <c r="P21" s="945"/>
      <c r="Q21" s="945"/>
      <c r="R21" s="945"/>
      <c r="S21" s="269"/>
      <c r="AB21" s="234" t="str">
        <f t="shared" si="13"/>
        <v/>
      </c>
      <c r="AC21" s="235" t="str">
        <f t="shared" si="4"/>
        <v/>
      </c>
      <c r="AD21" s="235">
        <f t="shared" si="4"/>
        <v>15</v>
      </c>
      <c r="AE21" s="235" t="str">
        <f t="shared" si="4"/>
        <v/>
      </c>
      <c r="AF21" s="236" t="str">
        <f t="shared" si="4"/>
        <v/>
      </c>
      <c r="AH21" s="234" t="str">
        <f t="shared" si="14"/>
        <v/>
      </c>
      <c r="AI21" s="235" t="str">
        <f t="shared" si="5"/>
        <v/>
      </c>
      <c r="AJ21" s="235">
        <f t="shared" si="5"/>
        <v>15</v>
      </c>
      <c r="AK21" s="235" t="str">
        <f t="shared" si="5"/>
        <v/>
      </c>
      <c r="AL21" s="236" t="str">
        <f t="shared" si="5"/>
        <v/>
      </c>
      <c r="AN21" s="268"/>
      <c r="AO21" s="268"/>
      <c r="AP21" s="268"/>
      <c r="AQ21" s="268"/>
      <c r="AR21" s="268"/>
      <c r="AT21" s="242">
        <f t="shared" si="24"/>
        <v>0</v>
      </c>
      <c r="AU21" s="243">
        <f t="shared" si="16"/>
        <v>0</v>
      </c>
      <c r="AV21" s="243" t="str">
        <f t="shared" si="17"/>
        <v/>
      </c>
      <c r="AW21" s="243">
        <f t="shared" si="18"/>
        <v>0</v>
      </c>
      <c r="AX21" s="243">
        <f t="shared" si="19"/>
        <v>0</v>
      </c>
      <c r="AY21" s="243" t="str">
        <f t="shared" si="20"/>
        <v/>
      </c>
      <c r="AZ21" s="243">
        <f t="shared" si="21"/>
        <v>16</v>
      </c>
      <c r="BA21" s="243">
        <f t="shared" si="22"/>
        <v>11</v>
      </c>
      <c r="BB21" s="244" t="str">
        <f t="shared" si="23"/>
        <v>Schlack Pascal</v>
      </c>
    </row>
    <row r="22" spans="1:54" ht="16.5" customHeight="1" thickBot="1" x14ac:dyDescent="0.4">
      <c r="A22" s="225">
        <v>17</v>
      </c>
      <c r="B22" s="226" t="str">
        <f t="shared" ref="B22:E35" si="29">+B58</f>
        <v>Lapatrie Gilles</v>
      </c>
      <c r="C22" s="227" t="str">
        <f t="shared" si="29"/>
        <v>H</v>
      </c>
      <c r="D22" s="228" t="str">
        <f t="shared" si="29"/>
        <v>Réveillon</v>
      </c>
      <c r="E22" s="212">
        <f t="shared" si="29"/>
        <v>11</v>
      </c>
      <c r="F22" s="244">
        <f t="shared" si="7"/>
        <v>14</v>
      </c>
      <c r="H22" s="252">
        <v>17</v>
      </c>
      <c r="I22" s="226" t="str">
        <f t="shared" ref="I22:K35" si="30">+I58</f>
        <v>Sauvadet Yannick</v>
      </c>
      <c r="J22" s="227" t="str">
        <f t="shared" si="30"/>
        <v>F</v>
      </c>
      <c r="K22" s="227" t="str">
        <f t="shared" si="30"/>
        <v>ASGAF</v>
      </c>
      <c r="L22" s="212">
        <f t="shared" si="3"/>
        <v>24.8</v>
      </c>
      <c r="M22" s="239">
        <f t="shared" si="8"/>
        <v>14</v>
      </c>
      <c r="N22" s="229">
        <v>14</v>
      </c>
      <c r="O22" s="270" t="s">
        <v>30</v>
      </c>
      <c r="P22" s="271" t="s">
        <v>31</v>
      </c>
      <c r="Q22" s="271" t="s">
        <v>26</v>
      </c>
      <c r="R22" s="271" t="s">
        <v>32</v>
      </c>
      <c r="S22" s="272" t="s">
        <v>8</v>
      </c>
      <c r="AB22" s="234" t="str">
        <f t="shared" si="13"/>
        <v/>
      </c>
      <c r="AC22" s="235" t="str">
        <f t="shared" si="13"/>
        <v/>
      </c>
      <c r="AD22" s="235" t="str">
        <f t="shared" si="13"/>
        <v/>
      </c>
      <c r="AE22" s="235" t="str">
        <f t="shared" si="13"/>
        <v/>
      </c>
      <c r="AF22" s="236">
        <f t="shared" si="13"/>
        <v>14</v>
      </c>
      <c r="AH22" s="234">
        <f t="shared" si="14"/>
        <v>14</v>
      </c>
      <c r="AI22" s="235" t="str">
        <f t="shared" si="14"/>
        <v/>
      </c>
      <c r="AJ22" s="235" t="str">
        <f t="shared" si="14"/>
        <v/>
      </c>
      <c r="AK22" s="235" t="str">
        <f t="shared" si="14"/>
        <v/>
      </c>
      <c r="AL22" s="236" t="str">
        <f t="shared" si="14"/>
        <v/>
      </c>
      <c r="AN22" s="268"/>
      <c r="AO22" s="268"/>
      <c r="AP22" s="268"/>
      <c r="AQ22" s="268"/>
      <c r="AR22" s="268"/>
      <c r="AT22" s="242">
        <f t="shared" si="24"/>
        <v>0</v>
      </c>
      <c r="AU22" s="243">
        <f t="shared" si="16"/>
        <v>0</v>
      </c>
      <c r="AV22" s="243" t="str">
        <f t="shared" si="17"/>
        <v/>
      </c>
      <c r="AW22" s="243">
        <f t="shared" si="18"/>
        <v>0</v>
      </c>
      <c r="AX22" s="243">
        <f t="shared" si="19"/>
        <v>0</v>
      </c>
      <c r="AY22" s="243" t="str">
        <f t="shared" si="20"/>
        <v/>
      </c>
      <c r="AZ22" s="243">
        <f t="shared" si="21"/>
        <v>15</v>
      </c>
      <c r="BA22" s="243">
        <f t="shared" si="22"/>
        <v>12</v>
      </c>
      <c r="BB22" s="244" t="str">
        <f t="shared" si="23"/>
        <v>Paulin Georges</v>
      </c>
    </row>
    <row r="23" spans="1:54" ht="16.5" customHeight="1" thickBot="1" x14ac:dyDescent="0.5">
      <c r="A23" s="225">
        <v>18</v>
      </c>
      <c r="B23" s="226" t="str">
        <f t="shared" si="29"/>
        <v>Bennardo Gabriel</v>
      </c>
      <c r="C23" s="227" t="str">
        <f t="shared" si="29"/>
        <v>H</v>
      </c>
      <c r="D23" s="228" t="str">
        <f t="shared" si="29"/>
        <v>Chevry</v>
      </c>
      <c r="E23" s="212">
        <f t="shared" si="29"/>
        <v>26.6</v>
      </c>
      <c r="F23" s="244">
        <f t="shared" si="7"/>
        <v>13</v>
      </c>
      <c r="H23" s="252">
        <v>18</v>
      </c>
      <c r="I23" s="226" t="str">
        <f t="shared" si="30"/>
        <v>Merlin Clarisse</v>
      </c>
      <c r="J23" s="227" t="str">
        <f t="shared" si="30"/>
        <v>F</v>
      </c>
      <c r="K23" s="227" t="str">
        <f t="shared" si="30"/>
        <v>Chevry</v>
      </c>
      <c r="L23" s="212">
        <f t="shared" si="3"/>
        <v>28.6</v>
      </c>
      <c r="M23" s="239">
        <f t="shared" si="8"/>
        <v>13</v>
      </c>
      <c r="N23" s="229">
        <v>13</v>
      </c>
      <c r="O23" s="273">
        <v>1</v>
      </c>
      <c r="P23" s="274" t="str">
        <f t="shared" ref="P23:P34" si="31">IFERROR(VLOOKUP($O23,$AX$7:$AY$36,2,0),"")</f>
        <v>Alexandre Pascale</v>
      </c>
      <c r="Q23" s="231">
        <f t="shared" ref="Q23:Q34" si="32">IFERROR(VLOOKUP($P23,$I$6:$L$35,4,0),"")</f>
        <v>24.6</v>
      </c>
      <c r="R23" s="231" t="str">
        <f t="shared" ref="R23:R34" si="33">IFERROR(VLOOKUP($P23,$I$6:$L$35,3,0),"")</f>
        <v>Chevry</v>
      </c>
      <c r="S23" s="224">
        <f t="shared" ref="S23:S34" si="34">IFERROR(VLOOKUP($P23,$I$6:$M$35,5,0),"")</f>
        <v>17</v>
      </c>
      <c r="AB23" s="234" t="str">
        <f t="shared" si="13"/>
        <v/>
      </c>
      <c r="AC23" s="235" t="str">
        <f t="shared" si="13"/>
        <v/>
      </c>
      <c r="AD23" s="235">
        <f t="shared" si="13"/>
        <v>13</v>
      </c>
      <c r="AE23" s="235" t="str">
        <f t="shared" si="13"/>
        <v/>
      </c>
      <c r="AF23" s="236" t="str">
        <f t="shared" si="13"/>
        <v/>
      </c>
      <c r="AH23" s="234" t="str">
        <f t="shared" si="14"/>
        <v/>
      </c>
      <c r="AI23" s="235" t="str">
        <f t="shared" si="14"/>
        <v/>
      </c>
      <c r="AJ23" s="235">
        <f t="shared" si="14"/>
        <v>13</v>
      </c>
      <c r="AK23" s="235" t="str">
        <f t="shared" si="14"/>
        <v/>
      </c>
      <c r="AL23" s="236" t="str">
        <f t="shared" si="14"/>
        <v/>
      </c>
      <c r="AN23" s="268"/>
      <c r="AO23" s="268"/>
      <c r="AP23" s="268"/>
      <c r="AQ23" s="268"/>
      <c r="AR23" s="268"/>
      <c r="AT23" s="242">
        <f t="shared" si="24"/>
        <v>0</v>
      </c>
      <c r="AU23" s="243">
        <f t="shared" si="16"/>
        <v>0</v>
      </c>
      <c r="AV23" s="243" t="str">
        <f t="shared" si="17"/>
        <v/>
      </c>
      <c r="AW23" s="243">
        <f t="shared" si="18"/>
        <v>14</v>
      </c>
      <c r="AX23" s="243">
        <f t="shared" si="19"/>
        <v>2</v>
      </c>
      <c r="AY23" s="243" t="str">
        <f t="shared" si="20"/>
        <v>Sauvadet Yannick</v>
      </c>
      <c r="AZ23" s="243">
        <f t="shared" si="21"/>
        <v>0</v>
      </c>
      <c r="BA23" s="243">
        <f t="shared" si="22"/>
        <v>0</v>
      </c>
      <c r="BB23" s="244" t="str">
        <f t="shared" si="23"/>
        <v/>
      </c>
    </row>
    <row r="24" spans="1:54" ht="16.5" customHeight="1" thickBot="1" x14ac:dyDescent="0.4">
      <c r="A24" s="225">
        <v>19</v>
      </c>
      <c r="B24" s="226" t="str">
        <f t="shared" si="29"/>
        <v>Toury Fabien</v>
      </c>
      <c r="C24" s="227" t="str">
        <f t="shared" si="29"/>
        <v>H</v>
      </c>
      <c r="D24" s="228" t="str">
        <f t="shared" si="29"/>
        <v>Chevry</v>
      </c>
      <c r="E24" s="212">
        <f t="shared" si="29"/>
        <v>35</v>
      </c>
      <c r="F24" s="244">
        <f t="shared" si="7"/>
        <v>12</v>
      </c>
      <c r="H24" s="252">
        <v>19</v>
      </c>
      <c r="I24" s="226" t="str">
        <f t="shared" si="30"/>
        <v>Reverdy Jean-Jacques</v>
      </c>
      <c r="J24" s="227" t="str">
        <f t="shared" si="30"/>
        <v>H</v>
      </c>
      <c r="K24" s="227" t="str">
        <f t="shared" si="30"/>
        <v>Chevry</v>
      </c>
      <c r="L24" s="212">
        <f t="shared" si="3"/>
        <v>20.399999999999999</v>
      </c>
      <c r="M24" s="239">
        <f t="shared" si="8"/>
        <v>12</v>
      </c>
      <c r="N24" s="229">
        <v>12</v>
      </c>
      <c r="O24" s="275">
        <v>2</v>
      </c>
      <c r="P24" s="276" t="str">
        <f t="shared" si="31"/>
        <v>Sauvadet Yannick</v>
      </c>
      <c r="Q24" s="241">
        <f t="shared" si="32"/>
        <v>24.8</v>
      </c>
      <c r="R24" s="241" t="str">
        <f t="shared" si="33"/>
        <v>ASGAF</v>
      </c>
      <c r="S24" s="236">
        <f t="shared" si="34"/>
        <v>14</v>
      </c>
      <c r="AB24" s="234" t="str">
        <f t="shared" si="13"/>
        <v/>
      </c>
      <c r="AC24" s="235" t="str">
        <f t="shared" si="13"/>
        <v/>
      </c>
      <c r="AD24" s="235">
        <f t="shared" si="13"/>
        <v>12</v>
      </c>
      <c r="AE24" s="235" t="str">
        <f t="shared" si="13"/>
        <v/>
      </c>
      <c r="AF24" s="236" t="str">
        <f t="shared" si="13"/>
        <v/>
      </c>
      <c r="AH24" s="234" t="str">
        <f t="shared" si="14"/>
        <v/>
      </c>
      <c r="AI24" s="235" t="str">
        <f t="shared" si="14"/>
        <v/>
      </c>
      <c r="AJ24" s="235">
        <f t="shared" si="14"/>
        <v>12</v>
      </c>
      <c r="AK24" s="235" t="str">
        <f t="shared" si="14"/>
        <v/>
      </c>
      <c r="AL24" s="236" t="str">
        <f t="shared" si="14"/>
        <v/>
      </c>
      <c r="AN24" s="268"/>
      <c r="AO24" s="268"/>
      <c r="AP24" s="268"/>
      <c r="AQ24" s="268"/>
      <c r="AR24" s="268"/>
      <c r="AT24" s="242">
        <f t="shared" si="24"/>
        <v>0</v>
      </c>
      <c r="AU24" s="243">
        <f t="shared" si="16"/>
        <v>0</v>
      </c>
      <c r="AV24" s="243" t="str">
        <f t="shared" si="17"/>
        <v/>
      </c>
      <c r="AW24" s="243">
        <f t="shared" si="18"/>
        <v>13</v>
      </c>
      <c r="AX24" s="243">
        <f t="shared" si="19"/>
        <v>3</v>
      </c>
      <c r="AY24" s="243" t="str">
        <f t="shared" si="20"/>
        <v>Merlin Clarisse</v>
      </c>
      <c r="AZ24" s="243">
        <f t="shared" si="21"/>
        <v>0</v>
      </c>
      <c r="BA24" s="243">
        <f t="shared" si="22"/>
        <v>0</v>
      </c>
      <c r="BB24" s="244" t="str">
        <f t="shared" si="23"/>
        <v/>
      </c>
    </row>
    <row r="25" spans="1:54" ht="16.5" customHeight="1" thickBot="1" x14ac:dyDescent="0.5">
      <c r="A25" s="225">
        <v>20</v>
      </c>
      <c r="B25" s="226" t="str">
        <f t="shared" si="29"/>
        <v>Faubeau Alain</v>
      </c>
      <c r="C25" s="227" t="str">
        <f t="shared" si="29"/>
        <v>H</v>
      </c>
      <c r="D25" s="228" t="str">
        <f t="shared" si="29"/>
        <v>Chevry</v>
      </c>
      <c r="E25" s="212">
        <f t="shared" si="29"/>
        <v>37.700000000000003</v>
      </c>
      <c r="F25" s="244">
        <f t="shared" si="7"/>
        <v>0</v>
      </c>
      <c r="H25" s="252">
        <v>20</v>
      </c>
      <c r="I25" s="226" t="str">
        <f t="shared" si="30"/>
        <v>Marcais Xavier</v>
      </c>
      <c r="J25" s="227" t="str">
        <f t="shared" si="30"/>
        <v>H</v>
      </c>
      <c r="K25" s="227" t="str">
        <f t="shared" si="30"/>
        <v>ASGAF</v>
      </c>
      <c r="L25" s="212">
        <f t="shared" si="3"/>
        <v>14</v>
      </c>
      <c r="M25" s="239">
        <f t="shared" si="8"/>
        <v>11</v>
      </c>
      <c r="N25" s="229">
        <v>11</v>
      </c>
      <c r="O25" s="277">
        <v>3</v>
      </c>
      <c r="P25" s="276" t="str">
        <f t="shared" si="31"/>
        <v>Merlin Clarisse</v>
      </c>
      <c r="Q25" s="241">
        <f t="shared" si="32"/>
        <v>28.6</v>
      </c>
      <c r="R25" s="241" t="str">
        <f t="shared" si="33"/>
        <v>Chevry</v>
      </c>
      <c r="S25" s="236">
        <f t="shared" si="34"/>
        <v>13</v>
      </c>
      <c r="AB25" s="234" t="str">
        <f t="shared" si="13"/>
        <v/>
      </c>
      <c r="AC25" s="235" t="str">
        <f t="shared" si="13"/>
        <v/>
      </c>
      <c r="AD25" s="235">
        <f t="shared" si="13"/>
        <v>0</v>
      </c>
      <c r="AE25" s="235" t="str">
        <f t="shared" si="13"/>
        <v/>
      </c>
      <c r="AF25" s="236" t="str">
        <f t="shared" si="13"/>
        <v/>
      </c>
      <c r="AH25" s="234">
        <f t="shared" si="14"/>
        <v>11</v>
      </c>
      <c r="AI25" s="235" t="str">
        <f t="shared" si="14"/>
        <v/>
      </c>
      <c r="AJ25" s="235" t="str">
        <f t="shared" si="14"/>
        <v/>
      </c>
      <c r="AK25" s="235" t="str">
        <f t="shared" si="14"/>
        <v/>
      </c>
      <c r="AL25" s="236" t="str">
        <f t="shared" si="14"/>
        <v/>
      </c>
      <c r="AN25" s="268"/>
      <c r="AO25" s="268"/>
      <c r="AP25" s="268"/>
      <c r="AQ25" s="268"/>
      <c r="AR25" s="268"/>
      <c r="AT25" s="242">
        <f t="shared" si="24"/>
        <v>0</v>
      </c>
      <c r="AU25" s="243">
        <f t="shared" si="16"/>
        <v>0</v>
      </c>
      <c r="AV25" s="243" t="str">
        <f t="shared" si="17"/>
        <v/>
      </c>
      <c r="AW25" s="243">
        <f t="shared" si="18"/>
        <v>0</v>
      </c>
      <c r="AX25" s="243">
        <f t="shared" si="19"/>
        <v>0</v>
      </c>
      <c r="AY25" s="243" t="str">
        <f t="shared" si="20"/>
        <v/>
      </c>
      <c r="AZ25" s="243">
        <f t="shared" si="21"/>
        <v>12</v>
      </c>
      <c r="BA25" s="243">
        <f t="shared" si="22"/>
        <v>13</v>
      </c>
      <c r="BB25" s="244" t="str">
        <f t="shared" si="23"/>
        <v>Reverdy Jean-Jacques</v>
      </c>
    </row>
    <row r="26" spans="1:54" ht="16.5" customHeight="1" thickBot="1" x14ac:dyDescent="0.4">
      <c r="A26" s="225">
        <v>21</v>
      </c>
      <c r="B26" s="226" t="str">
        <f t="shared" si="29"/>
        <v>Hainault Rémy</v>
      </c>
      <c r="C26" s="227" t="str">
        <f t="shared" si="29"/>
        <v>H</v>
      </c>
      <c r="D26" s="228" t="str">
        <f t="shared" si="29"/>
        <v>Chevry</v>
      </c>
      <c r="E26" s="212">
        <f t="shared" si="29"/>
        <v>23.9</v>
      </c>
      <c r="F26" s="244">
        <f t="shared" si="7"/>
        <v>10</v>
      </c>
      <c r="H26" s="252">
        <v>21</v>
      </c>
      <c r="I26" s="226" t="str">
        <f t="shared" si="30"/>
        <v>Strappe Jacques</v>
      </c>
      <c r="J26" s="227" t="str">
        <f t="shared" si="30"/>
        <v>H</v>
      </c>
      <c r="K26" s="227" t="str">
        <f t="shared" si="30"/>
        <v>ASGAF</v>
      </c>
      <c r="L26" s="212">
        <f t="shared" si="3"/>
        <v>17.2</v>
      </c>
      <c r="M26" s="239">
        <f t="shared" si="8"/>
        <v>10</v>
      </c>
      <c r="N26" s="229">
        <v>10</v>
      </c>
      <c r="O26" s="275">
        <v>4</v>
      </c>
      <c r="P26" s="276" t="str">
        <f t="shared" si="31"/>
        <v/>
      </c>
      <c r="Q26" s="241" t="str">
        <f t="shared" si="32"/>
        <v/>
      </c>
      <c r="R26" s="241" t="str">
        <f t="shared" si="33"/>
        <v/>
      </c>
      <c r="S26" s="236" t="str">
        <f t="shared" si="34"/>
        <v/>
      </c>
      <c r="AB26" s="234" t="str">
        <f t="shared" si="13"/>
        <v/>
      </c>
      <c r="AC26" s="235" t="str">
        <f t="shared" si="13"/>
        <v/>
      </c>
      <c r="AD26" s="235">
        <f t="shared" si="13"/>
        <v>10</v>
      </c>
      <c r="AE26" s="235" t="str">
        <f t="shared" si="13"/>
        <v/>
      </c>
      <c r="AF26" s="236" t="str">
        <f t="shared" si="13"/>
        <v/>
      </c>
      <c r="AH26" s="234">
        <f t="shared" si="14"/>
        <v>10</v>
      </c>
      <c r="AI26" s="235" t="str">
        <f t="shared" si="14"/>
        <v/>
      </c>
      <c r="AJ26" s="235" t="str">
        <f t="shared" si="14"/>
        <v/>
      </c>
      <c r="AK26" s="235" t="str">
        <f t="shared" si="14"/>
        <v/>
      </c>
      <c r="AL26" s="236" t="str">
        <f t="shared" si="14"/>
        <v/>
      </c>
      <c r="AN26" s="268"/>
      <c r="AO26" s="268"/>
      <c r="AP26" s="268"/>
      <c r="AQ26" s="268"/>
      <c r="AR26" s="268"/>
      <c r="AT26" s="242">
        <f t="shared" si="24"/>
        <v>0</v>
      </c>
      <c r="AU26" s="243">
        <f t="shared" si="16"/>
        <v>0</v>
      </c>
      <c r="AV26" s="243" t="str">
        <f t="shared" si="17"/>
        <v/>
      </c>
      <c r="AW26" s="243">
        <f t="shared" si="18"/>
        <v>0</v>
      </c>
      <c r="AX26" s="243">
        <f t="shared" si="19"/>
        <v>0</v>
      </c>
      <c r="AY26" s="243" t="str">
        <f t="shared" si="20"/>
        <v/>
      </c>
      <c r="AZ26" s="243">
        <f t="shared" si="21"/>
        <v>11</v>
      </c>
      <c r="BA26" s="243">
        <f t="shared" si="22"/>
        <v>14</v>
      </c>
      <c r="BB26" s="244" t="str">
        <f t="shared" si="23"/>
        <v>Marcais Xavier</v>
      </c>
    </row>
    <row r="27" spans="1:54" ht="16.5" customHeight="1" thickBot="1" x14ac:dyDescent="0.5">
      <c r="A27" s="225">
        <v>22</v>
      </c>
      <c r="B27" s="226" t="str">
        <f t="shared" si="29"/>
        <v>Schlack Pascal</v>
      </c>
      <c r="C27" s="227" t="str">
        <f t="shared" si="29"/>
        <v>H</v>
      </c>
      <c r="D27" s="228" t="str">
        <f t="shared" si="29"/>
        <v>ASGAF</v>
      </c>
      <c r="E27" s="212">
        <f t="shared" si="29"/>
        <v>30.1</v>
      </c>
      <c r="F27" s="244">
        <f t="shared" si="7"/>
        <v>9</v>
      </c>
      <c r="H27" s="252">
        <v>22</v>
      </c>
      <c r="I27" s="226" t="str">
        <f t="shared" si="30"/>
        <v>Roulland Jean-François</v>
      </c>
      <c r="J27" s="227" t="str">
        <f t="shared" si="30"/>
        <v>H</v>
      </c>
      <c r="K27" s="227" t="str">
        <f t="shared" si="30"/>
        <v>Chevannes</v>
      </c>
      <c r="L27" s="212">
        <f t="shared" si="3"/>
        <v>33.6</v>
      </c>
      <c r="M27" s="239">
        <f t="shared" si="8"/>
        <v>9</v>
      </c>
      <c r="N27" s="229">
        <v>9</v>
      </c>
      <c r="O27" s="277">
        <v>5</v>
      </c>
      <c r="P27" s="276" t="str">
        <f t="shared" si="31"/>
        <v/>
      </c>
      <c r="Q27" s="241" t="str">
        <f t="shared" si="32"/>
        <v/>
      </c>
      <c r="R27" s="241" t="str">
        <f t="shared" si="33"/>
        <v/>
      </c>
      <c r="S27" s="236" t="str">
        <f t="shared" si="34"/>
        <v/>
      </c>
      <c r="AB27" s="234">
        <f t="shared" si="13"/>
        <v>9</v>
      </c>
      <c r="AC27" s="235" t="str">
        <f t="shared" si="13"/>
        <v/>
      </c>
      <c r="AD27" s="235" t="str">
        <f t="shared" si="13"/>
        <v/>
      </c>
      <c r="AE27" s="235" t="str">
        <f t="shared" si="13"/>
        <v/>
      </c>
      <c r="AF27" s="236" t="str">
        <f t="shared" si="13"/>
        <v/>
      </c>
      <c r="AH27" s="234" t="str">
        <f t="shared" si="14"/>
        <v/>
      </c>
      <c r="AI27" s="235">
        <f t="shared" si="14"/>
        <v>9</v>
      </c>
      <c r="AJ27" s="235" t="str">
        <f t="shared" si="14"/>
        <v/>
      </c>
      <c r="AK27" s="235" t="str">
        <f t="shared" si="14"/>
        <v/>
      </c>
      <c r="AL27" s="236" t="str">
        <f t="shared" si="14"/>
        <v/>
      </c>
      <c r="AN27" s="268"/>
      <c r="AO27" s="268"/>
      <c r="AP27" s="268"/>
      <c r="AQ27" s="268"/>
      <c r="AR27" s="268"/>
      <c r="AT27" s="242">
        <f t="shared" si="24"/>
        <v>0</v>
      </c>
      <c r="AU27" s="243">
        <f t="shared" si="16"/>
        <v>0</v>
      </c>
      <c r="AV27" s="243" t="str">
        <f t="shared" si="17"/>
        <v/>
      </c>
      <c r="AW27" s="243">
        <f t="shared" si="18"/>
        <v>0</v>
      </c>
      <c r="AX27" s="243">
        <f t="shared" si="19"/>
        <v>0</v>
      </c>
      <c r="AY27" s="243" t="str">
        <f t="shared" si="20"/>
        <v/>
      </c>
      <c r="AZ27" s="243">
        <f t="shared" si="21"/>
        <v>10</v>
      </c>
      <c r="BA27" s="243">
        <f t="shared" si="22"/>
        <v>15</v>
      </c>
      <c r="BB27" s="244" t="str">
        <f t="shared" si="23"/>
        <v>Strappe Jacques</v>
      </c>
    </row>
    <row r="28" spans="1:54" ht="16.5" customHeight="1" thickBot="1" x14ac:dyDescent="0.4">
      <c r="A28" s="225">
        <v>23</v>
      </c>
      <c r="B28" s="226" t="str">
        <f t="shared" si="29"/>
        <v>Roulland Jean-François</v>
      </c>
      <c r="C28" s="227" t="str">
        <f t="shared" si="29"/>
        <v>H</v>
      </c>
      <c r="D28" s="228" t="str">
        <f t="shared" si="29"/>
        <v>Chevannes</v>
      </c>
      <c r="E28" s="212">
        <f t="shared" si="29"/>
        <v>33.6</v>
      </c>
      <c r="F28" s="244">
        <f t="shared" si="7"/>
        <v>8</v>
      </c>
      <c r="H28" s="252">
        <v>23</v>
      </c>
      <c r="I28" s="226" t="str">
        <f t="shared" si="30"/>
        <v>Bennardo Gabriel</v>
      </c>
      <c r="J28" s="227" t="str">
        <f t="shared" si="30"/>
        <v>H</v>
      </c>
      <c r="K28" s="227" t="str">
        <f t="shared" si="30"/>
        <v>Chevry</v>
      </c>
      <c r="L28" s="212">
        <f t="shared" si="3"/>
        <v>26.6</v>
      </c>
      <c r="M28" s="239">
        <f t="shared" si="8"/>
        <v>8</v>
      </c>
      <c r="N28" s="229">
        <v>8</v>
      </c>
      <c r="O28" s="275">
        <v>6</v>
      </c>
      <c r="P28" s="276" t="str">
        <f t="shared" si="31"/>
        <v/>
      </c>
      <c r="Q28" s="241" t="str">
        <f t="shared" si="32"/>
        <v/>
      </c>
      <c r="R28" s="241" t="str">
        <f t="shared" si="33"/>
        <v/>
      </c>
      <c r="S28" s="236" t="str">
        <f t="shared" si="34"/>
        <v/>
      </c>
      <c r="AB28" s="234" t="str">
        <f t="shared" si="13"/>
        <v/>
      </c>
      <c r="AC28" s="235">
        <f t="shared" si="13"/>
        <v>8</v>
      </c>
      <c r="AD28" s="235" t="str">
        <f t="shared" si="13"/>
        <v/>
      </c>
      <c r="AE28" s="235" t="str">
        <f t="shared" si="13"/>
        <v/>
      </c>
      <c r="AF28" s="236" t="str">
        <f t="shared" si="13"/>
        <v/>
      </c>
      <c r="AH28" s="234" t="str">
        <f t="shared" si="14"/>
        <v/>
      </c>
      <c r="AI28" s="235" t="str">
        <f t="shared" si="14"/>
        <v/>
      </c>
      <c r="AJ28" s="235">
        <f t="shared" si="14"/>
        <v>8</v>
      </c>
      <c r="AK28" s="235" t="str">
        <f t="shared" si="14"/>
        <v/>
      </c>
      <c r="AL28" s="236" t="str">
        <f t="shared" si="14"/>
        <v/>
      </c>
      <c r="AN28" s="268"/>
      <c r="AO28" s="268"/>
      <c r="AP28" s="268"/>
      <c r="AQ28" s="268"/>
      <c r="AR28" s="268"/>
      <c r="AT28" s="242">
        <f t="shared" si="24"/>
        <v>0</v>
      </c>
      <c r="AU28" s="243">
        <f t="shared" si="16"/>
        <v>0</v>
      </c>
      <c r="AV28" s="243" t="str">
        <f t="shared" si="17"/>
        <v/>
      </c>
      <c r="AW28" s="243">
        <f t="shared" si="18"/>
        <v>0</v>
      </c>
      <c r="AX28" s="243">
        <f t="shared" si="19"/>
        <v>0</v>
      </c>
      <c r="AY28" s="243" t="str">
        <f t="shared" si="20"/>
        <v/>
      </c>
      <c r="AZ28" s="243">
        <f t="shared" si="21"/>
        <v>9</v>
      </c>
      <c r="BA28" s="243">
        <f t="shared" si="22"/>
        <v>16</v>
      </c>
      <c r="BB28" s="244" t="str">
        <f t="shared" si="23"/>
        <v>Roulland Jean-François</v>
      </c>
    </row>
    <row r="29" spans="1:54" ht="16.5" customHeight="1" thickBot="1" x14ac:dyDescent="0.5">
      <c r="A29" s="225">
        <v>24</v>
      </c>
      <c r="B29" s="226" t="str">
        <f t="shared" si="29"/>
        <v>Guillerm Robert</v>
      </c>
      <c r="C29" s="227" t="str">
        <f t="shared" si="29"/>
        <v>H</v>
      </c>
      <c r="D29" s="228" t="str">
        <f t="shared" si="29"/>
        <v>Chevannes</v>
      </c>
      <c r="E29" s="212">
        <f t="shared" si="29"/>
        <v>29.3</v>
      </c>
      <c r="F29" s="244">
        <f t="shared" si="7"/>
        <v>7</v>
      </c>
      <c r="H29" s="252">
        <v>24</v>
      </c>
      <c r="I29" s="226" t="str">
        <f t="shared" si="30"/>
        <v>Bouvree Guy</v>
      </c>
      <c r="J29" s="227" t="str">
        <f t="shared" si="30"/>
        <v>H</v>
      </c>
      <c r="K29" s="227" t="str">
        <f t="shared" si="30"/>
        <v>Réveillon</v>
      </c>
      <c r="L29" s="212">
        <f t="shared" si="3"/>
        <v>18.399999999999999</v>
      </c>
      <c r="M29" s="239">
        <f t="shared" si="8"/>
        <v>7</v>
      </c>
      <c r="N29" s="229">
        <v>7</v>
      </c>
      <c r="O29" s="277">
        <v>7</v>
      </c>
      <c r="P29" s="276" t="str">
        <f t="shared" si="31"/>
        <v/>
      </c>
      <c r="Q29" s="241" t="str">
        <f t="shared" si="32"/>
        <v/>
      </c>
      <c r="R29" s="241" t="str">
        <f t="shared" si="33"/>
        <v/>
      </c>
      <c r="S29" s="236" t="str">
        <f t="shared" si="34"/>
        <v/>
      </c>
      <c r="AB29" s="234" t="str">
        <f t="shared" si="13"/>
        <v/>
      </c>
      <c r="AC29" s="235">
        <f t="shared" si="13"/>
        <v>7</v>
      </c>
      <c r="AD29" s="235" t="str">
        <f t="shared" si="13"/>
        <v/>
      </c>
      <c r="AE29" s="235" t="str">
        <f t="shared" si="13"/>
        <v/>
      </c>
      <c r="AF29" s="236" t="str">
        <f t="shared" si="13"/>
        <v/>
      </c>
      <c r="AH29" s="234" t="str">
        <f t="shared" si="14"/>
        <v/>
      </c>
      <c r="AI29" s="235" t="str">
        <f t="shared" si="14"/>
        <v/>
      </c>
      <c r="AJ29" s="235" t="str">
        <f t="shared" si="14"/>
        <v/>
      </c>
      <c r="AK29" s="235" t="str">
        <f t="shared" si="14"/>
        <v/>
      </c>
      <c r="AL29" s="236">
        <f t="shared" si="14"/>
        <v>7</v>
      </c>
      <c r="AN29" s="268"/>
      <c r="AO29" s="268"/>
      <c r="AP29" s="268"/>
      <c r="AQ29" s="268"/>
      <c r="AR29" s="268"/>
      <c r="AT29" s="242">
        <f t="shared" si="24"/>
        <v>0</v>
      </c>
      <c r="AU29" s="243">
        <f t="shared" si="16"/>
        <v>0</v>
      </c>
      <c r="AV29" s="243" t="str">
        <f t="shared" si="17"/>
        <v/>
      </c>
      <c r="AW29" s="243">
        <f t="shared" si="18"/>
        <v>0</v>
      </c>
      <c r="AX29" s="243">
        <f t="shared" si="19"/>
        <v>0</v>
      </c>
      <c r="AY29" s="243" t="str">
        <f t="shared" si="20"/>
        <v/>
      </c>
      <c r="AZ29" s="243">
        <f t="shared" si="21"/>
        <v>8</v>
      </c>
      <c r="BA29" s="243">
        <f t="shared" si="22"/>
        <v>17</v>
      </c>
      <c r="BB29" s="244" t="str">
        <f t="shared" si="23"/>
        <v>Bennardo Gabriel</v>
      </c>
    </row>
    <row r="30" spans="1:54" ht="16.5" customHeight="1" thickBot="1" x14ac:dyDescent="0.4">
      <c r="A30" s="225">
        <v>25</v>
      </c>
      <c r="B30" s="226" t="str">
        <f t="shared" si="29"/>
        <v>Lejeune Michel</v>
      </c>
      <c r="C30" s="227" t="str">
        <f t="shared" si="29"/>
        <v>H</v>
      </c>
      <c r="D30" s="228" t="str">
        <f t="shared" si="29"/>
        <v>Chevannes</v>
      </c>
      <c r="E30" s="212">
        <f t="shared" si="29"/>
        <v>22.2</v>
      </c>
      <c r="F30" s="244">
        <f t="shared" si="7"/>
        <v>6</v>
      </c>
      <c r="H30" s="252">
        <v>25</v>
      </c>
      <c r="I30" s="226" t="str">
        <f t="shared" si="30"/>
        <v>Hainault Rémy</v>
      </c>
      <c r="J30" s="227" t="str">
        <f t="shared" si="30"/>
        <v>H</v>
      </c>
      <c r="K30" s="227" t="str">
        <f t="shared" si="30"/>
        <v>Chevry</v>
      </c>
      <c r="L30" s="212">
        <f t="shared" si="3"/>
        <v>23.9</v>
      </c>
      <c r="M30" s="239">
        <f t="shared" si="8"/>
        <v>6</v>
      </c>
      <c r="N30" s="229">
        <v>6</v>
      </c>
      <c r="O30" s="275">
        <v>8</v>
      </c>
      <c r="P30" s="276" t="str">
        <f t="shared" si="31"/>
        <v/>
      </c>
      <c r="Q30" s="241" t="str">
        <f t="shared" si="32"/>
        <v/>
      </c>
      <c r="R30" s="241" t="str">
        <f t="shared" si="33"/>
        <v/>
      </c>
      <c r="S30" s="236" t="str">
        <f t="shared" si="34"/>
        <v/>
      </c>
      <c r="AB30" s="234" t="str">
        <f t="shared" si="13"/>
        <v/>
      </c>
      <c r="AC30" s="235">
        <f t="shared" si="13"/>
        <v>6</v>
      </c>
      <c r="AD30" s="235" t="str">
        <f t="shared" si="13"/>
        <v/>
      </c>
      <c r="AE30" s="235" t="str">
        <f t="shared" si="13"/>
        <v/>
      </c>
      <c r="AF30" s="236" t="str">
        <f t="shared" si="13"/>
        <v/>
      </c>
      <c r="AH30" s="234" t="str">
        <f t="shared" si="14"/>
        <v/>
      </c>
      <c r="AI30" s="235" t="str">
        <f t="shared" si="14"/>
        <v/>
      </c>
      <c r="AJ30" s="235">
        <f t="shared" si="14"/>
        <v>6</v>
      </c>
      <c r="AK30" s="235" t="str">
        <f t="shared" si="14"/>
        <v/>
      </c>
      <c r="AL30" s="236" t="str">
        <f t="shared" si="14"/>
        <v/>
      </c>
      <c r="AN30" s="268"/>
      <c r="AO30" s="268"/>
      <c r="AP30" s="268"/>
      <c r="AQ30" s="268"/>
      <c r="AR30" s="268"/>
      <c r="AT30" s="242">
        <f t="shared" si="24"/>
        <v>0</v>
      </c>
      <c r="AU30" s="243">
        <f t="shared" si="16"/>
        <v>0</v>
      </c>
      <c r="AV30" s="243" t="str">
        <f t="shared" si="17"/>
        <v/>
      </c>
      <c r="AW30" s="243">
        <f t="shared" si="18"/>
        <v>0</v>
      </c>
      <c r="AX30" s="243">
        <f t="shared" si="19"/>
        <v>0</v>
      </c>
      <c r="AY30" s="243" t="str">
        <f t="shared" si="20"/>
        <v/>
      </c>
      <c r="AZ30" s="243">
        <f t="shared" si="21"/>
        <v>7</v>
      </c>
      <c r="BA30" s="243">
        <f t="shared" si="22"/>
        <v>18</v>
      </c>
      <c r="BB30" s="244" t="str">
        <f t="shared" si="23"/>
        <v>Bouvree Guy</v>
      </c>
    </row>
    <row r="31" spans="1:54" ht="16.5" customHeight="1" thickBot="1" x14ac:dyDescent="0.5">
      <c r="A31" s="225">
        <v>26</v>
      </c>
      <c r="B31" s="226" t="str">
        <f t="shared" si="29"/>
        <v>Perrone Laurent</v>
      </c>
      <c r="C31" s="227" t="str">
        <f t="shared" si="29"/>
        <v>H</v>
      </c>
      <c r="D31" s="228" t="str">
        <f t="shared" si="29"/>
        <v>Chevannes</v>
      </c>
      <c r="E31" s="212">
        <f t="shared" si="29"/>
        <v>25.1</v>
      </c>
      <c r="F31" s="244">
        <f t="shared" si="7"/>
        <v>5</v>
      </c>
      <c r="H31" s="252">
        <v>26</v>
      </c>
      <c r="I31" s="226" t="str">
        <f t="shared" si="30"/>
        <v>Sauvadet Dominique</v>
      </c>
      <c r="J31" s="227" t="str">
        <f t="shared" si="30"/>
        <v>H</v>
      </c>
      <c r="K31" s="227" t="str">
        <f t="shared" si="30"/>
        <v>ASGAF</v>
      </c>
      <c r="L31" s="212">
        <f t="shared" si="3"/>
        <v>19</v>
      </c>
      <c r="M31" s="239">
        <f t="shared" si="8"/>
        <v>5</v>
      </c>
      <c r="N31" s="229">
        <v>5</v>
      </c>
      <c r="O31" s="277">
        <v>9</v>
      </c>
      <c r="P31" s="276" t="str">
        <f t="shared" si="31"/>
        <v/>
      </c>
      <c r="Q31" s="241" t="str">
        <f t="shared" si="32"/>
        <v/>
      </c>
      <c r="R31" s="241" t="str">
        <f t="shared" si="33"/>
        <v/>
      </c>
      <c r="S31" s="236" t="str">
        <f t="shared" si="34"/>
        <v/>
      </c>
      <c r="AB31" s="234" t="str">
        <f t="shared" si="13"/>
        <v/>
      </c>
      <c r="AC31" s="235">
        <f t="shared" si="13"/>
        <v>5</v>
      </c>
      <c r="AD31" s="235" t="str">
        <f t="shared" si="13"/>
        <v/>
      </c>
      <c r="AE31" s="235" t="str">
        <f t="shared" si="13"/>
        <v/>
      </c>
      <c r="AF31" s="236" t="str">
        <f t="shared" si="13"/>
        <v/>
      </c>
      <c r="AH31" s="234">
        <f t="shared" si="14"/>
        <v>5</v>
      </c>
      <c r="AI31" s="235" t="str">
        <f t="shared" si="14"/>
        <v/>
      </c>
      <c r="AJ31" s="235" t="str">
        <f t="shared" si="14"/>
        <v/>
      </c>
      <c r="AK31" s="235" t="str">
        <f t="shared" si="14"/>
        <v/>
      </c>
      <c r="AL31" s="236" t="str">
        <f t="shared" si="14"/>
        <v/>
      </c>
      <c r="AN31" s="268"/>
      <c r="AO31" s="268"/>
      <c r="AP31" s="268"/>
      <c r="AQ31" s="268"/>
      <c r="AR31" s="268"/>
      <c r="AT31" s="242">
        <f t="shared" si="24"/>
        <v>0</v>
      </c>
      <c r="AU31" s="243">
        <f t="shared" si="16"/>
        <v>0</v>
      </c>
      <c r="AV31" s="243" t="str">
        <f t="shared" si="17"/>
        <v/>
      </c>
      <c r="AW31" s="243">
        <f t="shared" si="18"/>
        <v>0</v>
      </c>
      <c r="AX31" s="243">
        <f t="shared" si="19"/>
        <v>0</v>
      </c>
      <c r="AY31" s="243" t="str">
        <f t="shared" si="20"/>
        <v/>
      </c>
      <c r="AZ31" s="243">
        <f t="shared" si="21"/>
        <v>6</v>
      </c>
      <c r="BA31" s="243">
        <f t="shared" si="22"/>
        <v>19</v>
      </c>
      <c r="BB31" s="244" t="str">
        <f t="shared" si="23"/>
        <v>Hainault Rémy</v>
      </c>
    </row>
    <row r="32" spans="1:54" ht="16.5" customHeight="1" thickBot="1" x14ac:dyDescent="0.4">
      <c r="A32" s="225">
        <v>27</v>
      </c>
      <c r="B32" s="226" t="str">
        <f t="shared" si="29"/>
        <v>Tran Jean-Claude</v>
      </c>
      <c r="C32" s="227" t="str">
        <f t="shared" si="29"/>
        <v>H</v>
      </c>
      <c r="D32" s="228" t="str">
        <f t="shared" si="29"/>
        <v>Chevry</v>
      </c>
      <c r="E32" s="212">
        <f t="shared" si="29"/>
        <v>34.700000000000003</v>
      </c>
      <c r="F32" s="244">
        <f t="shared" si="7"/>
        <v>4</v>
      </c>
      <c r="H32" s="252">
        <v>27</v>
      </c>
      <c r="I32" s="226" t="str">
        <f t="shared" si="30"/>
        <v>Lepault Jean</v>
      </c>
      <c r="J32" s="227" t="str">
        <f t="shared" si="30"/>
        <v>H</v>
      </c>
      <c r="K32" s="227" t="str">
        <f t="shared" si="30"/>
        <v>Chevry</v>
      </c>
      <c r="L32" s="212">
        <f t="shared" si="3"/>
        <v>34.1</v>
      </c>
      <c r="M32" s="239">
        <f t="shared" si="8"/>
        <v>4</v>
      </c>
      <c r="N32" s="229">
        <v>4</v>
      </c>
      <c r="O32" s="275">
        <v>10</v>
      </c>
      <c r="P32" s="276" t="str">
        <f t="shared" si="31"/>
        <v/>
      </c>
      <c r="Q32" s="241" t="str">
        <f t="shared" si="32"/>
        <v/>
      </c>
      <c r="R32" s="241" t="str">
        <f t="shared" si="33"/>
        <v/>
      </c>
      <c r="S32" s="236" t="str">
        <f t="shared" si="34"/>
        <v/>
      </c>
      <c r="AB32" s="234" t="str">
        <f t="shared" si="13"/>
        <v/>
      </c>
      <c r="AC32" s="235" t="str">
        <f t="shared" si="13"/>
        <v/>
      </c>
      <c r="AD32" s="235">
        <f t="shared" si="13"/>
        <v>4</v>
      </c>
      <c r="AE32" s="235" t="str">
        <f t="shared" si="13"/>
        <v/>
      </c>
      <c r="AF32" s="236" t="str">
        <f t="shared" si="13"/>
        <v/>
      </c>
      <c r="AH32" s="234" t="str">
        <f t="shared" si="14"/>
        <v/>
      </c>
      <c r="AI32" s="235" t="str">
        <f t="shared" si="14"/>
        <v/>
      </c>
      <c r="AJ32" s="235">
        <f t="shared" si="14"/>
        <v>4</v>
      </c>
      <c r="AK32" s="235" t="str">
        <f t="shared" si="14"/>
        <v/>
      </c>
      <c r="AL32" s="236" t="str">
        <f t="shared" si="14"/>
        <v/>
      </c>
      <c r="AN32" s="268"/>
      <c r="AO32" s="268"/>
      <c r="AP32" s="268"/>
      <c r="AQ32" s="268"/>
      <c r="AR32" s="268"/>
      <c r="AT32" s="278">
        <f t="shared" si="24"/>
        <v>0</v>
      </c>
      <c r="AU32" s="279">
        <v>0</v>
      </c>
      <c r="AV32" s="243" t="str">
        <f t="shared" si="17"/>
        <v/>
      </c>
      <c r="AW32" s="243">
        <f t="shared" si="18"/>
        <v>0</v>
      </c>
      <c r="AX32" s="243">
        <f t="shared" si="19"/>
        <v>0</v>
      </c>
      <c r="AY32" s="243" t="str">
        <f t="shared" si="20"/>
        <v/>
      </c>
      <c r="AZ32" s="243">
        <f t="shared" si="21"/>
        <v>5</v>
      </c>
      <c r="BA32" s="243">
        <f t="shared" si="22"/>
        <v>20</v>
      </c>
      <c r="BB32" s="244" t="str">
        <f t="shared" si="23"/>
        <v>Sauvadet Dominique</v>
      </c>
    </row>
    <row r="33" spans="1:54" ht="16.5" customHeight="1" thickBot="1" x14ac:dyDescent="0.5">
      <c r="A33" s="225">
        <v>28</v>
      </c>
      <c r="B33" s="226" t="str">
        <f t="shared" si="29"/>
        <v>De Roulhac Hubert</v>
      </c>
      <c r="C33" s="227" t="str">
        <f t="shared" si="29"/>
        <v>H</v>
      </c>
      <c r="D33" s="228" t="str">
        <f t="shared" si="29"/>
        <v>ASGAF</v>
      </c>
      <c r="E33" s="212">
        <f t="shared" si="29"/>
        <v>48</v>
      </c>
      <c r="F33" s="244">
        <f t="shared" si="7"/>
        <v>0</v>
      </c>
      <c r="H33" s="252">
        <v>28</v>
      </c>
      <c r="I33" s="226" t="str">
        <f t="shared" si="30"/>
        <v>Napoleone Remi</v>
      </c>
      <c r="J33" s="227" t="str">
        <f t="shared" si="30"/>
        <v>H</v>
      </c>
      <c r="K33" s="227" t="str">
        <f t="shared" si="30"/>
        <v>Chevry</v>
      </c>
      <c r="L33" s="212">
        <f t="shared" si="3"/>
        <v>22.1</v>
      </c>
      <c r="M33" s="239">
        <f t="shared" si="8"/>
        <v>3</v>
      </c>
      <c r="N33" s="229">
        <v>3</v>
      </c>
      <c r="O33" s="277">
        <v>11</v>
      </c>
      <c r="P33" s="276" t="str">
        <f t="shared" si="31"/>
        <v/>
      </c>
      <c r="Q33" s="241" t="str">
        <f t="shared" si="32"/>
        <v/>
      </c>
      <c r="R33" s="241" t="str">
        <f t="shared" si="33"/>
        <v/>
      </c>
      <c r="S33" s="236" t="str">
        <f t="shared" si="34"/>
        <v/>
      </c>
      <c r="AB33" s="234">
        <f t="shared" si="13"/>
        <v>0</v>
      </c>
      <c r="AC33" s="235" t="str">
        <f t="shared" si="13"/>
        <v/>
      </c>
      <c r="AD33" s="235" t="str">
        <f t="shared" si="13"/>
        <v/>
      </c>
      <c r="AE33" s="235" t="str">
        <f t="shared" si="13"/>
        <v/>
      </c>
      <c r="AF33" s="236" t="str">
        <f t="shared" si="13"/>
        <v/>
      </c>
      <c r="AH33" s="234" t="str">
        <f t="shared" si="14"/>
        <v/>
      </c>
      <c r="AI33" s="235" t="str">
        <f t="shared" si="14"/>
        <v/>
      </c>
      <c r="AJ33" s="235">
        <f t="shared" si="14"/>
        <v>3</v>
      </c>
      <c r="AK33" s="235" t="str">
        <f t="shared" si="14"/>
        <v/>
      </c>
      <c r="AL33" s="236" t="str">
        <f t="shared" si="14"/>
        <v/>
      </c>
      <c r="AN33" s="268"/>
      <c r="AO33" s="268"/>
      <c r="AP33" s="268"/>
      <c r="AQ33" s="268"/>
      <c r="AR33" s="268"/>
      <c r="AT33" s="242">
        <f t="shared" si="24"/>
        <v>0</v>
      </c>
      <c r="AU33" s="243">
        <f t="shared" si="16"/>
        <v>0</v>
      </c>
      <c r="AV33" s="243" t="str">
        <f t="shared" si="17"/>
        <v/>
      </c>
      <c r="AW33" s="243">
        <f t="shared" si="18"/>
        <v>0</v>
      </c>
      <c r="AX33" s="243">
        <f t="shared" si="19"/>
        <v>0</v>
      </c>
      <c r="AY33" s="243" t="str">
        <f t="shared" si="20"/>
        <v/>
      </c>
      <c r="AZ33" s="243">
        <f t="shared" si="21"/>
        <v>4</v>
      </c>
      <c r="BA33" s="243">
        <f t="shared" si="22"/>
        <v>21</v>
      </c>
      <c r="BB33" s="244" t="str">
        <f t="shared" si="23"/>
        <v>Lepault Jean</v>
      </c>
    </row>
    <row r="34" spans="1:54" ht="16.5" customHeight="1" thickBot="1" x14ac:dyDescent="0.4">
      <c r="A34" s="225">
        <v>29</v>
      </c>
      <c r="B34" s="226" t="str">
        <f t="shared" si="29"/>
        <v>Lepault Jean</v>
      </c>
      <c r="C34" s="227" t="str">
        <f t="shared" si="29"/>
        <v>H</v>
      </c>
      <c r="D34" s="228" t="str">
        <f t="shared" si="29"/>
        <v>Chevry</v>
      </c>
      <c r="E34" s="212">
        <f t="shared" si="29"/>
        <v>34.1</v>
      </c>
      <c r="F34" s="244">
        <f t="shared" si="7"/>
        <v>2</v>
      </c>
      <c r="H34" s="252">
        <v>29</v>
      </c>
      <c r="I34" s="226" t="str">
        <f t="shared" si="30"/>
        <v>Foucault Lionel</v>
      </c>
      <c r="J34" s="227" t="str">
        <f t="shared" si="30"/>
        <v>H</v>
      </c>
      <c r="K34" s="227" t="str">
        <f t="shared" si="30"/>
        <v>Chevannes</v>
      </c>
      <c r="L34" s="212">
        <f t="shared" si="3"/>
        <v>14.9</v>
      </c>
      <c r="M34" s="239">
        <f t="shared" si="8"/>
        <v>2</v>
      </c>
      <c r="N34" s="229">
        <v>2</v>
      </c>
      <c r="O34" s="280">
        <v>12</v>
      </c>
      <c r="P34" s="281" t="str">
        <f t="shared" si="31"/>
        <v/>
      </c>
      <c r="Q34" s="254" t="str">
        <f t="shared" si="32"/>
        <v/>
      </c>
      <c r="R34" s="254" t="str">
        <f t="shared" si="33"/>
        <v/>
      </c>
      <c r="S34" s="256" t="str">
        <f t="shared" si="34"/>
        <v/>
      </c>
      <c r="AB34" s="234" t="str">
        <f t="shared" si="13"/>
        <v/>
      </c>
      <c r="AC34" s="235" t="str">
        <f t="shared" si="13"/>
        <v/>
      </c>
      <c r="AD34" s="235">
        <f t="shared" si="13"/>
        <v>2</v>
      </c>
      <c r="AE34" s="235" t="str">
        <f t="shared" si="13"/>
        <v/>
      </c>
      <c r="AF34" s="236" t="str">
        <f t="shared" si="13"/>
        <v/>
      </c>
      <c r="AH34" s="234" t="str">
        <f t="shared" si="14"/>
        <v/>
      </c>
      <c r="AI34" s="235">
        <f t="shared" si="14"/>
        <v>2</v>
      </c>
      <c r="AJ34" s="235" t="str">
        <f t="shared" si="14"/>
        <v/>
      </c>
      <c r="AK34" s="235" t="str">
        <f t="shared" si="14"/>
        <v/>
      </c>
      <c r="AL34" s="236" t="str">
        <f t="shared" si="14"/>
        <v/>
      </c>
      <c r="AN34" s="268"/>
      <c r="AO34" s="268"/>
      <c r="AP34" s="268"/>
      <c r="AQ34" s="268"/>
      <c r="AR34" s="268"/>
      <c r="AT34" s="242">
        <f t="shared" si="24"/>
        <v>0</v>
      </c>
      <c r="AU34" s="243">
        <f t="shared" si="16"/>
        <v>0</v>
      </c>
      <c r="AV34" s="243" t="str">
        <f t="shared" si="17"/>
        <v/>
      </c>
      <c r="AW34" s="243">
        <f t="shared" si="18"/>
        <v>0</v>
      </c>
      <c r="AX34" s="243">
        <f t="shared" si="19"/>
        <v>0</v>
      </c>
      <c r="AY34" s="243" t="str">
        <f t="shared" si="20"/>
        <v/>
      </c>
      <c r="AZ34" s="243">
        <f t="shared" si="21"/>
        <v>3</v>
      </c>
      <c r="BA34" s="243">
        <f t="shared" si="22"/>
        <v>22</v>
      </c>
      <c r="BB34" s="244" t="str">
        <f t="shared" si="23"/>
        <v>Napoleone Remi</v>
      </c>
    </row>
    <row r="35" spans="1:54" ht="16.5" customHeight="1" thickBot="1" x14ac:dyDescent="0.4">
      <c r="A35" s="282">
        <v>30</v>
      </c>
      <c r="B35" s="283" t="str">
        <f t="shared" si="29"/>
        <v>Benoteau Luc</v>
      </c>
      <c r="C35" s="284" t="str">
        <f t="shared" si="29"/>
        <v>H</v>
      </c>
      <c r="D35" s="285" t="str">
        <f t="shared" si="29"/>
        <v>Chevry</v>
      </c>
      <c r="E35" s="286">
        <f t="shared" si="29"/>
        <v>44.3</v>
      </c>
      <c r="F35" s="291">
        <f t="shared" si="7"/>
        <v>0</v>
      </c>
      <c r="H35" s="252">
        <v>30</v>
      </c>
      <c r="I35" s="283" t="str">
        <f t="shared" si="30"/>
        <v>Gauvin Henri-Jacques</v>
      </c>
      <c r="J35" s="284" t="str">
        <f t="shared" si="30"/>
        <v>H</v>
      </c>
      <c r="K35" s="284" t="str">
        <f t="shared" si="30"/>
        <v>Réveillon</v>
      </c>
      <c r="L35" s="286">
        <f t="shared" si="3"/>
        <v>13.3</v>
      </c>
      <c r="M35" s="239">
        <v>1</v>
      </c>
      <c r="N35" s="186">
        <v>1</v>
      </c>
      <c r="Q35" s="197"/>
      <c r="R35" s="258" t="s">
        <v>64</v>
      </c>
      <c r="S35" s="259">
        <f>SUM(S23:S34)</f>
        <v>44</v>
      </c>
      <c r="AB35" s="234" t="str">
        <f t="shared" si="13"/>
        <v/>
      </c>
      <c r="AC35" s="235" t="str">
        <f t="shared" si="13"/>
        <v/>
      </c>
      <c r="AD35" s="235">
        <f t="shared" si="13"/>
        <v>0</v>
      </c>
      <c r="AE35" s="235" t="str">
        <f t="shared" si="13"/>
        <v/>
      </c>
      <c r="AF35" s="236" t="str">
        <f t="shared" si="13"/>
        <v/>
      </c>
      <c r="AH35" s="234" t="str">
        <f t="shared" si="14"/>
        <v/>
      </c>
      <c r="AI35" s="235" t="str">
        <f t="shared" si="14"/>
        <v/>
      </c>
      <c r="AJ35" s="235" t="str">
        <f t="shared" si="14"/>
        <v/>
      </c>
      <c r="AK35" s="235" t="str">
        <f t="shared" si="14"/>
        <v/>
      </c>
      <c r="AL35" s="236">
        <f t="shared" si="14"/>
        <v>1</v>
      </c>
      <c r="AN35" s="268"/>
      <c r="AO35" s="268"/>
      <c r="AP35" s="268"/>
      <c r="AQ35" s="268"/>
      <c r="AR35" s="268"/>
      <c r="AT35" s="242">
        <f t="shared" si="24"/>
        <v>0</v>
      </c>
      <c r="AU35" s="243">
        <f t="shared" si="16"/>
        <v>0</v>
      </c>
      <c r="AV35" s="243" t="str">
        <f t="shared" si="17"/>
        <v/>
      </c>
      <c r="AW35" s="243">
        <f t="shared" si="18"/>
        <v>0</v>
      </c>
      <c r="AX35" s="243">
        <f t="shared" si="19"/>
        <v>0</v>
      </c>
      <c r="AY35" s="243" t="str">
        <f t="shared" si="20"/>
        <v/>
      </c>
      <c r="AZ35" s="243">
        <f t="shared" si="21"/>
        <v>2</v>
      </c>
      <c r="BA35" s="243">
        <f t="shared" si="22"/>
        <v>23</v>
      </c>
      <c r="BB35" s="244" t="str">
        <f t="shared" si="23"/>
        <v>Foucault Lionel</v>
      </c>
    </row>
    <row r="36" spans="1:54" ht="13.5" thickBot="1" x14ac:dyDescent="0.45">
      <c r="A36" s="287"/>
      <c r="B36" s="194"/>
      <c r="F36" s="186">
        <f>SUM(F6:F35)</f>
        <v>450</v>
      </c>
      <c r="M36" s="288">
        <f>SUM(M6:M35)-M37</f>
        <v>383</v>
      </c>
      <c r="Z36" s="186">
        <f>SUM(AB36:AF36)</f>
        <v>426</v>
      </c>
      <c r="AB36" s="257">
        <f t="shared" ref="AB36:AF36" si="35">SUM(AB6:AB35)</f>
        <v>101</v>
      </c>
      <c r="AC36" s="255">
        <f t="shared" si="35"/>
        <v>77</v>
      </c>
      <c r="AD36" s="255">
        <f t="shared" si="35"/>
        <v>170</v>
      </c>
      <c r="AE36" s="255">
        <f t="shared" si="35"/>
        <v>0</v>
      </c>
      <c r="AF36" s="256">
        <f t="shared" si="35"/>
        <v>78</v>
      </c>
      <c r="AH36" s="257">
        <f>SUM(AH6:AH35)</f>
        <v>74</v>
      </c>
      <c r="AI36" s="255">
        <f>SUM(AI6:AI35)</f>
        <v>56</v>
      </c>
      <c r="AJ36" s="255">
        <f>SUM(AJ6:AJ35)</f>
        <v>204</v>
      </c>
      <c r="AK36" s="255">
        <f>SUM(AK6:AK35)</f>
        <v>0</v>
      </c>
      <c r="AL36" s="256">
        <f>SUM(AL6:AL35)</f>
        <v>29</v>
      </c>
      <c r="AN36" s="186">
        <f>SUM(AH36:AM36)</f>
        <v>363</v>
      </c>
      <c r="AT36" s="289">
        <f t="shared" si="24"/>
        <v>0</v>
      </c>
      <c r="AU36" s="290">
        <f t="shared" si="16"/>
        <v>0</v>
      </c>
      <c r="AV36" s="290" t="str">
        <f t="shared" si="17"/>
        <v/>
      </c>
      <c r="AW36" s="290">
        <f t="shared" si="18"/>
        <v>0</v>
      </c>
      <c r="AX36" s="290">
        <f t="shared" si="19"/>
        <v>0</v>
      </c>
      <c r="AY36" s="290" t="str">
        <f t="shared" si="20"/>
        <v/>
      </c>
      <c r="AZ36" s="290">
        <f t="shared" si="21"/>
        <v>1</v>
      </c>
      <c r="BA36" s="290">
        <f t="shared" si="22"/>
        <v>24</v>
      </c>
      <c r="BB36" s="291" t="str">
        <f t="shared" si="23"/>
        <v>Gauvin Henri-Jacques</v>
      </c>
    </row>
    <row r="37" spans="1:54" ht="13.15" thickBot="1" x14ac:dyDescent="0.4">
      <c r="B37" s="194"/>
      <c r="F37" s="292"/>
      <c r="M37" s="293"/>
      <c r="Q37" s="288"/>
      <c r="R37" s="288"/>
      <c r="S37" s="288"/>
      <c r="T37" s="288"/>
      <c r="AB37" s="935" t="s">
        <v>27</v>
      </c>
      <c r="AC37" s="936"/>
      <c r="AD37" s="936"/>
      <c r="AE37" s="936"/>
      <c r="AF37" s="937"/>
      <c r="AH37" s="935" t="s">
        <v>28</v>
      </c>
      <c r="AI37" s="936"/>
      <c r="AJ37" s="936"/>
      <c r="AK37" s="936"/>
      <c r="AL37" s="937"/>
      <c r="AT37" s="288">
        <f>SUM(AT7:AT36)</f>
        <v>82</v>
      </c>
      <c r="AU37" s="288"/>
      <c r="AV37" s="288"/>
      <c r="AW37" s="288">
        <f t="shared" ref="AW37:AZ37" si="36">SUM(AW7:AW36)</f>
        <v>44</v>
      </c>
      <c r="AX37" s="288"/>
      <c r="AY37" s="288"/>
      <c r="AZ37" s="288">
        <f t="shared" si="36"/>
        <v>339</v>
      </c>
      <c r="BA37" s="288"/>
      <c r="BB37" s="288"/>
    </row>
    <row r="38" spans="1:54" ht="13.15" thickBot="1" x14ac:dyDescent="0.4">
      <c r="B38" s="194"/>
      <c r="Q38" s="288"/>
      <c r="R38" s="288"/>
      <c r="S38" s="288"/>
      <c r="T38" s="288"/>
      <c r="AH38" s="186">
        <f>+AB36+AH36</f>
        <v>175</v>
      </c>
      <c r="AI38" s="186">
        <f t="shared" ref="AI38:AL38" si="37">+AC36+AI36</f>
        <v>133</v>
      </c>
      <c r="AJ38" s="186">
        <f t="shared" si="37"/>
        <v>374</v>
      </c>
      <c r="AK38" s="186">
        <f t="shared" si="37"/>
        <v>0</v>
      </c>
      <c r="AL38" s="186">
        <f t="shared" si="37"/>
        <v>107</v>
      </c>
      <c r="AN38" s="186">
        <f t="shared" ref="AN38" si="38">SUM(AH38:AM38)</f>
        <v>789</v>
      </c>
    </row>
    <row r="39" spans="1:54" ht="13.5" thickBot="1" x14ac:dyDescent="0.45">
      <c r="A39" s="938" t="s">
        <v>49</v>
      </c>
      <c r="B39" s="939"/>
      <c r="C39" s="939"/>
      <c r="D39" s="939"/>
      <c r="E39" s="939"/>
      <c r="F39" s="940"/>
      <c r="H39" s="938" t="s">
        <v>50</v>
      </c>
      <c r="I39" s="939"/>
      <c r="J39" s="939"/>
      <c r="K39" s="939"/>
      <c r="L39" s="939"/>
      <c r="M39" s="940"/>
      <c r="Q39" s="288"/>
      <c r="R39" s="288"/>
      <c r="S39" s="288"/>
      <c r="T39" s="288"/>
      <c r="AB39" s="941" t="s">
        <v>35</v>
      </c>
      <c r="AC39" s="942"/>
      <c r="AD39" s="942"/>
      <c r="AE39" s="942"/>
      <c r="AF39" s="943"/>
    </row>
    <row r="40" spans="1:54" s="287" customFormat="1" ht="13.5" thickBot="1" x14ac:dyDescent="0.45">
      <c r="A40" s="926" t="s">
        <v>34</v>
      </c>
      <c r="B40" s="927"/>
      <c r="C40" s="927"/>
      <c r="D40" s="927"/>
      <c r="E40" s="927"/>
      <c r="F40" s="928"/>
      <c r="H40" s="926" t="s">
        <v>33</v>
      </c>
      <c r="I40" s="927"/>
      <c r="J40" s="927"/>
      <c r="K40" s="927"/>
      <c r="L40" s="927"/>
      <c r="M40" s="928"/>
      <c r="N40" s="186"/>
      <c r="O40" s="186"/>
      <c r="P40" s="186"/>
      <c r="Q40" s="288"/>
      <c r="R40" s="288"/>
      <c r="S40" s="288"/>
      <c r="T40" s="288"/>
      <c r="V40" s="186"/>
      <c r="W40" s="186"/>
      <c r="X40" s="197"/>
      <c r="Y40" s="186"/>
      <c r="Z40" s="186"/>
      <c r="AB40" s="929" t="s">
        <v>22</v>
      </c>
      <c r="AC40" s="930"/>
      <c r="AD40" s="930"/>
      <c r="AE40" s="930"/>
      <c r="AF40" s="931"/>
      <c r="AH40" s="186"/>
      <c r="AI40" s="186"/>
      <c r="AJ40" s="186"/>
      <c r="AK40" s="186"/>
      <c r="AL40" s="186"/>
    </row>
    <row r="41" spans="1:54" ht="14.65" thickBot="1" x14ac:dyDescent="0.4">
      <c r="A41" s="294" t="s">
        <v>30</v>
      </c>
      <c r="B41" s="295" t="s">
        <v>31</v>
      </c>
      <c r="C41" s="296"/>
      <c r="D41" s="639" t="s">
        <v>32</v>
      </c>
      <c r="E41" s="626" t="s">
        <v>48</v>
      </c>
      <c r="F41" s="297" t="s">
        <v>8</v>
      </c>
      <c r="H41" s="294" t="s">
        <v>30</v>
      </c>
      <c r="I41" s="296" t="s">
        <v>31</v>
      </c>
      <c r="J41" s="296"/>
      <c r="K41" s="296" t="s">
        <v>32</v>
      </c>
      <c r="L41" s="296"/>
      <c r="M41" s="297" t="s">
        <v>8</v>
      </c>
      <c r="Q41" s="288"/>
      <c r="R41" s="288"/>
      <c r="S41" s="288"/>
      <c r="T41" s="288"/>
      <c r="AB41" s="205" t="str">
        <f t="shared" ref="AB41:AF41" si="39">+AB5</f>
        <v>ASGAF</v>
      </c>
      <c r="AC41" s="206" t="str">
        <f t="shared" si="39"/>
        <v>Chevannes</v>
      </c>
      <c r="AD41" s="206" t="str">
        <f t="shared" si="39"/>
        <v>Chevry</v>
      </c>
      <c r="AE41" s="206" t="str">
        <f t="shared" si="39"/>
        <v>Corbuches</v>
      </c>
      <c r="AF41" s="207" t="str">
        <f t="shared" si="39"/>
        <v>Réveillon</v>
      </c>
    </row>
    <row r="42" spans="1:54" ht="14.25" x14ac:dyDescent="0.45">
      <c r="A42" s="298">
        <f>+A125</f>
        <v>1</v>
      </c>
      <c r="B42" s="299" t="str">
        <f>+C125</f>
        <v>Bellanger Alain</v>
      </c>
      <c r="C42" s="260" t="str">
        <f>IFERROR(VLOOKUP(B42,Liste_J!$C$7:$G$234,5,0),"???")</f>
        <v>H</v>
      </c>
      <c r="D42" s="640" t="str">
        <f>IFERROR(VLOOKUP(B42,Liste_J!$C$7:$F$234,4,0),"???")</f>
        <v>Chevannes</v>
      </c>
      <c r="E42" s="627">
        <f>+D125</f>
        <v>10.3</v>
      </c>
      <c r="F42" s="301">
        <f>+F125</f>
        <v>30</v>
      </c>
      <c r="G42" s="260"/>
      <c r="H42" s="298">
        <v>1</v>
      </c>
      <c r="I42" s="260" t="str">
        <f>+C224</f>
        <v>Combrisson Jean-Luc</v>
      </c>
      <c r="J42" s="260" t="str">
        <f>IFERROR(VLOOKUP(I42,Liste_J!$C$7:$G$234,5,0),"???")</f>
        <v>H</v>
      </c>
      <c r="K42" s="260" t="str">
        <f>IFERROR(VLOOKUP(I42,Liste_J!$C$7:$F$234,4,0),"???")</f>
        <v>Chevry</v>
      </c>
      <c r="L42" s="260">
        <f>+D224</f>
        <v>33.299999999999997</v>
      </c>
      <c r="M42" s="301">
        <f>+F224</f>
        <v>45</v>
      </c>
      <c r="Q42" s="288"/>
      <c r="R42" s="288"/>
      <c r="S42" s="288"/>
      <c r="T42" s="288"/>
      <c r="U42" s="260" t="e">
        <f>#REF!</f>
        <v>#REF!</v>
      </c>
      <c r="AB42" s="219">
        <f>IF($K42=AB$41,1,0)</f>
        <v>0</v>
      </c>
      <c r="AC42" s="220">
        <f t="shared" ref="AC42:AF61" si="40">IF($K42=AC$41,1,0)</f>
        <v>0</v>
      </c>
      <c r="AD42" s="220">
        <f t="shared" si="40"/>
        <v>1</v>
      </c>
      <c r="AE42" s="220">
        <f t="shared" si="40"/>
        <v>0</v>
      </c>
      <c r="AF42" s="221">
        <f t="shared" si="40"/>
        <v>0</v>
      </c>
      <c r="AG42" s="288">
        <f t="shared" ref="AG42:AG73" si="41">SUM(AB42:AF42)</f>
        <v>1</v>
      </c>
    </row>
    <row r="43" spans="1:54" ht="14.25" x14ac:dyDescent="0.45">
      <c r="A43" s="298">
        <f t="shared" ref="A43:A72" si="42">+A126</f>
        <v>2</v>
      </c>
      <c r="B43" s="299" t="str">
        <f t="shared" ref="B43:B72" si="43">+C126</f>
        <v>Robic Jean Pierre</v>
      </c>
      <c r="C43" s="260" t="str">
        <f>IFERROR(VLOOKUP(B43,Liste_J!$C$7:$G$234,5,0),"???")</f>
        <v>H</v>
      </c>
      <c r="D43" s="640" t="str">
        <f>IFERROR(VLOOKUP(B43,Liste_J!$C$7:$F$234,4,0),"???")</f>
        <v>Réveillon</v>
      </c>
      <c r="E43" s="627">
        <f t="shared" ref="E43:E72" si="44">+D126</f>
        <v>15.1</v>
      </c>
      <c r="F43" s="301">
        <f t="shared" ref="F43:F72" si="45">+F126</f>
        <v>23</v>
      </c>
      <c r="H43" s="298">
        <v>2</v>
      </c>
      <c r="I43" s="260" t="str">
        <f t="shared" ref="I43:I75" si="46">+C225</f>
        <v>Faubeau Alain</v>
      </c>
      <c r="J43" s="260" t="str">
        <f>IFERROR(VLOOKUP(I43,Liste_J!$C$7:$G$234,5,0),"???")</f>
        <v>H</v>
      </c>
      <c r="K43" s="260" t="str">
        <f>IFERROR(VLOOKUP(I43,Liste_J!$C$7:$F$234,4,0),"???")</f>
        <v>Chevry</v>
      </c>
      <c r="L43" s="260">
        <f t="shared" ref="L43:L75" si="47">+D225</f>
        <v>37.700000000000003</v>
      </c>
      <c r="M43" s="301">
        <f t="shared" ref="M43:M75" si="48">+F225</f>
        <v>43</v>
      </c>
      <c r="Q43" s="288"/>
      <c r="R43" s="288"/>
      <c r="S43" s="288"/>
      <c r="T43" s="288"/>
      <c r="AB43" s="234">
        <f t="shared" ref="AB43:AF62" si="49">IF($K43=AB$41,1,0)</f>
        <v>0</v>
      </c>
      <c r="AC43" s="235">
        <f t="shared" si="40"/>
        <v>0</v>
      </c>
      <c r="AD43" s="235">
        <f t="shared" si="40"/>
        <v>1</v>
      </c>
      <c r="AE43" s="235">
        <f t="shared" si="40"/>
        <v>0</v>
      </c>
      <c r="AF43" s="236">
        <f t="shared" si="40"/>
        <v>0</v>
      </c>
      <c r="AG43" s="288">
        <f t="shared" si="41"/>
        <v>1</v>
      </c>
    </row>
    <row r="44" spans="1:54" ht="14.25" x14ac:dyDescent="0.45">
      <c r="A44" s="298">
        <f t="shared" si="42"/>
        <v>3</v>
      </c>
      <c r="B44" s="299" t="str">
        <f t="shared" si="43"/>
        <v>Paulin Georges</v>
      </c>
      <c r="C44" s="260" t="str">
        <f>IFERROR(VLOOKUP(B44,Liste_J!$C$7:$G$234,5,0),"???")</f>
        <v>H</v>
      </c>
      <c r="D44" s="640" t="str">
        <f>IFERROR(VLOOKUP(B44,Liste_J!$C$7:$F$234,4,0),"???")</f>
        <v>Chevry</v>
      </c>
      <c r="E44" s="627">
        <f t="shared" si="44"/>
        <v>16.100000000000001</v>
      </c>
      <c r="F44" s="301">
        <f t="shared" si="45"/>
        <v>22</v>
      </c>
      <c r="H44" s="298">
        <v>3</v>
      </c>
      <c r="I44" s="260" t="str">
        <f t="shared" si="46"/>
        <v>De Roulhac Hubert</v>
      </c>
      <c r="J44" s="260" t="str">
        <f>IFERROR(VLOOKUP(I44,Liste_J!$C$7:$G$234,5,0),"???")</f>
        <v>H</v>
      </c>
      <c r="K44" s="260" t="str">
        <f>IFERROR(VLOOKUP(I44,Liste_J!$C$7:$F$234,4,0),"???")</f>
        <v>ASGAF</v>
      </c>
      <c r="L44" s="260">
        <f t="shared" si="47"/>
        <v>48</v>
      </c>
      <c r="M44" s="301">
        <f t="shared" si="48"/>
        <v>40</v>
      </c>
      <c r="Q44" s="288"/>
      <c r="R44" s="288"/>
      <c r="S44" s="288"/>
      <c r="T44" s="288"/>
      <c r="AB44" s="234">
        <f t="shared" si="49"/>
        <v>1</v>
      </c>
      <c r="AC44" s="235">
        <f t="shared" si="40"/>
        <v>0</v>
      </c>
      <c r="AD44" s="235">
        <f t="shared" si="40"/>
        <v>0</v>
      </c>
      <c r="AE44" s="235">
        <f t="shared" si="40"/>
        <v>0</v>
      </c>
      <c r="AF44" s="236">
        <f t="shared" si="40"/>
        <v>0</v>
      </c>
      <c r="AG44" s="288">
        <f t="shared" si="41"/>
        <v>1</v>
      </c>
    </row>
    <row r="45" spans="1:54" ht="14.25" x14ac:dyDescent="0.45">
      <c r="A45" s="298">
        <f t="shared" si="42"/>
        <v>4</v>
      </c>
      <c r="B45" s="299" t="str">
        <f t="shared" si="43"/>
        <v>Marcais Xavier</v>
      </c>
      <c r="C45" s="260" t="str">
        <f>IFERROR(VLOOKUP(B45,Liste_J!$C$7:$G$234,5,0),"???")</f>
        <v>H</v>
      </c>
      <c r="D45" s="640" t="str">
        <f>IFERROR(VLOOKUP(B45,Liste_J!$C$7:$F$234,4,0),"???")</f>
        <v>ASGAF</v>
      </c>
      <c r="E45" s="627">
        <f t="shared" si="44"/>
        <v>14</v>
      </c>
      <c r="F45" s="301">
        <f t="shared" si="45"/>
        <v>21</v>
      </c>
      <c r="H45" s="298">
        <v>4</v>
      </c>
      <c r="I45" s="260" t="str">
        <f t="shared" si="46"/>
        <v>Toury Fabien</v>
      </c>
      <c r="J45" s="260" t="str">
        <f>IFERROR(VLOOKUP(I45,Liste_J!$C$7:$G$234,5,0),"???")</f>
        <v>H</v>
      </c>
      <c r="K45" s="260" t="str">
        <f>IFERROR(VLOOKUP(I45,Liste_J!$C$7:$F$234,4,0),"???")</f>
        <v>Chevry</v>
      </c>
      <c r="L45" s="260">
        <f t="shared" si="47"/>
        <v>35</v>
      </c>
      <c r="M45" s="301">
        <f t="shared" si="48"/>
        <v>40</v>
      </c>
      <c r="Q45" s="288"/>
      <c r="R45" s="288"/>
      <c r="S45" s="288"/>
      <c r="T45" s="288"/>
      <c r="X45" s="186"/>
      <c r="AB45" s="234">
        <f t="shared" si="49"/>
        <v>0</v>
      </c>
      <c r="AC45" s="235">
        <f t="shared" si="40"/>
        <v>0</v>
      </c>
      <c r="AD45" s="235">
        <f t="shared" si="40"/>
        <v>1</v>
      </c>
      <c r="AE45" s="235">
        <f t="shared" si="40"/>
        <v>0</v>
      </c>
      <c r="AF45" s="236">
        <f t="shared" si="40"/>
        <v>0</v>
      </c>
      <c r="AG45" s="288">
        <f t="shared" si="41"/>
        <v>1</v>
      </c>
    </row>
    <row r="46" spans="1:54" ht="14.25" x14ac:dyDescent="0.45">
      <c r="A46" s="298">
        <f t="shared" si="42"/>
        <v>5</v>
      </c>
      <c r="B46" s="299" t="str">
        <f t="shared" si="43"/>
        <v>Jammes Gérard</v>
      </c>
      <c r="C46" s="260" t="str">
        <f>IFERROR(VLOOKUP(B46,Liste_J!$C$7:$G$234,5,0),"???")</f>
        <v>H</v>
      </c>
      <c r="D46" s="640" t="str">
        <f>IFERROR(VLOOKUP(B46,Liste_J!$C$7:$F$234,4,0),"???")</f>
        <v>Chevry</v>
      </c>
      <c r="E46" s="627">
        <f t="shared" si="44"/>
        <v>18</v>
      </c>
      <c r="F46" s="301">
        <f t="shared" si="45"/>
        <v>20</v>
      </c>
      <c r="H46" s="298">
        <v>5</v>
      </c>
      <c r="I46" s="260" t="str">
        <f t="shared" si="46"/>
        <v>Bellanger Alain</v>
      </c>
      <c r="J46" s="260" t="str">
        <f>IFERROR(VLOOKUP(I46,Liste_J!$C$7:$G$234,5,0),"???")</f>
        <v>H</v>
      </c>
      <c r="K46" s="260" t="str">
        <f>IFERROR(VLOOKUP(I46,Liste_J!$C$7:$F$234,4,0),"???")</f>
        <v>Chevannes</v>
      </c>
      <c r="L46" s="260">
        <f t="shared" si="47"/>
        <v>10.3</v>
      </c>
      <c r="M46" s="301">
        <f t="shared" si="48"/>
        <v>40</v>
      </c>
      <c r="Q46" s="288"/>
      <c r="R46" s="288"/>
      <c r="S46" s="288"/>
      <c r="T46" s="288"/>
      <c r="V46" s="260"/>
      <c r="X46" s="186"/>
      <c r="AB46" s="234">
        <f t="shared" si="49"/>
        <v>0</v>
      </c>
      <c r="AC46" s="235">
        <f t="shared" si="40"/>
        <v>1</v>
      </c>
      <c r="AD46" s="235">
        <f t="shared" si="40"/>
        <v>0</v>
      </c>
      <c r="AE46" s="235">
        <f t="shared" si="40"/>
        <v>0</v>
      </c>
      <c r="AF46" s="236">
        <f t="shared" si="40"/>
        <v>0</v>
      </c>
      <c r="AG46" s="288">
        <f t="shared" si="41"/>
        <v>1</v>
      </c>
    </row>
    <row r="47" spans="1:54" ht="14.25" x14ac:dyDescent="0.45">
      <c r="A47" s="298">
        <f t="shared" si="42"/>
        <v>6</v>
      </c>
      <c r="B47" s="299" t="str">
        <f t="shared" si="43"/>
        <v>Chague Olivier</v>
      </c>
      <c r="C47" s="260" t="str">
        <f>IFERROR(VLOOKUP(B47,Liste_J!$C$7:$G$234,5,0),"???")</f>
        <v>H</v>
      </c>
      <c r="D47" s="640" t="str">
        <f>IFERROR(VLOOKUP(B47,Liste_J!$C$7:$F$234,4,0),"???")</f>
        <v>Chevry</v>
      </c>
      <c r="E47" s="627">
        <f t="shared" si="44"/>
        <v>24.3</v>
      </c>
      <c r="F47" s="301">
        <f t="shared" si="45"/>
        <v>17</v>
      </c>
      <c r="H47" s="298">
        <v>6</v>
      </c>
      <c r="I47" s="260" t="str">
        <f t="shared" si="46"/>
        <v>Benoteau Luc</v>
      </c>
      <c r="J47" s="260" t="str">
        <f>IFERROR(VLOOKUP(I47,Liste_J!$C$7:$G$234,5,0),"???")</f>
        <v>H</v>
      </c>
      <c r="K47" s="260" t="str">
        <f>IFERROR(VLOOKUP(I47,Liste_J!$C$7:$F$234,4,0),"???")</f>
        <v>Chevry</v>
      </c>
      <c r="L47" s="260">
        <f t="shared" si="47"/>
        <v>44.3</v>
      </c>
      <c r="M47" s="301">
        <f t="shared" si="48"/>
        <v>39</v>
      </c>
      <c r="Q47" s="288"/>
      <c r="R47" s="288"/>
      <c r="S47" s="288"/>
      <c r="T47" s="288"/>
      <c r="X47" s="186"/>
      <c r="AB47" s="234">
        <f t="shared" si="49"/>
        <v>0</v>
      </c>
      <c r="AC47" s="235">
        <f t="shared" si="40"/>
        <v>0</v>
      </c>
      <c r="AD47" s="235">
        <f t="shared" si="40"/>
        <v>1</v>
      </c>
      <c r="AE47" s="235">
        <f t="shared" si="40"/>
        <v>0</v>
      </c>
      <c r="AF47" s="236">
        <f t="shared" si="40"/>
        <v>0</v>
      </c>
      <c r="AG47" s="288">
        <f t="shared" si="41"/>
        <v>1</v>
      </c>
    </row>
    <row r="48" spans="1:54" ht="14.25" x14ac:dyDescent="0.45">
      <c r="A48" s="298">
        <f t="shared" si="42"/>
        <v>7</v>
      </c>
      <c r="B48" s="299" t="str">
        <f t="shared" si="43"/>
        <v>Robin Jean-Pierre</v>
      </c>
      <c r="C48" s="260" t="str">
        <f>IFERROR(VLOOKUP(B48,Liste_J!$C$7:$G$234,5,0),"???")</f>
        <v>???</v>
      </c>
      <c r="D48" s="640" t="str">
        <f>IFERROR(VLOOKUP(B48,Liste_J!$C$7:$F$234,4,0),"???")</f>
        <v>???</v>
      </c>
      <c r="E48" s="627">
        <f t="shared" si="44"/>
        <v>24.9</v>
      </c>
      <c r="F48" s="301">
        <f t="shared" si="45"/>
        <v>16</v>
      </c>
      <c r="H48" s="298">
        <v>7</v>
      </c>
      <c r="I48" s="260" t="str">
        <f t="shared" si="46"/>
        <v>Tran Jean-Claude</v>
      </c>
      <c r="J48" s="260" t="str">
        <f>IFERROR(VLOOKUP(I48,Liste_J!$C$7:$G$234,5,0),"???")</f>
        <v>H</v>
      </c>
      <c r="K48" s="260" t="str">
        <f>IFERROR(VLOOKUP(I48,Liste_J!$C$7:$F$234,4,0),"???")</f>
        <v>Chevry</v>
      </c>
      <c r="L48" s="260">
        <f t="shared" si="47"/>
        <v>34.700000000000003</v>
      </c>
      <c r="M48" s="301">
        <f t="shared" si="48"/>
        <v>39</v>
      </c>
      <c r="Q48" s="288"/>
      <c r="R48" s="288"/>
      <c r="S48" s="288"/>
      <c r="T48" s="288"/>
      <c r="V48" s="260"/>
      <c r="X48" s="186"/>
      <c r="AB48" s="234">
        <f t="shared" si="49"/>
        <v>0</v>
      </c>
      <c r="AC48" s="235">
        <f t="shared" si="40"/>
        <v>0</v>
      </c>
      <c r="AD48" s="235">
        <f t="shared" si="40"/>
        <v>1</v>
      </c>
      <c r="AE48" s="235">
        <f t="shared" si="40"/>
        <v>0</v>
      </c>
      <c r="AF48" s="236">
        <f t="shared" si="40"/>
        <v>0</v>
      </c>
      <c r="AG48" s="288">
        <f t="shared" si="41"/>
        <v>1</v>
      </c>
    </row>
    <row r="49" spans="1:33" ht="14.25" x14ac:dyDescent="0.45">
      <c r="A49" s="298">
        <f t="shared" si="42"/>
        <v>8</v>
      </c>
      <c r="B49" s="299" t="str">
        <f t="shared" si="43"/>
        <v>Strappe Jacques</v>
      </c>
      <c r="C49" s="260" t="str">
        <f>IFERROR(VLOOKUP(B49,Liste_J!$C$7:$G$234,5,0),"???")</f>
        <v>H</v>
      </c>
      <c r="D49" s="640" t="str">
        <f>IFERROR(VLOOKUP(B49,Liste_J!$C$7:$F$234,4,0),"???")</f>
        <v>ASGAF</v>
      </c>
      <c r="E49" s="627">
        <f t="shared" si="44"/>
        <v>17.2</v>
      </c>
      <c r="F49" s="301">
        <f t="shared" si="45"/>
        <v>16</v>
      </c>
      <c r="H49" s="298">
        <v>8</v>
      </c>
      <c r="I49" s="260" t="str">
        <f t="shared" si="46"/>
        <v>Chague Olivier</v>
      </c>
      <c r="J49" s="260" t="str">
        <f>IFERROR(VLOOKUP(I49,Liste_J!$C$7:$G$234,5,0),"???")</f>
        <v>H</v>
      </c>
      <c r="K49" s="260" t="str">
        <f>IFERROR(VLOOKUP(I49,Liste_J!$C$7:$F$234,4,0),"???")</f>
        <v>Chevry</v>
      </c>
      <c r="L49" s="260">
        <f t="shared" si="47"/>
        <v>24.3</v>
      </c>
      <c r="M49" s="301">
        <f t="shared" si="48"/>
        <v>39</v>
      </c>
      <c r="N49" s="260"/>
      <c r="X49" s="186"/>
      <c r="AB49" s="234">
        <f t="shared" si="49"/>
        <v>0</v>
      </c>
      <c r="AC49" s="235">
        <f t="shared" si="40"/>
        <v>0</v>
      </c>
      <c r="AD49" s="235">
        <f t="shared" si="40"/>
        <v>1</v>
      </c>
      <c r="AE49" s="235">
        <f t="shared" si="40"/>
        <v>0</v>
      </c>
      <c r="AF49" s="236">
        <f t="shared" si="40"/>
        <v>0</v>
      </c>
      <c r="AG49" s="288">
        <f t="shared" si="41"/>
        <v>1</v>
      </c>
    </row>
    <row r="50" spans="1:33" ht="14.25" x14ac:dyDescent="0.45">
      <c r="A50" s="298">
        <f t="shared" si="42"/>
        <v>9</v>
      </c>
      <c r="B50" s="299" t="str">
        <f t="shared" si="43"/>
        <v>Sauvadet Dominique</v>
      </c>
      <c r="C50" s="260" t="str">
        <f>IFERROR(VLOOKUP(B50,Liste_J!$C$7:$G$234,5,0),"???")</f>
        <v>H</v>
      </c>
      <c r="D50" s="640" t="str">
        <f>IFERROR(VLOOKUP(B50,Liste_J!$C$7:$F$234,4,0),"???")</f>
        <v>ASGAF</v>
      </c>
      <c r="E50" s="627">
        <f t="shared" si="44"/>
        <v>19</v>
      </c>
      <c r="F50" s="301">
        <f t="shared" si="45"/>
        <v>16</v>
      </c>
      <c r="H50" s="298">
        <v>9</v>
      </c>
      <c r="I50" s="260" t="str">
        <f t="shared" si="46"/>
        <v>Jammes Gérard</v>
      </c>
      <c r="J50" s="260" t="str">
        <f>IFERROR(VLOOKUP(I50,Liste_J!$C$7:$G$234,5,0),"???")</f>
        <v>H</v>
      </c>
      <c r="K50" s="260" t="str">
        <f>IFERROR(VLOOKUP(I50,Liste_J!$C$7:$F$234,4,0),"???")</f>
        <v>Chevry</v>
      </c>
      <c r="L50" s="260">
        <f t="shared" si="47"/>
        <v>18</v>
      </c>
      <c r="M50" s="301">
        <f t="shared" si="48"/>
        <v>38</v>
      </c>
      <c r="N50" s="260"/>
      <c r="V50" s="260"/>
      <c r="X50" s="186"/>
      <c r="AB50" s="234">
        <f t="shared" si="49"/>
        <v>0</v>
      </c>
      <c r="AC50" s="235">
        <f t="shared" si="40"/>
        <v>0</v>
      </c>
      <c r="AD50" s="235">
        <f t="shared" si="40"/>
        <v>1</v>
      </c>
      <c r="AE50" s="235">
        <f t="shared" si="40"/>
        <v>0</v>
      </c>
      <c r="AF50" s="236">
        <f t="shared" si="40"/>
        <v>0</v>
      </c>
      <c r="AG50" s="288">
        <f t="shared" si="41"/>
        <v>1</v>
      </c>
    </row>
    <row r="51" spans="1:33" ht="14.25" x14ac:dyDescent="0.45">
      <c r="A51" s="298">
        <f t="shared" si="42"/>
        <v>10</v>
      </c>
      <c r="B51" s="299" t="str">
        <f t="shared" si="43"/>
        <v>Foucault Lionel</v>
      </c>
      <c r="C51" s="260" t="str">
        <f>IFERROR(VLOOKUP(B51,Liste_J!$C$7:$G$234,5,0),"???")</f>
        <v>H</v>
      </c>
      <c r="D51" s="640" t="str">
        <f>IFERROR(VLOOKUP(B51,Liste_J!$C$7:$F$234,4,0),"???")</f>
        <v>Chevannes</v>
      </c>
      <c r="E51" s="627">
        <f t="shared" si="44"/>
        <v>14.9</v>
      </c>
      <c r="F51" s="301">
        <f t="shared" si="45"/>
        <v>16</v>
      </c>
      <c r="H51" s="298">
        <v>10</v>
      </c>
      <c r="I51" s="260" t="str">
        <f t="shared" si="46"/>
        <v>Robic Jean Pierre</v>
      </c>
      <c r="J51" s="260" t="str">
        <f>IFERROR(VLOOKUP(I51,Liste_J!$C$7:$G$234,5,0),"???")</f>
        <v>H</v>
      </c>
      <c r="K51" s="260" t="str">
        <f>IFERROR(VLOOKUP(I51,Liste_J!$C$7:$F$234,4,0),"???")</f>
        <v>Réveillon</v>
      </c>
      <c r="L51" s="260">
        <f t="shared" si="47"/>
        <v>15.1</v>
      </c>
      <c r="M51" s="301">
        <f t="shared" si="48"/>
        <v>38</v>
      </c>
      <c r="N51" s="260"/>
      <c r="X51" s="186"/>
      <c r="AB51" s="234">
        <f t="shared" si="49"/>
        <v>0</v>
      </c>
      <c r="AC51" s="235">
        <f t="shared" si="40"/>
        <v>0</v>
      </c>
      <c r="AD51" s="235">
        <f t="shared" si="40"/>
        <v>0</v>
      </c>
      <c r="AE51" s="235">
        <f t="shared" si="40"/>
        <v>0</v>
      </c>
      <c r="AF51" s="236">
        <f t="shared" si="40"/>
        <v>1</v>
      </c>
      <c r="AG51" s="288">
        <f t="shared" si="41"/>
        <v>1</v>
      </c>
    </row>
    <row r="52" spans="1:33" ht="14.25" x14ac:dyDescent="0.45">
      <c r="A52" s="298">
        <f t="shared" si="42"/>
        <v>11</v>
      </c>
      <c r="B52" s="299" t="str">
        <f t="shared" si="43"/>
        <v>Barcon Jean-Jacques</v>
      </c>
      <c r="C52" s="260" t="str">
        <f>IFERROR(VLOOKUP(B52,Liste_J!$C$7:$G$234,5,0),"???")</f>
        <v>H</v>
      </c>
      <c r="D52" s="640" t="str">
        <f>IFERROR(VLOOKUP(B52,Liste_J!$C$7:$F$234,4,0),"???")</f>
        <v>ASGAF</v>
      </c>
      <c r="E52" s="627">
        <f t="shared" si="44"/>
        <v>20.9</v>
      </c>
      <c r="F52" s="301">
        <f t="shared" si="45"/>
        <v>15</v>
      </c>
      <c r="H52" s="298">
        <v>11</v>
      </c>
      <c r="I52" s="260" t="str">
        <f t="shared" si="46"/>
        <v>Robin Jean-Pierre</v>
      </c>
      <c r="J52" s="260" t="str">
        <f>IFERROR(VLOOKUP(I52,Liste_J!$C$7:$G$234,5,0),"???")</f>
        <v>???</v>
      </c>
      <c r="K52" s="260" t="str">
        <f>IFERROR(VLOOKUP(I52,Liste_J!$C$7:$F$234,4,0),"???")</f>
        <v>???</v>
      </c>
      <c r="L52" s="260">
        <f t="shared" si="47"/>
        <v>24.9</v>
      </c>
      <c r="M52" s="301">
        <f t="shared" si="48"/>
        <v>37</v>
      </c>
      <c r="N52" s="260"/>
      <c r="V52" s="260"/>
      <c r="X52" s="186"/>
      <c r="AB52" s="234">
        <f t="shared" si="49"/>
        <v>0</v>
      </c>
      <c r="AC52" s="235">
        <f t="shared" si="40"/>
        <v>0</v>
      </c>
      <c r="AD52" s="235">
        <f t="shared" si="40"/>
        <v>0</v>
      </c>
      <c r="AE52" s="235">
        <f t="shared" si="40"/>
        <v>0</v>
      </c>
      <c r="AF52" s="236">
        <f t="shared" si="40"/>
        <v>0</v>
      </c>
      <c r="AG52" s="288">
        <f t="shared" si="41"/>
        <v>0</v>
      </c>
    </row>
    <row r="53" spans="1:33" ht="14.25" x14ac:dyDescent="0.45">
      <c r="A53" s="298">
        <f t="shared" si="42"/>
        <v>12</v>
      </c>
      <c r="B53" s="299" t="str">
        <f t="shared" si="43"/>
        <v>Combrisson Jean-Luc</v>
      </c>
      <c r="C53" s="260" t="str">
        <f>IFERROR(VLOOKUP(B53,Liste_J!$C$7:$G$234,5,0),"???")</f>
        <v>H</v>
      </c>
      <c r="D53" s="640" t="str">
        <f>IFERROR(VLOOKUP(B53,Liste_J!$C$7:$F$234,4,0),"???")</f>
        <v>Chevry</v>
      </c>
      <c r="E53" s="627">
        <f t="shared" si="44"/>
        <v>33.299999999999997</v>
      </c>
      <c r="F53" s="301">
        <f t="shared" si="45"/>
        <v>15</v>
      </c>
      <c r="H53" s="298">
        <v>12</v>
      </c>
      <c r="I53" s="260" t="str">
        <f t="shared" si="46"/>
        <v>Guillerm Robert</v>
      </c>
      <c r="J53" s="260" t="str">
        <f>IFERROR(VLOOKUP(I53,Liste_J!$C$7:$G$234,5,0),"???")</f>
        <v>H</v>
      </c>
      <c r="K53" s="260" t="str">
        <f>IFERROR(VLOOKUP(I53,Liste_J!$C$7:$F$234,4,0),"???")</f>
        <v>Chevannes</v>
      </c>
      <c r="L53" s="260">
        <f t="shared" si="47"/>
        <v>29.3</v>
      </c>
      <c r="M53" s="301">
        <f t="shared" si="48"/>
        <v>37</v>
      </c>
      <c r="N53" s="260"/>
      <c r="X53" s="186"/>
      <c r="AB53" s="234">
        <f t="shared" si="49"/>
        <v>0</v>
      </c>
      <c r="AC53" s="235">
        <f t="shared" si="40"/>
        <v>1</v>
      </c>
      <c r="AD53" s="235">
        <f t="shared" si="40"/>
        <v>0</v>
      </c>
      <c r="AE53" s="235">
        <f t="shared" si="40"/>
        <v>0</v>
      </c>
      <c r="AF53" s="236">
        <f t="shared" si="40"/>
        <v>0</v>
      </c>
      <c r="AG53" s="288">
        <f t="shared" si="41"/>
        <v>1</v>
      </c>
    </row>
    <row r="54" spans="1:33" ht="14.25" x14ac:dyDescent="0.45">
      <c r="A54" s="298">
        <f t="shared" si="42"/>
        <v>13</v>
      </c>
      <c r="B54" s="299" t="str">
        <f t="shared" si="43"/>
        <v>Bouvree Guy</v>
      </c>
      <c r="C54" s="260" t="str">
        <f>IFERROR(VLOOKUP(B54,Liste_J!$C$7:$G$234,5,0),"???")</f>
        <v>H</v>
      </c>
      <c r="D54" s="640" t="str">
        <f>IFERROR(VLOOKUP(B54,Liste_J!$C$7:$F$234,4,0),"???")</f>
        <v>Réveillon</v>
      </c>
      <c r="E54" s="627">
        <f t="shared" si="44"/>
        <v>18.399999999999999</v>
      </c>
      <c r="F54" s="301">
        <f t="shared" si="45"/>
        <v>15</v>
      </c>
      <c r="H54" s="298">
        <v>13</v>
      </c>
      <c r="I54" s="260" t="str">
        <f t="shared" si="46"/>
        <v>Barcon Jean-Jacques</v>
      </c>
      <c r="J54" s="260" t="str">
        <f>IFERROR(VLOOKUP(I54,Liste_J!$C$7:$G$234,5,0),"???")</f>
        <v>H</v>
      </c>
      <c r="K54" s="260" t="str">
        <f>IFERROR(VLOOKUP(I54,Liste_J!$C$7:$F$234,4,0),"???")</f>
        <v>ASGAF</v>
      </c>
      <c r="L54" s="260">
        <f t="shared" si="47"/>
        <v>20.9</v>
      </c>
      <c r="M54" s="301">
        <f t="shared" si="48"/>
        <v>36</v>
      </c>
      <c r="N54" s="260"/>
      <c r="V54" s="260"/>
      <c r="Y54" s="288"/>
      <c r="AB54" s="234">
        <f t="shared" si="49"/>
        <v>1</v>
      </c>
      <c r="AC54" s="235">
        <f t="shared" si="40"/>
        <v>0</v>
      </c>
      <c r="AD54" s="235">
        <f t="shared" si="40"/>
        <v>0</v>
      </c>
      <c r="AE54" s="235">
        <f t="shared" si="40"/>
        <v>0</v>
      </c>
      <c r="AF54" s="236">
        <f t="shared" si="40"/>
        <v>0</v>
      </c>
      <c r="AG54" s="288">
        <f t="shared" si="41"/>
        <v>1</v>
      </c>
    </row>
    <row r="55" spans="1:33" ht="14.25" x14ac:dyDescent="0.45">
      <c r="A55" s="298">
        <f t="shared" si="42"/>
        <v>14</v>
      </c>
      <c r="B55" s="299" t="str">
        <f t="shared" si="43"/>
        <v>Gauvin Henri-Jacques</v>
      </c>
      <c r="C55" s="260" t="str">
        <f>IFERROR(VLOOKUP(B55,Liste_J!$C$7:$G$234,5,0),"???")</f>
        <v>H</v>
      </c>
      <c r="D55" s="640" t="str">
        <f>IFERROR(VLOOKUP(B55,Liste_J!$C$7:$F$234,4,0),"???")</f>
        <v>Réveillon</v>
      </c>
      <c r="E55" s="627">
        <f t="shared" si="44"/>
        <v>13.3</v>
      </c>
      <c r="F55" s="301">
        <f t="shared" si="45"/>
        <v>15</v>
      </c>
      <c r="H55" s="298">
        <v>14</v>
      </c>
      <c r="I55" s="260" t="str">
        <f t="shared" si="46"/>
        <v>Alexandre Pascale</v>
      </c>
      <c r="J55" s="260" t="str">
        <f>IFERROR(VLOOKUP(I55,Liste_J!$C$7:$G$234,5,0),"???")</f>
        <v>F</v>
      </c>
      <c r="K55" s="260" t="str">
        <f>IFERROR(VLOOKUP(I55,Liste_J!$C$7:$F$234,4,0),"???")</f>
        <v>Chevry</v>
      </c>
      <c r="L55" s="260">
        <f t="shared" si="47"/>
        <v>24.6</v>
      </c>
      <c r="M55" s="301">
        <f t="shared" si="48"/>
        <v>35</v>
      </c>
      <c r="N55" s="260"/>
      <c r="O55" s="260"/>
      <c r="P55" s="260"/>
      <c r="Q55" s="260"/>
      <c r="R55" s="260"/>
      <c r="S55" s="260"/>
      <c r="T55" s="260"/>
      <c r="AB55" s="234">
        <f t="shared" si="49"/>
        <v>0</v>
      </c>
      <c r="AC55" s="235">
        <f t="shared" si="40"/>
        <v>0</v>
      </c>
      <c r="AD55" s="235">
        <f t="shared" si="40"/>
        <v>1</v>
      </c>
      <c r="AE55" s="235">
        <f t="shared" si="40"/>
        <v>0</v>
      </c>
      <c r="AF55" s="236">
        <f t="shared" si="40"/>
        <v>0</v>
      </c>
      <c r="AG55" s="288">
        <f t="shared" si="41"/>
        <v>1</v>
      </c>
    </row>
    <row r="56" spans="1:33" ht="14.25" x14ac:dyDescent="0.45">
      <c r="A56" s="298">
        <f t="shared" si="42"/>
        <v>15</v>
      </c>
      <c r="B56" s="299" t="str">
        <f t="shared" si="43"/>
        <v>Reverdy Jean-Jacques</v>
      </c>
      <c r="C56" s="260" t="str">
        <f>IFERROR(VLOOKUP(B56,Liste_J!$C$7:$G$234,5,0),"???")</f>
        <v>H</v>
      </c>
      <c r="D56" s="640" t="str">
        <f>IFERROR(VLOOKUP(B56,Liste_J!$C$7:$F$234,4,0),"???")</f>
        <v>Chevry</v>
      </c>
      <c r="E56" s="627">
        <f t="shared" si="44"/>
        <v>20.399999999999999</v>
      </c>
      <c r="F56" s="301">
        <f t="shared" si="45"/>
        <v>14</v>
      </c>
      <c r="H56" s="298">
        <v>15</v>
      </c>
      <c r="I56" s="260" t="str">
        <f t="shared" si="46"/>
        <v>Schlack Pascal</v>
      </c>
      <c r="J56" s="260" t="str">
        <f>IFERROR(VLOOKUP(I56,Liste_J!$C$7:$G$234,5,0),"???")</f>
        <v>H</v>
      </c>
      <c r="K56" s="260" t="str">
        <f>IFERROR(VLOOKUP(I56,Liste_J!$C$7:$F$234,4,0),"???")</f>
        <v>ASGAF</v>
      </c>
      <c r="L56" s="260">
        <f t="shared" si="47"/>
        <v>30.1</v>
      </c>
      <c r="M56" s="301">
        <f t="shared" si="48"/>
        <v>35</v>
      </c>
      <c r="N56" s="260"/>
      <c r="O56" s="260"/>
      <c r="P56" s="260"/>
      <c r="Q56" s="260"/>
      <c r="R56" s="260"/>
      <c r="S56" s="260"/>
      <c r="T56" s="260"/>
      <c r="AB56" s="234">
        <f t="shared" si="49"/>
        <v>1</v>
      </c>
      <c r="AC56" s="235">
        <f t="shared" si="40"/>
        <v>0</v>
      </c>
      <c r="AD56" s="235">
        <f t="shared" si="40"/>
        <v>0</v>
      </c>
      <c r="AE56" s="235">
        <f t="shared" si="40"/>
        <v>0</v>
      </c>
      <c r="AF56" s="236">
        <f t="shared" si="40"/>
        <v>0</v>
      </c>
      <c r="AG56" s="288">
        <f t="shared" si="41"/>
        <v>1</v>
      </c>
    </row>
    <row r="57" spans="1:33" ht="14.25" x14ac:dyDescent="0.45">
      <c r="A57" s="298">
        <f t="shared" si="42"/>
        <v>16</v>
      </c>
      <c r="B57" s="299" t="str">
        <f t="shared" si="43"/>
        <v>Napoleone Remi</v>
      </c>
      <c r="C57" s="260" t="str">
        <f>IFERROR(VLOOKUP(B57,Liste_J!$C$7:$G$234,5,0),"???")</f>
        <v>H</v>
      </c>
      <c r="D57" s="640" t="str">
        <f>IFERROR(VLOOKUP(B57,Liste_J!$C$7:$F$234,4,0),"???")</f>
        <v>Chevry</v>
      </c>
      <c r="E57" s="627">
        <f t="shared" si="44"/>
        <v>22.1</v>
      </c>
      <c r="F57" s="301">
        <f t="shared" si="45"/>
        <v>13</v>
      </c>
      <c r="H57" s="298">
        <v>16</v>
      </c>
      <c r="I57" s="260" t="str">
        <f t="shared" si="46"/>
        <v>Paulin Georges</v>
      </c>
      <c r="J57" s="260" t="str">
        <f>IFERROR(VLOOKUP(I57,Liste_J!$C$7:$G$234,5,0),"???")</f>
        <v>H</v>
      </c>
      <c r="K57" s="260" t="str">
        <f>IFERROR(VLOOKUP(I57,Liste_J!$C$7:$F$234,4,0),"???")</f>
        <v>Chevry</v>
      </c>
      <c r="L57" s="260">
        <f t="shared" si="47"/>
        <v>16.100000000000001</v>
      </c>
      <c r="M57" s="301">
        <f t="shared" si="48"/>
        <v>35</v>
      </c>
      <c r="N57" s="260"/>
      <c r="T57" s="260"/>
      <c r="AB57" s="234">
        <f t="shared" si="49"/>
        <v>0</v>
      </c>
      <c r="AC57" s="235">
        <f t="shared" si="40"/>
        <v>0</v>
      </c>
      <c r="AD57" s="235">
        <f t="shared" si="40"/>
        <v>1</v>
      </c>
      <c r="AE57" s="235">
        <f t="shared" si="40"/>
        <v>0</v>
      </c>
      <c r="AF57" s="236">
        <f t="shared" si="40"/>
        <v>0</v>
      </c>
      <c r="AG57" s="288">
        <f t="shared" si="41"/>
        <v>1</v>
      </c>
    </row>
    <row r="58" spans="1:33" ht="14.25" x14ac:dyDescent="0.45">
      <c r="A58" s="298">
        <f t="shared" si="42"/>
        <v>17</v>
      </c>
      <c r="B58" s="299" t="str">
        <f t="shared" si="43"/>
        <v>Lapatrie Gilles</v>
      </c>
      <c r="C58" s="260" t="str">
        <f>IFERROR(VLOOKUP(B58,Liste_J!$C$7:$G$234,5,0),"???")</f>
        <v>H</v>
      </c>
      <c r="D58" s="640" t="str">
        <f>IFERROR(VLOOKUP(B58,Liste_J!$C$7:$F$234,4,0),"???")</f>
        <v>Réveillon</v>
      </c>
      <c r="E58" s="627">
        <f t="shared" si="44"/>
        <v>11</v>
      </c>
      <c r="F58" s="301">
        <f t="shared" si="45"/>
        <v>13</v>
      </c>
      <c r="H58" s="298">
        <v>17</v>
      </c>
      <c r="I58" s="260" t="str">
        <f t="shared" si="46"/>
        <v>Sauvadet Yannick</v>
      </c>
      <c r="J58" s="260" t="str">
        <f>IFERROR(VLOOKUP(I58,Liste_J!$C$7:$G$234,5,0),"???")</f>
        <v>F</v>
      </c>
      <c r="K58" s="260" t="str">
        <f>IFERROR(VLOOKUP(I58,Liste_J!$C$7:$F$234,4,0),"???")</f>
        <v>ASGAF</v>
      </c>
      <c r="L58" s="260">
        <f t="shared" si="47"/>
        <v>24.8</v>
      </c>
      <c r="M58" s="301">
        <f t="shared" si="48"/>
        <v>34</v>
      </c>
      <c r="N58" s="260"/>
      <c r="T58" s="260"/>
      <c r="AB58" s="234">
        <f t="shared" si="49"/>
        <v>1</v>
      </c>
      <c r="AC58" s="235">
        <f t="shared" si="40"/>
        <v>0</v>
      </c>
      <c r="AD58" s="235">
        <f t="shared" si="40"/>
        <v>0</v>
      </c>
      <c r="AE58" s="235">
        <f t="shared" si="40"/>
        <v>0</v>
      </c>
      <c r="AF58" s="236">
        <f t="shared" si="40"/>
        <v>0</v>
      </c>
      <c r="AG58" s="288">
        <f t="shared" si="41"/>
        <v>1</v>
      </c>
    </row>
    <row r="59" spans="1:33" ht="14.25" x14ac:dyDescent="0.45">
      <c r="A59" s="298">
        <f t="shared" si="42"/>
        <v>18</v>
      </c>
      <c r="B59" s="299" t="str">
        <f t="shared" si="43"/>
        <v>Bennardo Gabriel</v>
      </c>
      <c r="C59" s="260" t="str">
        <f>IFERROR(VLOOKUP(B59,Liste_J!$C$7:$G$234,5,0),"???")</f>
        <v>H</v>
      </c>
      <c r="D59" s="640" t="str">
        <f>IFERROR(VLOOKUP(B59,Liste_J!$C$7:$F$234,4,0),"???")</f>
        <v>Chevry</v>
      </c>
      <c r="E59" s="627">
        <f t="shared" si="44"/>
        <v>26.6</v>
      </c>
      <c r="F59" s="301">
        <f t="shared" si="45"/>
        <v>13</v>
      </c>
      <c r="H59" s="298">
        <v>18</v>
      </c>
      <c r="I59" s="260" t="str">
        <f t="shared" si="46"/>
        <v>Merlin Clarisse</v>
      </c>
      <c r="J59" s="260" t="str">
        <f>IFERROR(VLOOKUP(I59,Liste_J!$C$7:$G$234,5,0),"???")</f>
        <v>F</v>
      </c>
      <c r="K59" s="260" t="str">
        <f>IFERROR(VLOOKUP(I59,Liste_J!$C$7:$F$234,4,0),"???")</f>
        <v>Chevry</v>
      </c>
      <c r="L59" s="260">
        <f t="shared" si="47"/>
        <v>28.6</v>
      </c>
      <c r="M59" s="301">
        <f t="shared" si="48"/>
        <v>34</v>
      </c>
      <c r="N59" s="260"/>
      <c r="T59" s="260"/>
      <c r="AB59" s="234">
        <f t="shared" si="49"/>
        <v>0</v>
      </c>
      <c r="AC59" s="235">
        <f t="shared" si="40"/>
        <v>0</v>
      </c>
      <c r="AD59" s="235">
        <f t="shared" si="40"/>
        <v>1</v>
      </c>
      <c r="AE59" s="235">
        <f t="shared" si="40"/>
        <v>0</v>
      </c>
      <c r="AF59" s="236">
        <f t="shared" si="40"/>
        <v>0</v>
      </c>
      <c r="AG59" s="288">
        <f t="shared" si="41"/>
        <v>1</v>
      </c>
    </row>
    <row r="60" spans="1:33" ht="14.25" x14ac:dyDescent="0.45">
      <c r="A60" s="298">
        <f t="shared" si="42"/>
        <v>19</v>
      </c>
      <c r="B60" s="299" t="str">
        <f t="shared" si="43"/>
        <v>Toury Fabien</v>
      </c>
      <c r="C60" s="260" t="str">
        <f>IFERROR(VLOOKUP(B60,Liste_J!$C$7:$G$234,5,0),"???")</f>
        <v>H</v>
      </c>
      <c r="D60" s="640" t="str">
        <f>IFERROR(VLOOKUP(B60,Liste_J!$C$7:$F$234,4,0),"???")</f>
        <v>Chevry</v>
      </c>
      <c r="E60" s="627">
        <f t="shared" si="44"/>
        <v>35</v>
      </c>
      <c r="F60" s="301">
        <f t="shared" si="45"/>
        <v>11</v>
      </c>
      <c r="H60" s="298">
        <v>19</v>
      </c>
      <c r="I60" s="260" t="str">
        <f t="shared" si="46"/>
        <v>Reverdy Jean-Jacques</v>
      </c>
      <c r="J60" s="260" t="str">
        <f>IFERROR(VLOOKUP(I60,Liste_J!$C$7:$G$234,5,0),"???")</f>
        <v>H</v>
      </c>
      <c r="K60" s="260" t="str">
        <f>IFERROR(VLOOKUP(I60,Liste_J!$C$7:$F$234,4,0),"???")</f>
        <v>Chevry</v>
      </c>
      <c r="L60" s="260">
        <f t="shared" si="47"/>
        <v>20.399999999999999</v>
      </c>
      <c r="M60" s="301">
        <f t="shared" si="48"/>
        <v>34</v>
      </c>
      <c r="N60" s="260"/>
      <c r="T60" s="260"/>
      <c r="AB60" s="234">
        <f t="shared" si="49"/>
        <v>0</v>
      </c>
      <c r="AC60" s="235">
        <f t="shared" si="40"/>
        <v>0</v>
      </c>
      <c r="AD60" s="235">
        <f t="shared" si="40"/>
        <v>1</v>
      </c>
      <c r="AE60" s="235">
        <f t="shared" si="40"/>
        <v>0</v>
      </c>
      <c r="AF60" s="236">
        <f t="shared" si="40"/>
        <v>0</v>
      </c>
      <c r="AG60" s="288">
        <f t="shared" si="41"/>
        <v>1</v>
      </c>
    </row>
    <row r="61" spans="1:33" ht="14.25" x14ac:dyDescent="0.45">
      <c r="A61" s="298">
        <f t="shared" si="42"/>
        <v>20</v>
      </c>
      <c r="B61" s="299" t="str">
        <f t="shared" si="43"/>
        <v>Faubeau Alain</v>
      </c>
      <c r="C61" s="260" t="str">
        <f>IFERROR(VLOOKUP(B61,Liste_J!$C$7:$G$234,5,0),"???")</f>
        <v>H</v>
      </c>
      <c r="D61" s="640" t="str">
        <f>IFERROR(VLOOKUP(B61,Liste_J!$C$7:$F$234,4,0),"???")</f>
        <v>Chevry</v>
      </c>
      <c r="E61" s="627">
        <f t="shared" si="44"/>
        <v>37.700000000000003</v>
      </c>
      <c r="F61" s="301">
        <f t="shared" si="45"/>
        <v>11</v>
      </c>
      <c r="H61" s="298">
        <v>20</v>
      </c>
      <c r="I61" s="260" t="str">
        <f t="shared" si="46"/>
        <v>Marcais Xavier</v>
      </c>
      <c r="J61" s="260" t="str">
        <f>IFERROR(VLOOKUP(I61,Liste_J!$C$7:$G$234,5,0),"???")</f>
        <v>H</v>
      </c>
      <c r="K61" s="260" t="str">
        <f>IFERROR(VLOOKUP(I61,Liste_J!$C$7:$F$234,4,0),"???")</f>
        <v>ASGAF</v>
      </c>
      <c r="L61" s="260">
        <f t="shared" si="47"/>
        <v>14</v>
      </c>
      <c r="M61" s="301">
        <f t="shared" si="48"/>
        <v>34</v>
      </c>
      <c r="N61" s="260"/>
      <c r="T61" s="260"/>
      <c r="AB61" s="234">
        <f t="shared" si="49"/>
        <v>1</v>
      </c>
      <c r="AC61" s="235">
        <f t="shared" si="40"/>
        <v>0</v>
      </c>
      <c r="AD61" s="235">
        <f t="shared" si="40"/>
        <v>0</v>
      </c>
      <c r="AE61" s="235">
        <f t="shared" si="40"/>
        <v>0</v>
      </c>
      <c r="AF61" s="236">
        <f t="shared" si="40"/>
        <v>0</v>
      </c>
      <c r="AG61" s="288">
        <f t="shared" si="41"/>
        <v>1</v>
      </c>
    </row>
    <row r="62" spans="1:33" ht="14.25" x14ac:dyDescent="0.45">
      <c r="A62" s="298">
        <f t="shared" si="42"/>
        <v>21</v>
      </c>
      <c r="B62" s="299" t="str">
        <f t="shared" si="43"/>
        <v>Hainault Rémy</v>
      </c>
      <c r="C62" s="260" t="str">
        <f>IFERROR(VLOOKUP(B62,Liste_J!$C$7:$G$234,5,0),"???")</f>
        <v>H</v>
      </c>
      <c r="D62" s="640" t="str">
        <f>IFERROR(VLOOKUP(B62,Liste_J!$C$7:$F$234,4,0),"???")</f>
        <v>Chevry</v>
      </c>
      <c r="E62" s="627">
        <f t="shared" si="44"/>
        <v>23.9</v>
      </c>
      <c r="F62" s="301">
        <f t="shared" si="45"/>
        <v>11</v>
      </c>
      <c r="H62" s="298">
        <v>21</v>
      </c>
      <c r="I62" s="260" t="str">
        <f t="shared" si="46"/>
        <v>Strappe Jacques</v>
      </c>
      <c r="J62" s="260" t="str">
        <f>IFERROR(VLOOKUP(I62,Liste_J!$C$7:$G$234,5,0),"???")</f>
        <v>H</v>
      </c>
      <c r="K62" s="260" t="str">
        <f>IFERROR(VLOOKUP(I62,Liste_J!$C$7:$F$234,4,0),"???")</f>
        <v>ASGAF</v>
      </c>
      <c r="L62" s="260">
        <f t="shared" si="47"/>
        <v>17.2</v>
      </c>
      <c r="M62" s="301">
        <f t="shared" si="48"/>
        <v>33</v>
      </c>
      <c r="N62" s="260"/>
      <c r="T62" s="260"/>
      <c r="AB62" s="234">
        <f t="shared" si="49"/>
        <v>1</v>
      </c>
      <c r="AC62" s="235">
        <f t="shared" si="49"/>
        <v>0</v>
      </c>
      <c r="AD62" s="235">
        <f t="shared" si="49"/>
        <v>0</v>
      </c>
      <c r="AE62" s="235">
        <f t="shared" si="49"/>
        <v>0</v>
      </c>
      <c r="AF62" s="236">
        <f t="shared" si="49"/>
        <v>0</v>
      </c>
      <c r="AG62" s="288">
        <f t="shared" si="41"/>
        <v>1</v>
      </c>
    </row>
    <row r="63" spans="1:33" ht="14.25" x14ac:dyDescent="0.45">
      <c r="A63" s="298">
        <f t="shared" si="42"/>
        <v>22</v>
      </c>
      <c r="B63" s="299" t="str">
        <f t="shared" si="43"/>
        <v>Schlack Pascal</v>
      </c>
      <c r="C63" s="260" t="str">
        <f>IFERROR(VLOOKUP(B63,Liste_J!$C$7:$G$234,5,0),"???")</f>
        <v>H</v>
      </c>
      <c r="D63" s="640" t="str">
        <f>IFERROR(VLOOKUP(B63,Liste_J!$C$7:$F$234,4,0),"???")</f>
        <v>ASGAF</v>
      </c>
      <c r="E63" s="627">
        <f t="shared" si="44"/>
        <v>30.1</v>
      </c>
      <c r="F63" s="301">
        <f t="shared" si="45"/>
        <v>9</v>
      </c>
      <c r="H63" s="298">
        <v>22</v>
      </c>
      <c r="I63" s="260" t="str">
        <f t="shared" si="46"/>
        <v>Roulland Jean-François</v>
      </c>
      <c r="J63" s="260" t="str">
        <f>IFERROR(VLOOKUP(I63,Liste_J!$C$7:$G$234,5,0),"???")</f>
        <v>H</v>
      </c>
      <c r="K63" s="260" t="str">
        <f>IFERROR(VLOOKUP(I63,Liste_J!$C$7:$F$234,4,0),"???")</f>
        <v>Chevannes</v>
      </c>
      <c r="L63" s="260">
        <f t="shared" si="47"/>
        <v>33.6</v>
      </c>
      <c r="M63" s="301">
        <f t="shared" si="48"/>
        <v>33</v>
      </c>
      <c r="N63" s="260"/>
      <c r="T63" s="260"/>
      <c r="AB63" s="234">
        <f t="shared" ref="AB63:AF78" si="50">IF($K63=AB$41,1,0)</f>
        <v>0</v>
      </c>
      <c r="AC63" s="235">
        <f t="shared" si="50"/>
        <v>1</v>
      </c>
      <c r="AD63" s="235">
        <f t="shared" si="50"/>
        <v>0</v>
      </c>
      <c r="AE63" s="235">
        <f t="shared" si="50"/>
        <v>0</v>
      </c>
      <c r="AF63" s="236">
        <f t="shared" si="50"/>
        <v>0</v>
      </c>
      <c r="AG63" s="288">
        <f t="shared" si="41"/>
        <v>1</v>
      </c>
    </row>
    <row r="64" spans="1:33" ht="14.25" x14ac:dyDescent="0.45">
      <c r="A64" s="298">
        <f t="shared" si="42"/>
        <v>23</v>
      </c>
      <c r="B64" s="299" t="str">
        <f t="shared" si="43"/>
        <v>Roulland Jean-François</v>
      </c>
      <c r="C64" s="260" t="str">
        <f>IFERROR(VLOOKUP(B64,Liste_J!$C$7:$G$234,5,0),"???")</f>
        <v>H</v>
      </c>
      <c r="D64" s="640" t="str">
        <f>IFERROR(VLOOKUP(B64,Liste_J!$C$7:$F$234,4,0),"???")</f>
        <v>Chevannes</v>
      </c>
      <c r="E64" s="627">
        <f t="shared" si="44"/>
        <v>33.6</v>
      </c>
      <c r="F64" s="301">
        <f t="shared" si="45"/>
        <v>9</v>
      </c>
      <c r="H64" s="298">
        <v>23</v>
      </c>
      <c r="I64" s="260" t="str">
        <f t="shared" si="46"/>
        <v>Bennardo Gabriel</v>
      </c>
      <c r="J64" s="260" t="str">
        <f>IFERROR(VLOOKUP(I64,Liste_J!$C$7:$G$234,5,0),"???")</f>
        <v>H</v>
      </c>
      <c r="K64" s="260" t="str">
        <f>IFERROR(VLOOKUP(I64,Liste_J!$C$7:$F$234,4,0),"???")</f>
        <v>Chevry</v>
      </c>
      <c r="L64" s="260">
        <f t="shared" si="47"/>
        <v>26.6</v>
      </c>
      <c r="M64" s="301">
        <f t="shared" si="48"/>
        <v>33</v>
      </c>
      <c r="N64" s="260"/>
      <c r="T64" s="260"/>
      <c r="AB64" s="234">
        <f t="shared" si="50"/>
        <v>0</v>
      </c>
      <c r="AC64" s="235">
        <f t="shared" si="50"/>
        <v>0</v>
      </c>
      <c r="AD64" s="235">
        <f t="shared" si="50"/>
        <v>1</v>
      </c>
      <c r="AE64" s="235">
        <f t="shared" si="50"/>
        <v>0</v>
      </c>
      <c r="AF64" s="236">
        <f t="shared" si="50"/>
        <v>0</v>
      </c>
      <c r="AG64" s="288">
        <f t="shared" si="41"/>
        <v>1</v>
      </c>
    </row>
    <row r="65" spans="1:33" ht="14.25" x14ac:dyDescent="0.45">
      <c r="A65" s="298">
        <f t="shared" si="42"/>
        <v>24</v>
      </c>
      <c r="B65" s="299" t="str">
        <f t="shared" si="43"/>
        <v>Guillerm Robert</v>
      </c>
      <c r="C65" s="260" t="str">
        <f>IFERROR(VLOOKUP(B65,Liste_J!$C$7:$G$234,5,0),"???")</f>
        <v>H</v>
      </c>
      <c r="D65" s="640" t="str">
        <f>IFERROR(VLOOKUP(B65,Liste_J!$C$7:$F$234,4,0),"???")</f>
        <v>Chevannes</v>
      </c>
      <c r="E65" s="627">
        <f t="shared" si="44"/>
        <v>29.3</v>
      </c>
      <c r="F65" s="301">
        <f t="shared" si="45"/>
        <v>9</v>
      </c>
      <c r="H65" s="298">
        <v>24</v>
      </c>
      <c r="I65" s="260" t="str">
        <f t="shared" si="46"/>
        <v>Bouvree Guy</v>
      </c>
      <c r="J65" s="260" t="str">
        <f>IFERROR(VLOOKUP(I65,Liste_J!$C$7:$G$234,5,0),"???")</f>
        <v>H</v>
      </c>
      <c r="K65" s="260" t="str">
        <f>IFERROR(VLOOKUP(I65,Liste_J!$C$7:$F$234,4,0),"???")</f>
        <v>Réveillon</v>
      </c>
      <c r="L65" s="260">
        <f t="shared" si="47"/>
        <v>18.399999999999999</v>
      </c>
      <c r="M65" s="301">
        <f t="shared" si="48"/>
        <v>32</v>
      </c>
      <c r="N65" s="260"/>
      <c r="T65" s="260"/>
      <c r="AB65" s="234">
        <f t="shared" si="50"/>
        <v>0</v>
      </c>
      <c r="AC65" s="235">
        <f t="shared" si="50"/>
        <v>0</v>
      </c>
      <c r="AD65" s="235">
        <f t="shared" si="50"/>
        <v>0</v>
      </c>
      <c r="AE65" s="235">
        <f t="shared" si="50"/>
        <v>0</v>
      </c>
      <c r="AF65" s="236">
        <f t="shared" si="50"/>
        <v>1</v>
      </c>
      <c r="AG65" s="288">
        <f t="shared" si="41"/>
        <v>1</v>
      </c>
    </row>
    <row r="66" spans="1:33" ht="14.25" x14ac:dyDescent="0.45">
      <c r="A66" s="298">
        <f t="shared" si="42"/>
        <v>25</v>
      </c>
      <c r="B66" s="299" t="str">
        <f t="shared" si="43"/>
        <v>Lejeune Michel</v>
      </c>
      <c r="C66" s="260" t="str">
        <f>IFERROR(VLOOKUP(B66,Liste_J!$C$7:$G$234,5,0),"???")</f>
        <v>H</v>
      </c>
      <c r="D66" s="640" t="str">
        <f>IFERROR(VLOOKUP(B66,Liste_J!$C$7:$F$234,4,0),"???")</f>
        <v>Chevannes</v>
      </c>
      <c r="E66" s="627">
        <f t="shared" si="44"/>
        <v>22.2</v>
      </c>
      <c r="F66" s="301">
        <f t="shared" si="45"/>
        <v>9</v>
      </c>
      <c r="H66" s="298">
        <v>25</v>
      </c>
      <c r="I66" s="260" t="str">
        <f t="shared" si="46"/>
        <v>Hainault Rémy</v>
      </c>
      <c r="J66" s="260" t="str">
        <f>IFERROR(VLOOKUP(I66,Liste_J!$C$7:$G$234,5,0),"???")</f>
        <v>H</v>
      </c>
      <c r="K66" s="260" t="str">
        <f>IFERROR(VLOOKUP(I66,Liste_J!$C$7:$F$234,4,0),"???")</f>
        <v>Chevry</v>
      </c>
      <c r="L66" s="260">
        <f t="shared" si="47"/>
        <v>23.9</v>
      </c>
      <c r="M66" s="301">
        <f t="shared" si="48"/>
        <v>32</v>
      </c>
      <c r="N66" s="260"/>
      <c r="T66" s="260"/>
      <c r="AB66" s="234">
        <f t="shared" si="50"/>
        <v>0</v>
      </c>
      <c r="AC66" s="235">
        <f t="shared" si="50"/>
        <v>0</v>
      </c>
      <c r="AD66" s="235">
        <f t="shared" si="50"/>
        <v>1</v>
      </c>
      <c r="AE66" s="235">
        <f t="shared" si="50"/>
        <v>0</v>
      </c>
      <c r="AF66" s="236">
        <f t="shared" si="50"/>
        <v>0</v>
      </c>
      <c r="AG66" s="288">
        <f t="shared" si="41"/>
        <v>1</v>
      </c>
    </row>
    <row r="67" spans="1:33" ht="14.25" x14ac:dyDescent="0.45">
      <c r="A67" s="298">
        <f t="shared" si="42"/>
        <v>26</v>
      </c>
      <c r="B67" s="299" t="str">
        <f t="shared" si="43"/>
        <v>Perrone Laurent</v>
      </c>
      <c r="C67" s="260" t="str">
        <f>IFERROR(VLOOKUP(B67,Liste_J!$C$7:$G$234,5,0),"???")</f>
        <v>H</v>
      </c>
      <c r="D67" s="640" t="str">
        <f>IFERROR(VLOOKUP(B67,Liste_J!$C$7:$F$234,4,0),"???")</f>
        <v>Chevannes</v>
      </c>
      <c r="E67" s="627">
        <f t="shared" si="44"/>
        <v>25.1</v>
      </c>
      <c r="F67" s="301">
        <f t="shared" si="45"/>
        <v>7</v>
      </c>
      <c r="H67" s="298">
        <v>26</v>
      </c>
      <c r="I67" s="260" t="str">
        <f t="shared" si="46"/>
        <v>Sauvadet Dominique</v>
      </c>
      <c r="J67" s="260" t="str">
        <f>IFERROR(VLOOKUP(I67,Liste_J!$C$7:$G$234,5,0),"???")</f>
        <v>H</v>
      </c>
      <c r="K67" s="260" t="str">
        <f>IFERROR(VLOOKUP(I67,Liste_J!$C$7:$F$234,4,0),"???")</f>
        <v>ASGAF</v>
      </c>
      <c r="L67" s="260">
        <f t="shared" si="47"/>
        <v>19</v>
      </c>
      <c r="M67" s="301">
        <f t="shared" si="48"/>
        <v>32</v>
      </c>
      <c r="N67" s="260"/>
      <c r="T67" s="260"/>
      <c r="AB67" s="234">
        <f t="shared" si="50"/>
        <v>1</v>
      </c>
      <c r="AC67" s="235">
        <f t="shared" si="50"/>
        <v>0</v>
      </c>
      <c r="AD67" s="235">
        <f t="shared" si="50"/>
        <v>0</v>
      </c>
      <c r="AE67" s="235">
        <f t="shared" si="50"/>
        <v>0</v>
      </c>
      <c r="AF67" s="236">
        <f t="shared" si="50"/>
        <v>0</v>
      </c>
      <c r="AG67" s="288">
        <f t="shared" si="41"/>
        <v>1</v>
      </c>
    </row>
    <row r="68" spans="1:33" ht="14.25" x14ac:dyDescent="0.45">
      <c r="A68" s="298">
        <f t="shared" si="42"/>
        <v>27</v>
      </c>
      <c r="B68" s="299" t="str">
        <f t="shared" si="43"/>
        <v>Tran Jean-Claude</v>
      </c>
      <c r="C68" s="260" t="str">
        <f>IFERROR(VLOOKUP(B68,Liste_J!$C$7:$G$234,5,0),"???")</f>
        <v>H</v>
      </c>
      <c r="D68" s="640" t="str">
        <f>IFERROR(VLOOKUP(B68,Liste_J!$C$7:$F$234,4,0),"???")</f>
        <v>Chevry</v>
      </c>
      <c r="E68" s="627">
        <f t="shared" si="44"/>
        <v>34.700000000000003</v>
      </c>
      <c r="F68" s="301">
        <f t="shared" si="45"/>
        <v>7</v>
      </c>
      <c r="H68" s="298">
        <v>27</v>
      </c>
      <c r="I68" s="260" t="str">
        <f t="shared" si="46"/>
        <v>Lepault Jean</v>
      </c>
      <c r="J68" s="260" t="str">
        <f>IFERROR(VLOOKUP(I68,Liste_J!$C$7:$G$234,5,0),"???")</f>
        <v>H</v>
      </c>
      <c r="K68" s="260" t="str">
        <f>IFERROR(VLOOKUP(I68,Liste_J!$C$7:$F$234,4,0),"???")</f>
        <v>Chevry</v>
      </c>
      <c r="L68" s="260">
        <f t="shared" si="47"/>
        <v>34.1</v>
      </c>
      <c r="M68" s="301">
        <f t="shared" si="48"/>
        <v>30</v>
      </c>
      <c r="N68" s="260"/>
      <c r="T68" s="260"/>
      <c r="AB68" s="234">
        <f t="shared" si="50"/>
        <v>0</v>
      </c>
      <c r="AC68" s="235">
        <f t="shared" si="50"/>
        <v>0</v>
      </c>
      <c r="AD68" s="235">
        <f t="shared" si="50"/>
        <v>1</v>
      </c>
      <c r="AE68" s="235">
        <f t="shared" si="50"/>
        <v>0</v>
      </c>
      <c r="AF68" s="236">
        <f t="shared" si="50"/>
        <v>0</v>
      </c>
      <c r="AG68" s="288">
        <f t="shared" si="41"/>
        <v>1</v>
      </c>
    </row>
    <row r="69" spans="1:33" ht="14.25" x14ac:dyDescent="0.45">
      <c r="A69" s="298">
        <f t="shared" si="42"/>
        <v>28</v>
      </c>
      <c r="B69" s="299" t="str">
        <f t="shared" si="43"/>
        <v>De Roulhac Hubert</v>
      </c>
      <c r="C69" s="260" t="str">
        <f>IFERROR(VLOOKUP(B69,Liste_J!$C$7:$G$234,5,0),"???")</f>
        <v>H</v>
      </c>
      <c r="D69" s="640" t="str">
        <f>IFERROR(VLOOKUP(B69,Liste_J!$C$7:$F$234,4,0),"???")</f>
        <v>ASGAF</v>
      </c>
      <c r="E69" s="627">
        <f t="shared" si="44"/>
        <v>48</v>
      </c>
      <c r="F69" s="301">
        <f t="shared" si="45"/>
        <v>7</v>
      </c>
      <c r="H69" s="298">
        <v>28</v>
      </c>
      <c r="I69" s="260" t="str">
        <f t="shared" si="46"/>
        <v>Napoleone Remi</v>
      </c>
      <c r="J69" s="260" t="str">
        <f>IFERROR(VLOOKUP(I69,Liste_J!$C$7:$G$234,5,0),"???")</f>
        <v>H</v>
      </c>
      <c r="K69" s="260" t="str">
        <f>IFERROR(VLOOKUP(I69,Liste_J!$C$7:$F$234,4,0),"???")</f>
        <v>Chevry</v>
      </c>
      <c r="L69" s="260">
        <f t="shared" si="47"/>
        <v>22.1</v>
      </c>
      <c r="M69" s="301">
        <f t="shared" si="48"/>
        <v>28</v>
      </c>
      <c r="N69" s="260"/>
      <c r="T69" s="260"/>
      <c r="AB69" s="234">
        <f t="shared" si="50"/>
        <v>0</v>
      </c>
      <c r="AC69" s="235">
        <f t="shared" si="50"/>
        <v>0</v>
      </c>
      <c r="AD69" s="235">
        <f t="shared" si="50"/>
        <v>1</v>
      </c>
      <c r="AE69" s="235">
        <f t="shared" si="50"/>
        <v>0</v>
      </c>
      <c r="AF69" s="236">
        <f t="shared" si="50"/>
        <v>0</v>
      </c>
      <c r="AG69" s="288">
        <f t="shared" si="41"/>
        <v>1</v>
      </c>
    </row>
    <row r="70" spans="1:33" ht="14.25" x14ac:dyDescent="0.45">
      <c r="A70" s="298">
        <f t="shared" si="42"/>
        <v>29</v>
      </c>
      <c r="B70" s="299" t="str">
        <f t="shared" si="43"/>
        <v>Lepault Jean</v>
      </c>
      <c r="C70" s="260" t="str">
        <f>IFERROR(VLOOKUP(B70,Liste_J!$C$7:$G$234,5,0),"???")</f>
        <v>H</v>
      </c>
      <c r="D70" s="640" t="str">
        <f>IFERROR(VLOOKUP(B70,Liste_J!$C$7:$F$234,4,0),"???")</f>
        <v>Chevry</v>
      </c>
      <c r="E70" s="627">
        <f t="shared" si="44"/>
        <v>34.1</v>
      </c>
      <c r="F70" s="301">
        <f t="shared" si="45"/>
        <v>6</v>
      </c>
      <c r="H70" s="298">
        <v>29</v>
      </c>
      <c r="I70" s="260" t="str">
        <f t="shared" si="46"/>
        <v>Foucault Lionel</v>
      </c>
      <c r="J70" s="260" t="str">
        <f>IFERROR(VLOOKUP(I70,Liste_J!$C$7:$G$234,5,0),"???")</f>
        <v>H</v>
      </c>
      <c r="K70" s="260" t="str">
        <f>IFERROR(VLOOKUP(I70,Liste_J!$C$7:$F$234,4,0),"???")</f>
        <v>Chevannes</v>
      </c>
      <c r="L70" s="260">
        <f t="shared" si="47"/>
        <v>14.9</v>
      </c>
      <c r="M70" s="301">
        <f t="shared" si="48"/>
        <v>27</v>
      </c>
      <c r="N70" s="260"/>
      <c r="T70" s="260"/>
      <c r="AB70" s="234">
        <f t="shared" si="50"/>
        <v>0</v>
      </c>
      <c r="AC70" s="235">
        <f t="shared" si="50"/>
        <v>1</v>
      </c>
      <c r="AD70" s="235">
        <f t="shared" si="50"/>
        <v>0</v>
      </c>
      <c r="AE70" s="235">
        <f t="shared" si="50"/>
        <v>0</v>
      </c>
      <c r="AF70" s="236">
        <f t="shared" si="50"/>
        <v>0</v>
      </c>
      <c r="AG70" s="288">
        <f t="shared" si="41"/>
        <v>1</v>
      </c>
    </row>
    <row r="71" spans="1:33" ht="14.25" x14ac:dyDescent="0.45">
      <c r="A71" s="298">
        <f t="shared" si="42"/>
        <v>30</v>
      </c>
      <c r="B71" s="299" t="str">
        <f t="shared" si="43"/>
        <v>Benoteau Luc</v>
      </c>
      <c r="C71" s="260" t="str">
        <f>IFERROR(VLOOKUP(B71,Liste_J!$C$7:$G$234,5,0),"???")</f>
        <v>H</v>
      </c>
      <c r="D71" s="640" t="str">
        <f>IFERROR(VLOOKUP(B71,Liste_J!$C$7:$F$234,4,0),"???")</f>
        <v>Chevry</v>
      </c>
      <c r="E71" s="627">
        <f t="shared" si="44"/>
        <v>44.3</v>
      </c>
      <c r="F71" s="301">
        <f t="shared" si="45"/>
        <v>5</v>
      </c>
      <c r="H71" s="298">
        <v>30</v>
      </c>
      <c r="I71" s="260" t="str">
        <f t="shared" si="46"/>
        <v>Gauvin Henri-Jacques</v>
      </c>
      <c r="J71" s="260" t="str">
        <f>IFERROR(VLOOKUP(I71,Liste_J!$C$7:$G$234,5,0),"???")</f>
        <v>H</v>
      </c>
      <c r="K71" s="260" t="str">
        <f>IFERROR(VLOOKUP(I71,Liste_J!$C$7:$F$234,4,0),"???")</f>
        <v>Réveillon</v>
      </c>
      <c r="L71" s="260">
        <f t="shared" si="47"/>
        <v>13.3</v>
      </c>
      <c r="M71" s="301">
        <f t="shared" si="48"/>
        <v>26</v>
      </c>
      <c r="N71" s="260"/>
      <c r="T71" s="260"/>
      <c r="AB71" s="234">
        <f t="shared" si="50"/>
        <v>0</v>
      </c>
      <c r="AC71" s="235">
        <f t="shared" si="50"/>
        <v>0</v>
      </c>
      <c r="AD71" s="235">
        <f t="shared" si="50"/>
        <v>0</v>
      </c>
      <c r="AE71" s="235">
        <f t="shared" si="50"/>
        <v>0</v>
      </c>
      <c r="AF71" s="236">
        <f t="shared" si="50"/>
        <v>1</v>
      </c>
      <c r="AG71" s="288">
        <f t="shared" si="41"/>
        <v>1</v>
      </c>
    </row>
    <row r="72" spans="1:33" ht="14.25" x14ac:dyDescent="0.45">
      <c r="A72" s="298">
        <f t="shared" si="42"/>
        <v>31</v>
      </c>
      <c r="B72" s="299" t="str">
        <f t="shared" si="43"/>
        <v>Guigue Michel</v>
      </c>
      <c r="C72" s="260" t="str">
        <f>IFERROR(VLOOKUP(B72,Liste_J!$C$7:$G$234,5,0),"???")</f>
        <v>H</v>
      </c>
      <c r="D72" s="640" t="str">
        <f>IFERROR(VLOOKUP(B72,Liste_J!$C$7:$F$234,4,0),"???")</f>
        <v>Chevannes</v>
      </c>
      <c r="E72" s="627">
        <f t="shared" si="44"/>
        <v>28</v>
      </c>
      <c r="F72" s="301">
        <f t="shared" si="45"/>
        <v>5</v>
      </c>
      <c r="H72" s="298">
        <v>31</v>
      </c>
      <c r="I72" s="260" t="str">
        <f t="shared" si="46"/>
        <v>Lejeune Michel</v>
      </c>
      <c r="J72" s="260" t="str">
        <f>IFERROR(VLOOKUP(I72,Liste_J!$C$7:$G$234,5,0),"???")</f>
        <v>H</v>
      </c>
      <c r="K72" s="260" t="str">
        <f>IFERROR(VLOOKUP(I72,Liste_J!$C$7:$F$234,4,0),"???")</f>
        <v>Chevannes</v>
      </c>
      <c r="L72" s="260">
        <f t="shared" si="47"/>
        <v>22.2</v>
      </c>
      <c r="M72" s="301">
        <f t="shared" si="48"/>
        <v>25</v>
      </c>
      <c r="N72" s="260"/>
      <c r="O72" s="260"/>
      <c r="P72" s="260"/>
      <c r="Q72" s="260"/>
      <c r="R72" s="260"/>
      <c r="S72" s="260"/>
      <c r="T72" s="260"/>
      <c r="AB72" s="234">
        <f t="shared" si="50"/>
        <v>0</v>
      </c>
      <c r="AC72" s="235">
        <f t="shared" si="50"/>
        <v>1</v>
      </c>
      <c r="AD72" s="235">
        <f t="shared" si="50"/>
        <v>0</v>
      </c>
      <c r="AE72" s="235">
        <f t="shared" si="50"/>
        <v>0</v>
      </c>
      <c r="AF72" s="236">
        <f t="shared" si="50"/>
        <v>0</v>
      </c>
      <c r="AG72" s="288">
        <f t="shared" si="41"/>
        <v>1</v>
      </c>
    </row>
    <row r="73" spans="1:33" ht="14.25" x14ac:dyDescent="0.45">
      <c r="A73" s="298"/>
      <c r="B73" s="299"/>
      <c r="C73" s="260"/>
      <c r="D73" s="640"/>
      <c r="E73" s="627"/>
      <c r="F73" s="301"/>
      <c r="H73" s="298">
        <v>32</v>
      </c>
      <c r="I73" s="260" t="str">
        <f t="shared" si="46"/>
        <v>Guigue Michel</v>
      </c>
      <c r="J73" s="260" t="str">
        <f>IFERROR(VLOOKUP(I73,Liste_J!$C$7:$G$234,5,0),"???")</f>
        <v>H</v>
      </c>
      <c r="K73" s="260" t="str">
        <f>IFERROR(VLOOKUP(I73,Liste_J!$C$7:$F$234,4,0),"???")</f>
        <v>Chevannes</v>
      </c>
      <c r="L73" s="260">
        <f t="shared" si="47"/>
        <v>28</v>
      </c>
      <c r="M73" s="301">
        <f t="shared" si="48"/>
        <v>25</v>
      </c>
      <c r="N73" s="260"/>
      <c r="O73" s="260"/>
      <c r="P73" s="260"/>
      <c r="Q73" s="260"/>
      <c r="R73" s="260"/>
      <c r="S73" s="260"/>
      <c r="T73" s="260"/>
      <c r="AB73" s="234">
        <f t="shared" si="50"/>
        <v>0</v>
      </c>
      <c r="AC73" s="235">
        <f t="shared" si="50"/>
        <v>1</v>
      </c>
      <c r="AD73" s="235">
        <f t="shared" si="50"/>
        <v>0</v>
      </c>
      <c r="AE73" s="235">
        <f t="shared" si="50"/>
        <v>0</v>
      </c>
      <c r="AF73" s="236">
        <f t="shared" si="50"/>
        <v>0</v>
      </c>
      <c r="AG73" s="288">
        <f t="shared" si="41"/>
        <v>1</v>
      </c>
    </row>
    <row r="74" spans="1:33" ht="14.25" x14ac:dyDescent="0.45">
      <c r="A74" s="298"/>
      <c r="B74" s="299"/>
      <c r="C74" s="260"/>
      <c r="D74" s="640"/>
      <c r="E74" s="627"/>
      <c r="F74" s="301"/>
      <c r="H74" s="298">
        <v>33</v>
      </c>
      <c r="I74" s="260" t="str">
        <f t="shared" si="46"/>
        <v>Lapatrie Gilles</v>
      </c>
      <c r="J74" s="260" t="str">
        <f>IFERROR(VLOOKUP(I74,Liste_J!$C$7:$G$234,5,0),"???")</f>
        <v>H</v>
      </c>
      <c r="K74" s="260" t="str">
        <f>IFERROR(VLOOKUP(I74,Liste_J!$C$7:$F$234,4,0),"???")</f>
        <v>Réveillon</v>
      </c>
      <c r="L74" s="260">
        <f t="shared" si="47"/>
        <v>11</v>
      </c>
      <c r="M74" s="301">
        <f t="shared" si="48"/>
        <v>24</v>
      </c>
      <c r="N74" s="260"/>
      <c r="O74" s="260"/>
      <c r="P74" s="260"/>
      <c r="Q74" s="260"/>
      <c r="R74" s="260"/>
      <c r="S74" s="260"/>
      <c r="T74" s="260"/>
      <c r="AB74" s="234">
        <f t="shared" si="50"/>
        <v>0</v>
      </c>
      <c r="AC74" s="235">
        <f t="shared" si="50"/>
        <v>0</v>
      </c>
      <c r="AD74" s="235">
        <f t="shared" si="50"/>
        <v>0</v>
      </c>
      <c r="AE74" s="235">
        <f t="shared" si="50"/>
        <v>0</v>
      </c>
      <c r="AF74" s="236">
        <f t="shared" si="50"/>
        <v>1</v>
      </c>
      <c r="AG74" s="288">
        <f t="shared" ref="AG74:AG119" si="51">SUM(AB74:AF74)</f>
        <v>1</v>
      </c>
    </row>
    <row r="75" spans="1:33" ht="14.25" x14ac:dyDescent="0.45">
      <c r="A75" s="298"/>
      <c r="B75" s="299"/>
      <c r="C75" s="260"/>
      <c r="D75" s="640"/>
      <c r="E75" s="627"/>
      <c r="F75" s="301"/>
      <c r="H75" s="298">
        <v>34</v>
      </c>
      <c r="I75" s="260" t="str">
        <f t="shared" si="46"/>
        <v>Perrone Laurent</v>
      </c>
      <c r="J75" s="260" t="str">
        <f>IFERROR(VLOOKUP(I75,Liste_J!$C$7:$G$234,5,0),"???")</f>
        <v>H</v>
      </c>
      <c r="K75" s="260" t="str">
        <f>IFERROR(VLOOKUP(I75,Liste_J!$C$7:$F$234,4,0),"???")</f>
        <v>Chevannes</v>
      </c>
      <c r="L75" s="260">
        <f t="shared" si="47"/>
        <v>25.1</v>
      </c>
      <c r="M75" s="301">
        <f t="shared" si="48"/>
        <v>22</v>
      </c>
      <c r="N75" s="260"/>
      <c r="O75" s="260"/>
      <c r="P75" s="260"/>
      <c r="Q75" s="260"/>
      <c r="R75" s="260"/>
      <c r="S75" s="260"/>
      <c r="T75" s="260"/>
      <c r="AB75" s="234">
        <f t="shared" si="50"/>
        <v>0</v>
      </c>
      <c r="AC75" s="235">
        <f t="shared" si="50"/>
        <v>1</v>
      </c>
      <c r="AD75" s="235">
        <f t="shared" si="50"/>
        <v>0</v>
      </c>
      <c r="AE75" s="235">
        <f t="shared" si="50"/>
        <v>0</v>
      </c>
      <c r="AF75" s="236">
        <f t="shared" si="50"/>
        <v>0</v>
      </c>
      <c r="AG75" s="288">
        <f t="shared" si="51"/>
        <v>1</v>
      </c>
    </row>
    <row r="76" spans="1:33" ht="14.25" x14ac:dyDescent="0.45">
      <c r="A76" s="298"/>
      <c r="B76" s="299"/>
      <c r="C76" s="260"/>
      <c r="D76" s="640"/>
      <c r="E76" s="627"/>
      <c r="F76" s="301"/>
      <c r="H76" s="298"/>
      <c r="I76" s="260"/>
      <c r="J76" s="260"/>
      <c r="K76" s="260"/>
      <c r="L76" s="260"/>
      <c r="M76" s="301"/>
      <c r="N76" s="260"/>
      <c r="O76" s="260"/>
      <c r="P76" s="260"/>
      <c r="Q76" s="260"/>
      <c r="R76" s="260"/>
      <c r="S76" s="260"/>
      <c r="T76" s="260"/>
      <c r="AB76" s="234">
        <f t="shared" si="50"/>
        <v>0</v>
      </c>
      <c r="AC76" s="235">
        <f t="shared" si="50"/>
        <v>0</v>
      </c>
      <c r="AD76" s="235">
        <f t="shared" si="50"/>
        <v>0</v>
      </c>
      <c r="AE76" s="235">
        <f t="shared" si="50"/>
        <v>0</v>
      </c>
      <c r="AF76" s="236">
        <f t="shared" si="50"/>
        <v>0</v>
      </c>
      <c r="AG76" s="288">
        <f t="shared" si="51"/>
        <v>0</v>
      </c>
    </row>
    <row r="77" spans="1:33" ht="14.25" x14ac:dyDescent="0.45">
      <c r="A77" s="298"/>
      <c r="B77" s="299"/>
      <c r="C77" s="260"/>
      <c r="D77" s="640"/>
      <c r="E77" s="627"/>
      <c r="F77" s="301"/>
      <c r="H77" s="298"/>
      <c r="I77" s="260"/>
      <c r="J77" s="260"/>
      <c r="K77" s="260"/>
      <c r="L77" s="260"/>
      <c r="M77" s="301"/>
      <c r="N77" s="260"/>
      <c r="O77" s="260"/>
      <c r="P77" s="260"/>
      <c r="Q77" s="260"/>
      <c r="R77" s="260"/>
      <c r="S77" s="260"/>
      <c r="T77" s="260"/>
      <c r="AB77" s="234">
        <f t="shared" si="50"/>
        <v>0</v>
      </c>
      <c r="AC77" s="235">
        <f t="shared" si="50"/>
        <v>0</v>
      </c>
      <c r="AD77" s="235">
        <f t="shared" si="50"/>
        <v>0</v>
      </c>
      <c r="AE77" s="235">
        <f t="shared" si="50"/>
        <v>0</v>
      </c>
      <c r="AF77" s="236">
        <f t="shared" si="50"/>
        <v>0</v>
      </c>
      <c r="AG77" s="288">
        <f t="shared" si="51"/>
        <v>0</v>
      </c>
    </row>
    <row r="78" spans="1:33" ht="14.25" x14ac:dyDescent="0.45">
      <c r="A78" s="298"/>
      <c r="B78" s="299"/>
      <c r="C78" s="260"/>
      <c r="D78" s="640"/>
      <c r="E78" s="627"/>
      <c r="F78" s="301"/>
      <c r="H78" s="298"/>
      <c r="I78" s="260"/>
      <c r="J78" s="260"/>
      <c r="K78" s="260"/>
      <c r="L78" s="260"/>
      <c r="M78" s="301"/>
      <c r="N78" s="260"/>
      <c r="O78" s="260"/>
      <c r="P78" s="260"/>
      <c r="Q78" s="260"/>
      <c r="R78" s="260"/>
      <c r="S78" s="260"/>
      <c r="T78" s="260"/>
      <c r="AB78" s="234">
        <f t="shared" si="50"/>
        <v>0</v>
      </c>
      <c r="AC78" s="235">
        <f t="shared" si="50"/>
        <v>0</v>
      </c>
      <c r="AD78" s="235">
        <f t="shared" si="50"/>
        <v>0</v>
      </c>
      <c r="AE78" s="235">
        <f t="shared" si="50"/>
        <v>0</v>
      </c>
      <c r="AF78" s="236">
        <f t="shared" si="50"/>
        <v>0</v>
      </c>
      <c r="AG78" s="288">
        <f t="shared" si="51"/>
        <v>0</v>
      </c>
    </row>
    <row r="79" spans="1:33" ht="14.25" x14ac:dyDescent="0.45">
      <c r="A79" s="298"/>
      <c r="B79" s="299"/>
      <c r="C79" s="260"/>
      <c r="D79" s="640"/>
      <c r="E79" s="627"/>
      <c r="F79" s="301"/>
      <c r="H79" s="298"/>
      <c r="I79" s="260"/>
      <c r="J79" s="260"/>
      <c r="K79" s="260"/>
      <c r="L79" s="260"/>
      <c r="M79" s="301"/>
      <c r="N79" s="260"/>
      <c r="O79" s="260"/>
      <c r="P79" s="260"/>
      <c r="Q79" s="260"/>
      <c r="R79" s="260"/>
      <c r="S79" s="260"/>
      <c r="T79" s="260"/>
      <c r="AB79" s="234">
        <f t="shared" ref="AB79:AF94" si="52">IF($K79=AB$41,1,0)</f>
        <v>0</v>
      </c>
      <c r="AC79" s="235">
        <f t="shared" si="52"/>
        <v>0</v>
      </c>
      <c r="AD79" s="235">
        <f t="shared" si="52"/>
        <v>0</v>
      </c>
      <c r="AE79" s="235">
        <f t="shared" si="52"/>
        <v>0</v>
      </c>
      <c r="AF79" s="236">
        <f t="shared" si="52"/>
        <v>0</v>
      </c>
      <c r="AG79" s="288">
        <f t="shared" si="51"/>
        <v>0</v>
      </c>
    </row>
    <row r="80" spans="1:33" ht="14.25" x14ac:dyDescent="0.45">
      <c r="A80" s="298"/>
      <c r="B80" s="299"/>
      <c r="C80" s="260"/>
      <c r="D80" s="640"/>
      <c r="E80" s="627"/>
      <c r="F80" s="301"/>
      <c r="H80" s="298"/>
      <c r="I80" s="260"/>
      <c r="J80" s="260"/>
      <c r="K80" s="260"/>
      <c r="L80" s="260"/>
      <c r="M80" s="301"/>
      <c r="N80" s="260"/>
      <c r="O80" s="260"/>
      <c r="P80" s="260"/>
      <c r="Q80" s="260"/>
      <c r="R80" s="260"/>
      <c r="S80" s="260"/>
      <c r="T80" s="260"/>
      <c r="AB80" s="234">
        <f t="shared" si="52"/>
        <v>0</v>
      </c>
      <c r="AC80" s="235">
        <f t="shared" si="52"/>
        <v>0</v>
      </c>
      <c r="AD80" s="235">
        <f t="shared" si="52"/>
        <v>0</v>
      </c>
      <c r="AE80" s="235">
        <f t="shared" si="52"/>
        <v>0</v>
      </c>
      <c r="AF80" s="236">
        <f t="shared" si="52"/>
        <v>0</v>
      </c>
      <c r="AG80" s="288">
        <f t="shared" si="51"/>
        <v>0</v>
      </c>
    </row>
    <row r="81" spans="1:33" ht="14.25" x14ac:dyDescent="0.45">
      <c r="A81" s="298"/>
      <c r="B81" s="299"/>
      <c r="C81" s="260"/>
      <c r="D81" s="640"/>
      <c r="E81" s="627"/>
      <c r="F81" s="301"/>
      <c r="H81" s="298"/>
      <c r="I81" s="260"/>
      <c r="J81" s="260"/>
      <c r="K81" s="260"/>
      <c r="L81" s="260"/>
      <c r="M81" s="301"/>
      <c r="N81" s="260"/>
      <c r="O81" s="260"/>
      <c r="P81" s="260"/>
      <c r="Q81" s="260"/>
      <c r="R81" s="260"/>
      <c r="S81" s="260"/>
      <c r="T81" s="260"/>
      <c r="AB81" s="234">
        <f t="shared" si="52"/>
        <v>0</v>
      </c>
      <c r="AC81" s="235">
        <f t="shared" si="52"/>
        <v>0</v>
      </c>
      <c r="AD81" s="235">
        <f t="shared" si="52"/>
        <v>0</v>
      </c>
      <c r="AE81" s="235">
        <f t="shared" si="52"/>
        <v>0</v>
      </c>
      <c r="AF81" s="236">
        <f t="shared" si="52"/>
        <v>0</v>
      </c>
      <c r="AG81" s="288">
        <f t="shared" si="51"/>
        <v>0</v>
      </c>
    </row>
    <row r="82" spans="1:33" ht="14.25" x14ac:dyDescent="0.45">
      <c r="A82" s="298"/>
      <c r="B82" s="299"/>
      <c r="C82" s="260"/>
      <c r="D82" s="640"/>
      <c r="E82" s="627"/>
      <c r="F82" s="301"/>
      <c r="H82" s="298"/>
      <c r="I82" s="260"/>
      <c r="J82" s="260"/>
      <c r="K82" s="260"/>
      <c r="L82" s="260"/>
      <c r="M82" s="301"/>
      <c r="N82" s="260"/>
      <c r="O82" s="260"/>
      <c r="P82" s="260"/>
      <c r="Q82" s="260"/>
      <c r="R82" s="260"/>
      <c r="S82" s="260"/>
      <c r="T82" s="260"/>
      <c r="AB82" s="234">
        <f t="shared" si="52"/>
        <v>0</v>
      </c>
      <c r="AC82" s="235">
        <f t="shared" si="52"/>
        <v>0</v>
      </c>
      <c r="AD82" s="235">
        <f t="shared" si="52"/>
        <v>0</v>
      </c>
      <c r="AE82" s="235">
        <f t="shared" si="52"/>
        <v>0</v>
      </c>
      <c r="AF82" s="236">
        <f t="shared" si="52"/>
        <v>0</v>
      </c>
      <c r="AG82" s="288">
        <f t="shared" si="51"/>
        <v>0</v>
      </c>
    </row>
    <row r="83" spans="1:33" ht="14.25" x14ac:dyDescent="0.45">
      <c r="A83" s="298"/>
      <c r="B83" s="299"/>
      <c r="C83" s="260"/>
      <c r="D83" s="640"/>
      <c r="E83" s="627"/>
      <c r="F83" s="301"/>
      <c r="H83" s="298"/>
      <c r="I83" s="260"/>
      <c r="J83" s="260"/>
      <c r="K83" s="260"/>
      <c r="L83" s="260"/>
      <c r="M83" s="301"/>
      <c r="N83" s="260"/>
      <c r="O83" s="260"/>
      <c r="P83" s="260"/>
      <c r="Q83" s="260"/>
      <c r="R83" s="260"/>
      <c r="S83" s="260"/>
      <c r="T83" s="260"/>
      <c r="AB83" s="234">
        <f t="shared" si="52"/>
        <v>0</v>
      </c>
      <c r="AC83" s="235">
        <f t="shared" si="52"/>
        <v>0</v>
      </c>
      <c r="AD83" s="235">
        <f t="shared" si="52"/>
        <v>0</v>
      </c>
      <c r="AE83" s="235">
        <f t="shared" si="52"/>
        <v>0</v>
      </c>
      <c r="AF83" s="236">
        <f t="shared" si="52"/>
        <v>0</v>
      </c>
      <c r="AG83" s="288">
        <f t="shared" si="51"/>
        <v>0</v>
      </c>
    </row>
    <row r="84" spans="1:33" ht="14.25" x14ac:dyDescent="0.45">
      <c r="A84" s="298"/>
      <c r="B84" s="299"/>
      <c r="C84" s="260"/>
      <c r="D84" s="640"/>
      <c r="E84" s="627"/>
      <c r="F84" s="301"/>
      <c r="H84" s="298"/>
      <c r="I84" s="260"/>
      <c r="J84" s="260"/>
      <c r="K84" s="260"/>
      <c r="L84" s="260"/>
      <c r="M84" s="301"/>
      <c r="N84" s="260"/>
      <c r="O84" s="260"/>
      <c r="P84" s="260"/>
      <c r="Q84" s="260"/>
      <c r="R84" s="260"/>
      <c r="S84" s="260"/>
      <c r="T84" s="260"/>
      <c r="AB84" s="234">
        <f t="shared" si="52"/>
        <v>0</v>
      </c>
      <c r="AC84" s="235">
        <f t="shared" si="52"/>
        <v>0</v>
      </c>
      <c r="AD84" s="235">
        <f t="shared" si="52"/>
        <v>0</v>
      </c>
      <c r="AE84" s="235">
        <f t="shared" si="52"/>
        <v>0</v>
      </c>
      <c r="AF84" s="236">
        <f t="shared" si="52"/>
        <v>0</v>
      </c>
      <c r="AG84" s="288">
        <f t="shared" si="51"/>
        <v>0</v>
      </c>
    </row>
    <row r="85" spans="1:33" ht="14.25" x14ac:dyDescent="0.45">
      <c r="A85" s="298"/>
      <c r="B85" s="299"/>
      <c r="C85" s="260"/>
      <c r="D85" s="640"/>
      <c r="E85" s="627"/>
      <c r="F85" s="301"/>
      <c r="H85" s="298"/>
      <c r="I85" s="260"/>
      <c r="J85" s="260"/>
      <c r="K85" s="260"/>
      <c r="L85" s="260"/>
      <c r="M85" s="301"/>
      <c r="N85" s="260"/>
      <c r="O85" s="260"/>
      <c r="P85" s="260"/>
      <c r="Q85" s="260"/>
      <c r="R85" s="260"/>
      <c r="S85" s="260"/>
      <c r="T85" s="260"/>
      <c r="AB85" s="234">
        <f t="shared" si="52"/>
        <v>0</v>
      </c>
      <c r="AC85" s="235">
        <f t="shared" si="52"/>
        <v>0</v>
      </c>
      <c r="AD85" s="235">
        <f t="shared" si="52"/>
        <v>0</v>
      </c>
      <c r="AE85" s="235">
        <f t="shared" si="52"/>
        <v>0</v>
      </c>
      <c r="AF85" s="236">
        <f t="shared" si="52"/>
        <v>0</v>
      </c>
      <c r="AG85" s="288">
        <f t="shared" si="51"/>
        <v>0</v>
      </c>
    </row>
    <row r="86" spans="1:33" ht="14.25" x14ac:dyDescent="0.45">
      <c r="A86" s="298"/>
      <c r="B86" s="299"/>
      <c r="C86" s="260"/>
      <c r="D86" s="640"/>
      <c r="E86" s="627"/>
      <c r="F86" s="301"/>
      <c r="H86" s="298"/>
      <c r="I86" s="260"/>
      <c r="J86" s="260"/>
      <c r="K86" s="260"/>
      <c r="L86" s="260"/>
      <c r="M86" s="301"/>
      <c r="N86" s="260"/>
      <c r="O86" s="260"/>
      <c r="P86" s="260"/>
      <c r="Q86" s="260"/>
      <c r="R86" s="260"/>
      <c r="S86" s="260"/>
      <c r="T86" s="260"/>
      <c r="AB86" s="234">
        <f t="shared" si="52"/>
        <v>0</v>
      </c>
      <c r="AC86" s="235">
        <f t="shared" si="52"/>
        <v>0</v>
      </c>
      <c r="AD86" s="235">
        <f t="shared" si="52"/>
        <v>0</v>
      </c>
      <c r="AE86" s="235">
        <f t="shared" si="52"/>
        <v>0</v>
      </c>
      <c r="AF86" s="236">
        <f t="shared" si="52"/>
        <v>0</v>
      </c>
      <c r="AG86" s="288">
        <f t="shared" si="51"/>
        <v>0</v>
      </c>
    </row>
    <row r="87" spans="1:33" ht="14.25" x14ac:dyDescent="0.45">
      <c r="A87" s="298"/>
      <c r="B87" s="299"/>
      <c r="C87" s="260"/>
      <c r="D87" s="640"/>
      <c r="E87" s="627"/>
      <c r="F87" s="301"/>
      <c r="H87" s="298"/>
      <c r="I87" s="260"/>
      <c r="J87" s="260"/>
      <c r="K87" s="260"/>
      <c r="L87" s="260"/>
      <c r="M87" s="301"/>
      <c r="N87" s="260"/>
      <c r="O87" s="260"/>
      <c r="P87" s="260"/>
      <c r="Q87" s="260"/>
      <c r="R87" s="260"/>
      <c r="S87" s="260"/>
      <c r="T87" s="260"/>
      <c r="AB87" s="234">
        <f t="shared" si="52"/>
        <v>0</v>
      </c>
      <c r="AC87" s="235">
        <f t="shared" si="52"/>
        <v>0</v>
      </c>
      <c r="AD87" s="235">
        <f t="shared" si="52"/>
        <v>0</v>
      </c>
      <c r="AE87" s="235">
        <f t="shared" si="52"/>
        <v>0</v>
      </c>
      <c r="AF87" s="236">
        <f t="shared" si="52"/>
        <v>0</v>
      </c>
      <c r="AG87" s="288">
        <f t="shared" si="51"/>
        <v>0</v>
      </c>
    </row>
    <row r="88" spans="1:33" ht="14.25" x14ac:dyDescent="0.45">
      <c r="A88" s="298"/>
      <c r="B88" s="299"/>
      <c r="C88" s="260"/>
      <c r="D88" s="640"/>
      <c r="E88" s="627"/>
      <c r="F88" s="301"/>
      <c r="H88" s="298"/>
      <c r="I88" s="260"/>
      <c r="J88" s="260"/>
      <c r="K88" s="260"/>
      <c r="L88" s="260"/>
      <c r="M88" s="301"/>
      <c r="N88" s="260"/>
      <c r="O88" s="260"/>
      <c r="P88" s="260"/>
      <c r="Q88" s="260"/>
      <c r="R88" s="260"/>
      <c r="S88" s="260"/>
      <c r="T88" s="260"/>
      <c r="AB88" s="234">
        <f t="shared" si="52"/>
        <v>0</v>
      </c>
      <c r="AC88" s="235">
        <f t="shared" si="52"/>
        <v>0</v>
      </c>
      <c r="AD88" s="235">
        <f t="shared" si="52"/>
        <v>0</v>
      </c>
      <c r="AE88" s="235">
        <f t="shared" si="52"/>
        <v>0</v>
      </c>
      <c r="AF88" s="236">
        <f t="shared" si="52"/>
        <v>0</v>
      </c>
      <c r="AG88" s="288">
        <f t="shared" si="51"/>
        <v>0</v>
      </c>
    </row>
    <row r="89" spans="1:33" ht="14.25" x14ac:dyDescent="0.45">
      <c r="A89" s="298"/>
      <c r="B89" s="299"/>
      <c r="C89" s="260"/>
      <c r="D89" s="640"/>
      <c r="E89" s="627"/>
      <c r="F89" s="301"/>
      <c r="H89" s="298"/>
      <c r="I89" s="260"/>
      <c r="J89" s="260"/>
      <c r="K89" s="260"/>
      <c r="L89" s="260"/>
      <c r="M89" s="301"/>
      <c r="N89" s="260"/>
      <c r="O89" s="260"/>
      <c r="P89" s="260"/>
      <c r="Q89" s="260"/>
      <c r="R89" s="260"/>
      <c r="S89" s="260"/>
      <c r="T89" s="260"/>
      <c r="AB89" s="234">
        <f t="shared" si="52"/>
        <v>0</v>
      </c>
      <c r="AC89" s="235">
        <f t="shared" si="52"/>
        <v>0</v>
      </c>
      <c r="AD89" s="235">
        <f t="shared" si="52"/>
        <v>0</v>
      </c>
      <c r="AE89" s="235">
        <f t="shared" si="52"/>
        <v>0</v>
      </c>
      <c r="AF89" s="236">
        <f t="shared" si="52"/>
        <v>0</v>
      </c>
      <c r="AG89" s="288">
        <f t="shared" si="51"/>
        <v>0</v>
      </c>
    </row>
    <row r="90" spans="1:33" ht="14.25" x14ac:dyDescent="0.45">
      <c r="A90" s="298"/>
      <c r="B90" s="299"/>
      <c r="C90" s="260"/>
      <c r="D90" s="640"/>
      <c r="E90" s="627"/>
      <c r="F90" s="301"/>
      <c r="H90" s="298"/>
      <c r="I90" s="260"/>
      <c r="J90" s="260"/>
      <c r="K90" s="260"/>
      <c r="L90" s="260"/>
      <c r="M90" s="301"/>
      <c r="N90" s="260"/>
      <c r="O90" s="260"/>
      <c r="P90" s="260"/>
      <c r="Q90" s="260"/>
      <c r="R90" s="260"/>
      <c r="S90" s="260"/>
      <c r="T90" s="260"/>
      <c r="AB90" s="234">
        <f t="shared" si="52"/>
        <v>0</v>
      </c>
      <c r="AC90" s="235">
        <f t="shared" si="52"/>
        <v>0</v>
      </c>
      <c r="AD90" s="235">
        <f t="shared" si="52"/>
        <v>0</v>
      </c>
      <c r="AE90" s="235">
        <f t="shared" si="52"/>
        <v>0</v>
      </c>
      <c r="AF90" s="236">
        <f t="shared" si="52"/>
        <v>0</v>
      </c>
      <c r="AG90" s="288">
        <f t="shared" si="51"/>
        <v>0</v>
      </c>
    </row>
    <row r="91" spans="1:33" ht="14.25" x14ac:dyDescent="0.45">
      <c r="A91" s="298"/>
      <c r="B91" s="299"/>
      <c r="C91" s="260"/>
      <c r="D91" s="640"/>
      <c r="E91" s="627"/>
      <c r="F91" s="301"/>
      <c r="H91" s="298"/>
      <c r="I91" s="260"/>
      <c r="J91" s="260"/>
      <c r="K91" s="260"/>
      <c r="L91" s="260"/>
      <c r="M91" s="301"/>
      <c r="N91" s="260"/>
      <c r="O91" s="260"/>
      <c r="P91" s="260"/>
      <c r="Q91" s="260"/>
      <c r="R91" s="260"/>
      <c r="S91" s="260"/>
      <c r="T91" s="260"/>
      <c r="AB91" s="234">
        <f t="shared" si="52"/>
        <v>0</v>
      </c>
      <c r="AC91" s="235">
        <f t="shared" si="52"/>
        <v>0</v>
      </c>
      <c r="AD91" s="235">
        <f t="shared" si="52"/>
        <v>0</v>
      </c>
      <c r="AE91" s="235">
        <f t="shared" si="52"/>
        <v>0</v>
      </c>
      <c r="AF91" s="236">
        <f t="shared" si="52"/>
        <v>0</v>
      </c>
      <c r="AG91" s="288">
        <f t="shared" si="51"/>
        <v>0</v>
      </c>
    </row>
    <row r="92" spans="1:33" ht="14.25" x14ac:dyDescent="0.45">
      <c r="A92" s="298"/>
      <c r="B92" s="299"/>
      <c r="C92" s="260"/>
      <c r="D92" s="640"/>
      <c r="E92" s="627"/>
      <c r="F92" s="301"/>
      <c r="H92" s="298"/>
      <c r="I92" s="260"/>
      <c r="J92" s="260"/>
      <c r="K92" s="260"/>
      <c r="L92" s="260"/>
      <c r="M92" s="301"/>
      <c r="N92" s="260"/>
      <c r="O92" s="260"/>
      <c r="P92" s="260"/>
      <c r="Q92" s="260"/>
      <c r="R92" s="260"/>
      <c r="S92" s="260"/>
      <c r="T92" s="260"/>
      <c r="AB92" s="234">
        <f t="shared" si="52"/>
        <v>0</v>
      </c>
      <c r="AC92" s="235">
        <f t="shared" si="52"/>
        <v>0</v>
      </c>
      <c r="AD92" s="235">
        <f t="shared" si="52"/>
        <v>0</v>
      </c>
      <c r="AE92" s="235">
        <f t="shared" si="52"/>
        <v>0</v>
      </c>
      <c r="AF92" s="236">
        <f t="shared" si="52"/>
        <v>0</v>
      </c>
      <c r="AG92" s="288">
        <f t="shared" si="51"/>
        <v>0</v>
      </c>
    </row>
    <row r="93" spans="1:33" ht="14.25" x14ac:dyDescent="0.45">
      <c r="A93" s="298"/>
      <c r="B93" s="299"/>
      <c r="C93" s="260"/>
      <c r="D93" s="640"/>
      <c r="E93" s="627"/>
      <c r="F93" s="301"/>
      <c r="H93" s="298"/>
      <c r="I93" s="260"/>
      <c r="J93" s="260"/>
      <c r="K93" s="260"/>
      <c r="L93" s="260"/>
      <c r="M93" s="301"/>
      <c r="N93" s="260"/>
      <c r="O93" s="260"/>
      <c r="P93" s="260"/>
      <c r="Q93" s="260"/>
      <c r="R93" s="260"/>
      <c r="S93" s="260"/>
      <c r="T93" s="260"/>
      <c r="AB93" s="234">
        <f t="shared" si="52"/>
        <v>0</v>
      </c>
      <c r="AC93" s="235">
        <f t="shared" si="52"/>
        <v>0</v>
      </c>
      <c r="AD93" s="235">
        <f t="shared" si="52"/>
        <v>0</v>
      </c>
      <c r="AE93" s="235">
        <f t="shared" si="52"/>
        <v>0</v>
      </c>
      <c r="AF93" s="236">
        <f t="shared" si="52"/>
        <v>0</v>
      </c>
      <c r="AG93" s="288">
        <f t="shared" si="51"/>
        <v>0</v>
      </c>
    </row>
    <row r="94" spans="1:33" ht="14.25" x14ac:dyDescent="0.45">
      <c r="A94" s="298"/>
      <c r="B94" s="299"/>
      <c r="C94" s="260"/>
      <c r="D94" s="640"/>
      <c r="E94" s="627"/>
      <c r="F94" s="301"/>
      <c r="H94" s="298"/>
      <c r="I94" s="260"/>
      <c r="J94" s="260"/>
      <c r="K94" s="260"/>
      <c r="L94" s="260"/>
      <c r="M94" s="301"/>
      <c r="N94" s="260"/>
      <c r="O94" s="260"/>
      <c r="P94" s="260"/>
      <c r="Q94" s="260"/>
      <c r="R94" s="260"/>
      <c r="S94" s="260"/>
      <c r="T94" s="260"/>
      <c r="AB94" s="234">
        <f t="shared" si="52"/>
        <v>0</v>
      </c>
      <c r="AC94" s="235">
        <f t="shared" si="52"/>
        <v>0</v>
      </c>
      <c r="AD94" s="235">
        <f t="shared" si="52"/>
        <v>0</v>
      </c>
      <c r="AE94" s="235">
        <f t="shared" si="52"/>
        <v>0</v>
      </c>
      <c r="AF94" s="236">
        <f t="shared" si="52"/>
        <v>0</v>
      </c>
      <c r="AG94" s="288">
        <f t="shared" si="51"/>
        <v>0</v>
      </c>
    </row>
    <row r="95" spans="1:33" ht="14.25" x14ac:dyDescent="0.45">
      <c r="A95" s="298"/>
      <c r="B95" s="299"/>
      <c r="C95" s="260"/>
      <c r="D95" s="640"/>
      <c r="E95" s="627"/>
      <c r="F95" s="301"/>
      <c r="H95" s="298"/>
      <c r="I95" s="260"/>
      <c r="J95" s="260"/>
      <c r="K95" s="260"/>
      <c r="L95" s="260"/>
      <c r="M95" s="301"/>
      <c r="N95" s="260"/>
      <c r="O95" s="260"/>
      <c r="P95" s="260"/>
      <c r="Q95" s="260"/>
      <c r="R95" s="260"/>
      <c r="S95" s="260"/>
      <c r="T95" s="260"/>
      <c r="AB95" s="234">
        <f t="shared" ref="AB95:AF110" si="53">IF($K95=AB$41,1,0)</f>
        <v>0</v>
      </c>
      <c r="AC95" s="235">
        <f t="shared" si="53"/>
        <v>0</v>
      </c>
      <c r="AD95" s="235">
        <f t="shared" si="53"/>
        <v>0</v>
      </c>
      <c r="AE95" s="235">
        <f t="shared" si="53"/>
        <v>0</v>
      </c>
      <c r="AF95" s="236">
        <f t="shared" si="53"/>
        <v>0</v>
      </c>
      <c r="AG95" s="288">
        <f t="shared" si="51"/>
        <v>0</v>
      </c>
    </row>
    <row r="96" spans="1:33" ht="14.25" x14ac:dyDescent="0.45">
      <c r="A96" s="298"/>
      <c r="B96" s="299"/>
      <c r="C96" s="260"/>
      <c r="D96" s="640"/>
      <c r="E96" s="627"/>
      <c r="F96" s="301"/>
      <c r="H96" s="298"/>
      <c r="I96" s="260"/>
      <c r="J96" s="260"/>
      <c r="K96" s="260"/>
      <c r="L96" s="260"/>
      <c r="M96" s="301"/>
      <c r="N96" s="260"/>
      <c r="O96" s="260"/>
      <c r="P96" s="260"/>
      <c r="Q96" s="260"/>
      <c r="R96" s="260"/>
      <c r="S96" s="260"/>
      <c r="T96" s="260"/>
      <c r="AB96" s="234">
        <f t="shared" si="53"/>
        <v>0</v>
      </c>
      <c r="AC96" s="235">
        <f t="shared" si="53"/>
        <v>0</v>
      </c>
      <c r="AD96" s="235">
        <f t="shared" si="53"/>
        <v>0</v>
      </c>
      <c r="AE96" s="235">
        <f t="shared" si="53"/>
        <v>0</v>
      </c>
      <c r="AF96" s="236">
        <f t="shared" si="53"/>
        <v>0</v>
      </c>
      <c r="AG96" s="288">
        <f t="shared" si="51"/>
        <v>0</v>
      </c>
    </row>
    <row r="97" spans="1:33" ht="14.25" x14ac:dyDescent="0.45">
      <c r="A97" s="298"/>
      <c r="B97" s="299"/>
      <c r="C97" s="260"/>
      <c r="D97" s="640"/>
      <c r="E97" s="627"/>
      <c r="F97" s="301"/>
      <c r="H97" s="298"/>
      <c r="I97" s="260"/>
      <c r="J97" s="260"/>
      <c r="K97" s="260"/>
      <c r="L97" s="260"/>
      <c r="M97" s="301"/>
      <c r="N97" s="260"/>
      <c r="O97" s="260"/>
      <c r="P97" s="260"/>
      <c r="Q97" s="260"/>
      <c r="R97" s="260"/>
      <c r="S97" s="260"/>
      <c r="T97" s="260"/>
      <c r="AB97" s="234">
        <f t="shared" si="53"/>
        <v>0</v>
      </c>
      <c r="AC97" s="235">
        <f t="shared" si="53"/>
        <v>0</v>
      </c>
      <c r="AD97" s="235">
        <f t="shared" si="53"/>
        <v>0</v>
      </c>
      <c r="AE97" s="235">
        <f t="shared" si="53"/>
        <v>0</v>
      </c>
      <c r="AF97" s="236">
        <f t="shared" si="53"/>
        <v>0</v>
      </c>
      <c r="AG97" s="288">
        <f t="shared" si="51"/>
        <v>0</v>
      </c>
    </row>
    <row r="98" spans="1:33" ht="14.25" x14ac:dyDescent="0.45">
      <c r="A98" s="298"/>
      <c r="B98" s="299"/>
      <c r="C98" s="260"/>
      <c r="D98" s="640"/>
      <c r="E98" s="627"/>
      <c r="F98" s="301"/>
      <c r="H98" s="298"/>
      <c r="I98" s="260"/>
      <c r="J98" s="260"/>
      <c r="K98" s="260"/>
      <c r="L98" s="260"/>
      <c r="M98" s="301"/>
      <c r="N98" s="260"/>
      <c r="O98" s="260"/>
      <c r="P98" s="260"/>
      <c r="Q98" s="260"/>
      <c r="R98" s="260"/>
      <c r="S98" s="260"/>
      <c r="T98" s="260"/>
      <c r="AB98" s="234">
        <f t="shared" si="53"/>
        <v>0</v>
      </c>
      <c r="AC98" s="235">
        <f t="shared" si="53"/>
        <v>0</v>
      </c>
      <c r="AD98" s="235">
        <f t="shared" si="53"/>
        <v>0</v>
      </c>
      <c r="AE98" s="235">
        <f t="shared" si="53"/>
        <v>0</v>
      </c>
      <c r="AF98" s="236">
        <f t="shared" si="53"/>
        <v>0</v>
      </c>
      <c r="AG98" s="288">
        <f t="shared" si="51"/>
        <v>0</v>
      </c>
    </row>
    <row r="99" spans="1:33" ht="14.25" x14ac:dyDescent="0.45">
      <c r="A99" s="298"/>
      <c r="B99" s="299"/>
      <c r="C99" s="260"/>
      <c r="D99" s="640"/>
      <c r="E99" s="627"/>
      <c r="F99" s="301"/>
      <c r="H99" s="298"/>
      <c r="I99" s="260"/>
      <c r="J99" s="260"/>
      <c r="K99" s="260"/>
      <c r="L99" s="260"/>
      <c r="M99" s="301"/>
      <c r="N99" s="260"/>
      <c r="O99" s="260"/>
      <c r="P99" s="260"/>
      <c r="Q99" s="260"/>
      <c r="R99" s="260"/>
      <c r="S99" s="260"/>
      <c r="T99" s="260"/>
      <c r="AB99" s="234">
        <f t="shared" si="53"/>
        <v>0</v>
      </c>
      <c r="AC99" s="235">
        <f t="shared" si="53"/>
        <v>0</v>
      </c>
      <c r="AD99" s="235">
        <f t="shared" si="53"/>
        <v>0</v>
      </c>
      <c r="AE99" s="235">
        <f t="shared" si="53"/>
        <v>0</v>
      </c>
      <c r="AF99" s="236">
        <f t="shared" si="53"/>
        <v>0</v>
      </c>
      <c r="AG99" s="288">
        <f t="shared" si="51"/>
        <v>0</v>
      </c>
    </row>
    <row r="100" spans="1:33" ht="14.25" x14ac:dyDescent="0.45">
      <c r="A100" s="298"/>
      <c r="B100" s="299"/>
      <c r="C100" s="260"/>
      <c r="D100" s="640"/>
      <c r="E100" s="627"/>
      <c r="F100" s="301"/>
      <c r="H100" s="298"/>
      <c r="I100" s="260"/>
      <c r="J100" s="260"/>
      <c r="K100" s="260"/>
      <c r="L100" s="260"/>
      <c r="M100" s="301"/>
      <c r="N100" s="260"/>
      <c r="O100" s="260"/>
      <c r="P100" s="260"/>
      <c r="Q100" s="260"/>
      <c r="R100" s="260"/>
      <c r="S100" s="260"/>
      <c r="T100" s="260"/>
      <c r="AB100" s="234">
        <f t="shared" si="53"/>
        <v>0</v>
      </c>
      <c r="AC100" s="235">
        <f t="shared" si="53"/>
        <v>0</v>
      </c>
      <c r="AD100" s="235">
        <f t="shared" si="53"/>
        <v>0</v>
      </c>
      <c r="AE100" s="235">
        <f t="shared" si="53"/>
        <v>0</v>
      </c>
      <c r="AF100" s="236">
        <f t="shared" si="53"/>
        <v>0</v>
      </c>
      <c r="AG100" s="288">
        <f t="shared" si="51"/>
        <v>0</v>
      </c>
    </row>
    <row r="101" spans="1:33" ht="14.25" x14ac:dyDescent="0.45">
      <c r="A101" s="298"/>
      <c r="B101" s="299"/>
      <c r="C101" s="260"/>
      <c r="D101" s="640"/>
      <c r="E101" s="627"/>
      <c r="F101" s="301"/>
      <c r="H101" s="298"/>
      <c r="I101" s="260"/>
      <c r="J101" s="260"/>
      <c r="K101" s="260"/>
      <c r="L101" s="260"/>
      <c r="M101" s="301"/>
      <c r="N101" s="260"/>
      <c r="O101" s="260"/>
      <c r="P101" s="260"/>
      <c r="Q101" s="260"/>
      <c r="R101" s="260"/>
      <c r="S101" s="260"/>
      <c r="T101" s="260"/>
      <c r="AB101" s="234">
        <f t="shared" si="53"/>
        <v>0</v>
      </c>
      <c r="AC101" s="235">
        <f t="shared" si="53"/>
        <v>0</v>
      </c>
      <c r="AD101" s="235">
        <f t="shared" si="53"/>
        <v>0</v>
      </c>
      <c r="AE101" s="235">
        <f t="shared" si="53"/>
        <v>0</v>
      </c>
      <c r="AF101" s="236">
        <f t="shared" si="53"/>
        <v>0</v>
      </c>
      <c r="AG101" s="288">
        <f t="shared" si="51"/>
        <v>0</v>
      </c>
    </row>
    <row r="102" spans="1:33" ht="14.25" x14ac:dyDescent="0.45">
      <c r="A102" s="298"/>
      <c r="B102" s="299"/>
      <c r="C102" s="260"/>
      <c r="D102" s="640"/>
      <c r="E102" s="627"/>
      <c r="F102" s="301"/>
      <c r="H102" s="298"/>
      <c r="I102" s="260"/>
      <c r="J102" s="260"/>
      <c r="K102" s="260"/>
      <c r="L102" s="260"/>
      <c r="M102" s="301"/>
      <c r="N102" s="260"/>
      <c r="O102" s="260"/>
      <c r="P102" s="260"/>
      <c r="Q102" s="260"/>
      <c r="R102" s="260"/>
      <c r="S102" s="260"/>
      <c r="T102" s="260"/>
      <c r="AB102" s="234">
        <f t="shared" si="53"/>
        <v>0</v>
      </c>
      <c r="AC102" s="235">
        <f t="shared" si="53"/>
        <v>0</v>
      </c>
      <c r="AD102" s="235">
        <f t="shared" si="53"/>
        <v>0</v>
      </c>
      <c r="AE102" s="235">
        <f t="shared" si="53"/>
        <v>0</v>
      </c>
      <c r="AF102" s="236">
        <f t="shared" si="53"/>
        <v>0</v>
      </c>
      <c r="AG102" s="288">
        <f t="shared" si="51"/>
        <v>0</v>
      </c>
    </row>
    <row r="103" spans="1:33" ht="14.25" x14ac:dyDescent="0.45">
      <c r="A103" s="298"/>
      <c r="B103" s="299"/>
      <c r="C103" s="260"/>
      <c r="D103" s="640"/>
      <c r="E103" s="627"/>
      <c r="F103" s="301"/>
      <c r="H103" s="298"/>
      <c r="I103" s="260"/>
      <c r="J103" s="260"/>
      <c r="K103" s="260"/>
      <c r="L103" s="260"/>
      <c r="M103" s="301"/>
      <c r="N103" s="260"/>
      <c r="O103" s="260"/>
      <c r="P103" s="260"/>
      <c r="Q103" s="260"/>
      <c r="R103" s="260"/>
      <c r="S103" s="260"/>
      <c r="T103" s="260"/>
      <c r="AB103" s="234">
        <f t="shared" si="53"/>
        <v>0</v>
      </c>
      <c r="AC103" s="235">
        <f t="shared" si="53"/>
        <v>0</v>
      </c>
      <c r="AD103" s="235">
        <f t="shared" si="53"/>
        <v>0</v>
      </c>
      <c r="AE103" s="235">
        <f t="shared" si="53"/>
        <v>0</v>
      </c>
      <c r="AF103" s="236">
        <f t="shared" si="53"/>
        <v>0</v>
      </c>
      <c r="AG103" s="288">
        <f t="shared" si="51"/>
        <v>0</v>
      </c>
    </row>
    <row r="104" spans="1:33" ht="14.25" x14ac:dyDescent="0.45">
      <c r="A104" s="298"/>
      <c r="B104" s="299"/>
      <c r="C104" s="260"/>
      <c r="D104" s="640"/>
      <c r="E104" s="627"/>
      <c r="F104" s="301"/>
      <c r="H104" s="298"/>
      <c r="I104" s="260"/>
      <c r="J104" s="260"/>
      <c r="K104" s="260"/>
      <c r="L104" s="260"/>
      <c r="M104" s="301"/>
      <c r="N104" s="260"/>
      <c r="O104" s="260"/>
      <c r="P104" s="260"/>
      <c r="Q104" s="260"/>
      <c r="R104" s="260"/>
      <c r="S104" s="260"/>
      <c r="T104" s="260"/>
      <c r="AB104" s="234">
        <f t="shared" si="53"/>
        <v>0</v>
      </c>
      <c r="AC104" s="235">
        <f t="shared" si="53"/>
        <v>0</v>
      </c>
      <c r="AD104" s="235">
        <f t="shared" si="53"/>
        <v>0</v>
      </c>
      <c r="AE104" s="235">
        <f t="shared" si="53"/>
        <v>0</v>
      </c>
      <c r="AF104" s="236">
        <f t="shared" si="53"/>
        <v>0</v>
      </c>
      <c r="AG104" s="288">
        <f t="shared" si="51"/>
        <v>0</v>
      </c>
    </row>
    <row r="105" spans="1:33" ht="14.25" x14ac:dyDescent="0.45">
      <c r="A105" s="298"/>
      <c r="B105" s="299"/>
      <c r="C105" s="260"/>
      <c r="D105" s="640"/>
      <c r="E105" s="627"/>
      <c r="F105" s="301"/>
      <c r="H105" s="298"/>
      <c r="I105" s="260"/>
      <c r="J105" s="260"/>
      <c r="K105" s="260"/>
      <c r="L105" s="260"/>
      <c r="M105" s="301"/>
      <c r="N105" s="260"/>
      <c r="O105" s="260"/>
      <c r="P105" s="260"/>
      <c r="Q105" s="260"/>
      <c r="R105" s="260"/>
      <c r="S105" s="260"/>
      <c r="T105" s="260"/>
      <c r="AB105" s="234">
        <f t="shared" si="53"/>
        <v>0</v>
      </c>
      <c r="AC105" s="235">
        <f t="shared" si="53"/>
        <v>0</v>
      </c>
      <c r="AD105" s="235">
        <f t="shared" si="53"/>
        <v>0</v>
      </c>
      <c r="AE105" s="235">
        <f t="shared" si="53"/>
        <v>0</v>
      </c>
      <c r="AF105" s="236">
        <f t="shared" si="53"/>
        <v>0</v>
      </c>
      <c r="AG105" s="288">
        <f t="shared" si="51"/>
        <v>0</v>
      </c>
    </row>
    <row r="106" spans="1:33" ht="14.25" x14ac:dyDescent="0.45">
      <c r="A106" s="298"/>
      <c r="B106" s="299"/>
      <c r="C106" s="260"/>
      <c r="D106" s="640"/>
      <c r="E106" s="627"/>
      <c r="F106" s="301"/>
      <c r="H106" s="298"/>
      <c r="I106" s="260"/>
      <c r="J106" s="260"/>
      <c r="K106" s="260"/>
      <c r="L106" s="260"/>
      <c r="M106" s="301"/>
      <c r="N106" s="260"/>
      <c r="O106" s="260"/>
      <c r="P106" s="260"/>
      <c r="Q106" s="260"/>
      <c r="R106" s="260"/>
      <c r="S106" s="260"/>
      <c r="T106" s="260"/>
      <c r="AB106" s="234">
        <f t="shared" si="53"/>
        <v>0</v>
      </c>
      <c r="AC106" s="235">
        <f t="shared" si="53"/>
        <v>0</v>
      </c>
      <c r="AD106" s="235">
        <f t="shared" si="53"/>
        <v>0</v>
      </c>
      <c r="AE106" s="235">
        <f t="shared" si="53"/>
        <v>0</v>
      </c>
      <c r="AF106" s="236">
        <f t="shared" si="53"/>
        <v>0</v>
      </c>
      <c r="AG106" s="288">
        <f t="shared" si="51"/>
        <v>0</v>
      </c>
    </row>
    <row r="107" spans="1:33" ht="14.25" x14ac:dyDescent="0.45">
      <c r="A107" s="298"/>
      <c r="B107" s="299"/>
      <c r="C107" s="260"/>
      <c r="D107" s="640"/>
      <c r="E107" s="627"/>
      <c r="F107" s="301"/>
      <c r="H107" s="298"/>
      <c r="I107" s="260"/>
      <c r="J107" s="260"/>
      <c r="K107" s="260"/>
      <c r="L107" s="260"/>
      <c r="M107" s="301"/>
      <c r="N107" s="260"/>
      <c r="O107" s="260"/>
      <c r="P107" s="260"/>
      <c r="Q107" s="260"/>
      <c r="R107" s="260"/>
      <c r="S107" s="260"/>
      <c r="T107" s="260"/>
      <c r="AB107" s="234">
        <f t="shared" si="53"/>
        <v>0</v>
      </c>
      <c r="AC107" s="235">
        <f t="shared" si="53"/>
        <v>0</v>
      </c>
      <c r="AD107" s="235">
        <f t="shared" si="53"/>
        <v>0</v>
      </c>
      <c r="AE107" s="235">
        <f t="shared" si="53"/>
        <v>0</v>
      </c>
      <c r="AF107" s="236">
        <f t="shared" si="53"/>
        <v>0</v>
      </c>
      <c r="AG107" s="288">
        <f t="shared" si="51"/>
        <v>0</v>
      </c>
    </row>
    <row r="108" spans="1:33" ht="14.25" x14ac:dyDescent="0.45">
      <c r="A108" s="298"/>
      <c r="B108" s="299"/>
      <c r="C108" s="260"/>
      <c r="D108" s="640"/>
      <c r="E108" s="627"/>
      <c r="F108" s="301"/>
      <c r="H108" s="298"/>
      <c r="I108" s="260"/>
      <c r="J108" s="260"/>
      <c r="K108" s="260"/>
      <c r="L108" s="260"/>
      <c r="M108" s="301"/>
      <c r="N108" s="260"/>
      <c r="O108" s="260"/>
      <c r="P108" s="260"/>
      <c r="Q108" s="260"/>
      <c r="R108" s="260"/>
      <c r="S108" s="260"/>
      <c r="T108" s="260"/>
      <c r="AB108" s="234">
        <f t="shared" si="53"/>
        <v>0</v>
      </c>
      <c r="AC108" s="235">
        <f t="shared" si="53"/>
        <v>0</v>
      </c>
      <c r="AD108" s="235">
        <f t="shared" si="53"/>
        <v>0</v>
      </c>
      <c r="AE108" s="235">
        <f t="shared" si="53"/>
        <v>0</v>
      </c>
      <c r="AF108" s="236">
        <f t="shared" si="53"/>
        <v>0</v>
      </c>
      <c r="AG108" s="288">
        <f t="shared" si="51"/>
        <v>0</v>
      </c>
    </row>
    <row r="109" spans="1:33" ht="14.25" x14ac:dyDescent="0.45">
      <c r="A109" s="298"/>
      <c r="B109" s="299"/>
      <c r="C109" s="260"/>
      <c r="D109" s="640"/>
      <c r="E109" s="627"/>
      <c r="F109" s="301"/>
      <c r="H109" s="298"/>
      <c r="I109" s="260"/>
      <c r="J109" s="260"/>
      <c r="K109" s="260"/>
      <c r="L109" s="260"/>
      <c r="M109" s="301"/>
      <c r="N109" s="260"/>
      <c r="O109" s="260"/>
      <c r="P109" s="260"/>
      <c r="Q109" s="260"/>
      <c r="R109" s="260"/>
      <c r="S109" s="260"/>
      <c r="T109" s="260"/>
      <c r="AB109" s="234">
        <f t="shared" si="53"/>
        <v>0</v>
      </c>
      <c r="AC109" s="235">
        <f t="shared" si="53"/>
        <v>0</v>
      </c>
      <c r="AD109" s="235">
        <f t="shared" si="53"/>
        <v>0</v>
      </c>
      <c r="AE109" s="235">
        <f t="shared" si="53"/>
        <v>0</v>
      </c>
      <c r="AF109" s="236">
        <f t="shared" si="53"/>
        <v>0</v>
      </c>
      <c r="AG109" s="288">
        <f t="shared" si="51"/>
        <v>0</v>
      </c>
    </row>
    <row r="110" spans="1:33" ht="14.25" x14ac:dyDescent="0.45">
      <c r="A110" s="298"/>
      <c r="B110" s="299"/>
      <c r="C110" s="260"/>
      <c r="D110" s="640"/>
      <c r="E110" s="627"/>
      <c r="F110" s="301"/>
      <c r="H110" s="298"/>
      <c r="I110" s="260"/>
      <c r="J110" s="260"/>
      <c r="K110" s="260"/>
      <c r="L110" s="260"/>
      <c r="M110" s="301"/>
      <c r="N110" s="260"/>
      <c r="O110" s="260"/>
      <c r="P110" s="260"/>
      <c r="Q110" s="260"/>
      <c r="R110" s="260"/>
      <c r="S110" s="260"/>
      <c r="T110" s="260"/>
      <c r="AB110" s="234">
        <f t="shared" si="53"/>
        <v>0</v>
      </c>
      <c r="AC110" s="235">
        <f t="shared" si="53"/>
        <v>0</v>
      </c>
      <c r="AD110" s="235">
        <f t="shared" si="53"/>
        <v>0</v>
      </c>
      <c r="AE110" s="235">
        <f t="shared" si="53"/>
        <v>0</v>
      </c>
      <c r="AF110" s="236">
        <f t="shared" si="53"/>
        <v>0</v>
      </c>
      <c r="AG110" s="288">
        <f t="shared" si="51"/>
        <v>0</v>
      </c>
    </row>
    <row r="111" spans="1:33" ht="14.25" x14ac:dyDescent="0.45">
      <c r="A111" s="298"/>
      <c r="B111" s="299"/>
      <c r="C111" s="260"/>
      <c r="D111" s="640"/>
      <c r="E111" s="627"/>
      <c r="F111" s="301"/>
      <c r="H111" s="298"/>
      <c r="I111" s="260"/>
      <c r="J111" s="260"/>
      <c r="K111" s="260"/>
      <c r="L111" s="260"/>
      <c r="M111" s="301"/>
      <c r="N111" s="260"/>
      <c r="O111" s="260"/>
      <c r="P111" s="260"/>
      <c r="Q111" s="260"/>
      <c r="R111" s="260"/>
      <c r="S111" s="260"/>
      <c r="T111" s="260"/>
      <c r="AB111" s="234">
        <f t="shared" ref="AB111:AF119" si="54">IF($K111=AB$41,1,0)</f>
        <v>0</v>
      </c>
      <c r="AC111" s="235">
        <f t="shared" si="54"/>
        <v>0</v>
      </c>
      <c r="AD111" s="235">
        <f t="shared" si="54"/>
        <v>0</v>
      </c>
      <c r="AE111" s="235">
        <f t="shared" si="54"/>
        <v>0</v>
      </c>
      <c r="AF111" s="236">
        <f t="shared" si="54"/>
        <v>0</v>
      </c>
      <c r="AG111" s="288">
        <f t="shared" si="51"/>
        <v>0</v>
      </c>
    </row>
    <row r="112" spans="1:33" ht="14.25" x14ac:dyDescent="0.45">
      <c r="A112" s="302"/>
      <c r="B112" s="194"/>
      <c r="D112" s="622"/>
      <c r="E112" s="624"/>
      <c r="F112" s="303"/>
      <c r="H112" s="298"/>
      <c r="I112" s="260"/>
      <c r="J112" s="260"/>
      <c r="K112" s="260"/>
      <c r="L112" s="260"/>
      <c r="M112" s="301"/>
      <c r="N112" s="260"/>
      <c r="O112" s="260"/>
      <c r="P112" s="260"/>
      <c r="Q112" s="260"/>
      <c r="R112" s="260"/>
      <c r="S112" s="260"/>
      <c r="T112" s="260"/>
      <c r="AB112" s="234">
        <f t="shared" si="54"/>
        <v>0</v>
      </c>
      <c r="AC112" s="235">
        <f t="shared" si="54"/>
        <v>0</v>
      </c>
      <c r="AD112" s="235">
        <f t="shared" si="54"/>
        <v>0</v>
      </c>
      <c r="AE112" s="235">
        <f t="shared" si="54"/>
        <v>0</v>
      </c>
      <c r="AF112" s="236">
        <f t="shared" si="54"/>
        <v>0</v>
      </c>
      <c r="AG112" s="288">
        <f t="shared" si="51"/>
        <v>0</v>
      </c>
    </row>
    <row r="113" spans="1:33" ht="14.25" x14ac:dyDescent="0.45">
      <c r="A113" s="302"/>
      <c r="B113" s="194"/>
      <c r="D113" s="622"/>
      <c r="E113" s="624"/>
      <c r="F113" s="303"/>
      <c r="H113" s="298"/>
      <c r="I113" s="260"/>
      <c r="J113" s="260"/>
      <c r="K113" s="260"/>
      <c r="L113" s="260"/>
      <c r="M113" s="301"/>
      <c r="N113" s="260"/>
      <c r="O113" s="260"/>
      <c r="P113" s="260"/>
      <c r="Q113" s="260"/>
      <c r="R113" s="260"/>
      <c r="S113" s="260"/>
      <c r="T113" s="260"/>
      <c r="AB113" s="234">
        <f t="shared" si="54"/>
        <v>0</v>
      </c>
      <c r="AC113" s="235">
        <f t="shared" si="54"/>
        <v>0</v>
      </c>
      <c r="AD113" s="235">
        <f t="shared" si="54"/>
        <v>0</v>
      </c>
      <c r="AE113" s="235">
        <f t="shared" si="54"/>
        <v>0</v>
      </c>
      <c r="AF113" s="236">
        <f t="shared" si="54"/>
        <v>0</v>
      </c>
      <c r="AG113" s="288">
        <f t="shared" si="51"/>
        <v>0</v>
      </c>
    </row>
    <row r="114" spans="1:33" ht="14.25" x14ac:dyDescent="0.45">
      <c r="A114" s="302"/>
      <c r="B114" s="194"/>
      <c r="D114" s="622"/>
      <c r="E114" s="624"/>
      <c r="F114" s="303"/>
      <c r="H114" s="298"/>
      <c r="I114" s="260"/>
      <c r="J114" s="260"/>
      <c r="K114" s="260"/>
      <c r="L114" s="260"/>
      <c r="M114" s="301"/>
      <c r="N114" s="260"/>
      <c r="O114" s="260"/>
      <c r="P114" s="260"/>
      <c r="Q114" s="260"/>
      <c r="R114" s="260"/>
      <c r="S114" s="260"/>
      <c r="T114" s="260"/>
      <c r="AB114" s="234">
        <f t="shared" si="54"/>
        <v>0</v>
      </c>
      <c r="AC114" s="235">
        <f t="shared" si="54"/>
        <v>0</v>
      </c>
      <c r="AD114" s="235">
        <f t="shared" si="54"/>
        <v>0</v>
      </c>
      <c r="AE114" s="235">
        <f t="shared" si="54"/>
        <v>0</v>
      </c>
      <c r="AF114" s="236">
        <f t="shared" si="54"/>
        <v>0</v>
      </c>
      <c r="AG114" s="288">
        <f t="shared" si="51"/>
        <v>0</v>
      </c>
    </row>
    <row r="115" spans="1:33" ht="14.25" x14ac:dyDescent="0.45">
      <c r="A115" s="302"/>
      <c r="B115" s="194"/>
      <c r="D115" s="622"/>
      <c r="E115" s="624"/>
      <c r="F115" s="303"/>
      <c r="H115" s="298"/>
      <c r="I115" s="260"/>
      <c r="J115" s="260"/>
      <c r="K115" s="260"/>
      <c r="L115" s="260"/>
      <c r="M115" s="301"/>
      <c r="N115" s="260"/>
      <c r="O115" s="260"/>
      <c r="P115" s="260"/>
      <c r="Q115" s="260"/>
      <c r="R115" s="260"/>
      <c r="S115" s="260"/>
      <c r="T115" s="260"/>
      <c r="AB115" s="234">
        <f t="shared" si="54"/>
        <v>0</v>
      </c>
      <c r="AC115" s="235">
        <f t="shared" si="54"/>
        <v>0</v>
      </c>
      <c r="AD115" s="235">
        <f t="shared" si="54"/>
        <v>0</v>
      </c>
      <c r="AE115" s="235">
        <f t="shared" si="54"/>
        <v>0</v>
      </c>
      <c r="AF115" s="236">
        <f t="shared" si="54"/>
        <v>0</v>
      </c>
      <c r="AG115" s="288">
        <f t="shared" si="51"/>
        <v>0</v>
      </c>
    </row>
    <row r="116" spans="1:33" ht="14.25" x14ac:dyDescent="0.45">
      <c r="A116" s="302"/>
      <c r="B116" s="194"/>
      <c r="D116" s="622"/>
      <c r="E116" s="624"/>
      <c r="F116" s="303"/>
      <c r="H116" s="298"/>
      <c r="I116" s="260"/>
      <c r="J116" s="260"/>
      <c r="K116" s="260"/>
      <c r="L116" s="260"/>
      <c r="M116" s="301"/>
      <c r="N116" s="260"/>
      <c r="O116" s="260"/>
      <c r="P116" s="260"/>
      <c r="Q116" s="260"/>
      <c r="R116" s="260"/>
      <c r="S116" s="260"/>
      <c r="T116" s="260"/>
      <c r="AB116" s="234">
        <f t="shared" si="54"/>
        <v>0</v>
      </c>
      <c r="AC116" s="235">
        <f t="shared" si="54"/>
        <v>0</v>
      </c>
      <c r="AD116" s="235">
        <f t="shared" si="54"/>
        <v>0</v>
      </c>
      <c r="AE116" s="235">
        <f t="shared" si="54"/>
        <v>0</v>
      </c>
      <c r="AF116" s="236">
        <f t="shared" si="54"/>
        <v>0</v>
      </c>
      <c r="AG116" s="288">
        <f t="shared" si="51"/>
        <v>0</v>
      </c>
    </row>
    <row r="117" spans="1:33" ht="14.25" x14ac:dyDescent="0.45">
      <c r="A117" s="302"/>
      <c r="B117" s="194"/>
      <c r="D117" s="622"/>
      <c r="E117" s="624"/>
      <c r="F117" s="303"/>
      <c r="H117" s="298"/>
      <c r="I117" s="260"/>
      <c r="J117" s="260"/>
      <c r="K117" s="260"/>
      <c r="L117" s="260"/>
      <c r="M117" s="301"/>
      <c r="N117" s="260"/>
      <c r="O117" s="260"/>
      <c r="P117" s="260"/>
      <c r="Q117" s="260"/>
      <c r="R117" s="260"/>
      <c r="S117" s="260"/>
      <c r="T117" s="260"/>
      <c r="AB117" s="234">
        <f t="shared" si="54"/>
        <v>0</v>
      </c>
      <c r="AC117" s="235">
        <f t="shared" si="54"/>
        <v>0</v>
      </c>
      <c r="AD117" s="235">
        <f t="shared" si="54"/>
        <v>0</v>
      </c>
      <c r="AE117" s="235">
        <f t="shared" si="54"/>
        <v>0</v>
      </c>
      <c r="AF117" s="236">
        <f t="shared" si="54"/>
        <v>0</v>
      </c>
      <c r="AG117" s="288">
        <f t="shared" si="51"/>
        <v>0</v>
      </c>
    </row>
    <row r="118" spans="1:33" ht="14.25" x14ac:dyDescent="0.45">
      <c r="A118" s="302"/>
      <c r="B118" s="194"/>
      <c r="D118" s="622"/>
      <c r="E118" s="624"/>
      <c r="F118" s="303"/>
      <c r="H118" s="298"/>
      <c r="I118" s="260"/>
      <c r="J118" s="260"/>
      <c r="K118" s="260"/>
      <c r="L118" s="260"/>
      <c r="M118" s="301"/>
      <c r="N118" s="260"/>
      <c r="O118" s="260"/>
      <c r="P118" s="260"/>
      <c r="Q118" s="260"/>
      <c r="R118" s="260"/>
      <c r="S118" s="260"/>
      <c r="T118" s="260"/>
      <c r="AB118" s="234">
        <f t="shared" si="54"/>
        <v>0</v>
      </c>
      <c r="AC118" s="235">
        <f t="shared" si="54"/>
        <v>0</v>
      </c>
      <c r="AD118" s="235">
        <f t="shared" si="54"/>
        <v>0</v>
      </c>
      <c r="AE118" s="235">
        <f t="shared" si="54"/>
        <v>0</v>
      </c>
      <c r="AF118" s="236">
        <f t="shared" si="54"/>
        <v>0</v>
      </c>
      <c r="AG118" s="288">
        <f t="shared" si="51"/>
        <v>0</v>
      </c>
    </row>
    <row r="119" spans="1:33" ht="14.65" thickBot="1" x14ac:dyDescent="0.5">
      <c r="A119" s="304"/>
      <c r="B119" s="305"/>
      <c r="C119" s="306"/>
      <c r="D119" s="641"/>
      <c r="E119" s="628"/>
      <c r="F119" s="309"/>
      <c r="H119" s="310"/>
      <c r="I119" s="311"/>
      <c r="J119" s="311"/>
      <c r="K119" s="311"/>
      <c r="L119" s="311"/>
      <c r="M119" s="312"/>
      <c r="N119" s="260"/>
      <c r="O119" s="260"/>
      <c r="P119" s="260"/>
      <c r="Q119" s="260"/>
      <c r="R119" s="260"/>
      <c r="S119" s="260"/>
      <c r="T119" s="260"/>
      <c r="AB119" s="234">
        <f t="shared" si="54"/>
        <v>0</v>
      </c>
      <c r="AC119" s="235">
        <f t="shared" si="54"/>
        <v>0</v>
      </c>
      <c r="AD119" s="235">
        <f t="shared" si="54"/>
        <v>0</v>
      </c>
      <c r="AE119" s="235">
        <f t="shared" si="54"/>
        <v>0</v>
      </c>
      <c r="AF119" s="236">
        <f t="shared" si="54"/>
        <v>0</v>
      </c>
      <c r="AG119" s="288">
        <f t="shared" si="51"/>
        <v>0</v>
      </c>
    </row>
    <row r="120" spans="1:33" ht="14.65" thickBot="1" x14ac:dyDescent="0.5">
      <c r="B120" s="194"/>
      <c r="H120" s="260"/>
      <c r="I120" s="260"/>
      <c r="J120" s="260"/>
      <c r="K120" s="260"/>
      <c r="L120" s="260"/>
      <c r="M120" s="260"/>
      <c r="N120" s="260"/>
      <c r="O120" s="260"/>
      <c r="P120" s="260"/>
      <c r="Q120" s="260"/>
      <c r="R120" s="260"/>
      <c r="S120" s="260"/>
      <c r="T120" s="260"/>
      <c r="AB120" s="257">
        <f t="shared" ref="AB120:AF120" si="55">IF($K120=AB$41,1,0)</f>
        <v>0</v>
      </c>
      <c r="AC120" s="255">
        <f t="shared" si="55"/>
        <v>0</v>
      </c>
      <c r="AD120" s="255">
        <f t="shared" si="55"/>
        <v>0</v>
      </c>
      <c r="AE120" s="255">
        <f t="shared" si="55"/>
        <v>0</v>
      </c>
      <c r="AF120" s="256">
        <f t="shared" si="55"/>
        <v>0</v>
      </c>
      <c r="AG120" s="288">
        <f t="shared" ref="AG120" si="56">SUM(AB120:AF120)</f>
        <v>0</v>
      </c>
    </row>
    <row r="121" spans="1:33" ht="14.65" thickBot="1" x14ac:dyDescent="0.5">
      <c r="B121" s="194"/>
      <c r="H121" s="260"/>
      <c r="Z121" s="186">
        <f>SUM(AB121:AF121)</f>
        <v>33</v>
      </c>
      <c r="AB121" s="205">
        <f>SUM(AB42:AB120)</f>
        <v>7</v>
      </c>
      <c r="AC121" s="206">
        <f t="shared" ref="AC121:AF121" si="57">SUM(AC42:AC120)</f>
        <v>7</v>
      </c>
      <c r="AD121" s="206">
        <f t="shared" si="57"/>
        <v>15</v>
      </c>
      <c r="AE121" s="206">
        <f t="shared" si="57"/>
        <v>0</v>
      </c>
      <c r="AF121" s="207">
        <f t="shared" si="57"/>
        <v>4</v>
      </c>
    </row>
    <row r="122" spans="1:33" ht="13.15" thickBot="1" x14ac:dyDescent="0.4">
      <c r="B122" s="194"/>
      <c r="H122" s="313"/>
    </row>
    <row r="123" spans="1:33" s="316" customFormat="1" ht="21" thickBot="1" x14ac:dyDescent="0.65">
      <c r="A123" s="314" t="s">
        <v>115</v>
      </c>
      <c r="B123" s="315"/>
      <c r="D123" s="317"/>
      <c r="E123" s="318"/>
      <c r="H123" s="319"/>
    </row>
    <row r="124" spans="1:33" s="287" customFormat="1" ht="13.15" x14ac:dyDescent="0.4">
      <c r="A124" s="287" t="s">
        <v>30</v>
      </c>
      <c r="B124" s="320" t="s">
        <v>76</v>
      </c>
      <c r="C124" s="287" t="s">
        <v>31</v>
      </c>
      <c r="D124" s="320" t="s">
        <v>26</v>
      </c>
      <c r="E124" s="287" t="s">
        <v>77</v>
      </c>
      <c r="F124" s="287" t="s">
        <v>78</v>
      </c>
      <c r="G124" s="287" t="s">
        <v>79</v>
      </c>
    </row>
    <row r="125" spans="1:33" outlineLevel="1" x14ac:dyDescent="0.35">
      <c r="A125" s="186">
        <v>1</v>
      </c>
      <c r="B125" s="194"/>
      <c r="C125" s="96" t="s">
        <v>155</v>
      </c>
      <c r="D125" s="646">
        <v>10.3</v>
      </c>
      <c r="E125" s="324" t="s">
        <v>175</v>
      </c>
      <c r="F125" s="186">
        <v>30</v>
      </c>
      <c r="G125" s="186">
        <v>30</v>
      </c>
      <c r="H125" s="288"/>
      <c r="J125" s="323"/>
      <c r="K125" s="288"/>
      <c r="L125" s="646"/>
      <c r="X125" s="186"/>
    </row>
    <row r="126" spans="1:33" outlineLevel="1" x14ac:dyDescent="0.35">
      <c r="A126" s="186">
        <v>2</v>
      </c>
      <c r="B126" s="194"/>
      <c r="C126" s="96" t="s">
        <v>158</v>
      </c>
      <c r="D126" s="195">
        <v>15.1</v>
      </c>
      <c r="E126" s="324" t="s">
        <v>70</v>
      </c>
      <c r="F126" s="186">
        <v>23</v>
      </c>
      <c r="G126" s="186">
        <v>23</v>
      </c>
      <c r="H126" s="288"/>
      <c r="J126" s="323"/>
      <c r="K126" s="288"/>
      <c r="L126" s="646"/>
      <c r="X126" s="186"/>
    </row>
    <row r="127" spans="1:33" outlineLevel="1" x14ac:dyDescent="0.35">
      <c r="A127" s="186">
        <v>3</v>
      </c>
      <c r="B127" s="194"/>
      <c r="C127" s="96" t="s">
        <v>207</v>
      </c>
      <c r="D127" s="195">
        <v>16.100000000000001</v>
      </c>
      <c r="E127" s="324" t="s">
        <v>69</v>
      </c>
      <c r="F127" s="186">
        <v>22</v>
      </c>
      <c r="G127" s="186">
        <v>22</v>
      </c>
      <c r="H127" s="288"/>
      <c r="J127" s="323"/>
      <c r="K127" s="288"/>
      <c r="L127" s="646"/>
      <c r="X127" s="186"/>
    </row>
    <row r="128" spans="1:33" outlineLevel="1" x14ac:dyDescent="0.35">
      <c r="A128" s="186">
        <v>4</v>
      </c>
      <c r="B128" s="194"/>
      <c r="C128" s="96" t="s">
        <v>332</v>
      </c>
      <c r="D128" s="195">
        <v>14</v>
      </c>
      <c r="E128" s="324"/>
      <c r="F128" s="186">
        <v>21</v>
      </c>
      <c r="G128" s="186">
        <v>21</v>
      </c>
      <c r="H128" s="288"/>
      <c r="J128" s="323"/>
      <c r="K128" s="288"/>
      <c r="L128" s="646"/>
      <c r="X128" s="186"/>
    </row>
    <row r="129" spans="1:24" outlineLevel="1" x14ac:dyDescent="0.35">
      <c r="A129" s="186">
        <v>5</v>
      </c>
      <c r="B129" s="194"/>
      <c r="C129" s="96" t="s">
        <v>243</v>
      </c>
      <c r="D129" s="195">
        <v>18</v>
      </c>
      <c r="E129" s="324" t="s">
        <v>69</v>
      </c>
      <c r="F129" s="186">
        <v>20</v>
      </c>
      <c r="G129" s="186">
        <v>20</v>
      </c>
      <c r="H129" s="288"/>
      <c r="J129" s="323"/>
      <c r="K129" s="288"/>
      <c r="L129" s="646"/>
      <c r="X129" s="186"/>
    </row>
    <row r="130" spans="1:24" outlineLevel="1" x14ac:dyDescent="0.35">
      <c r="A130" s="186">
        <v>6</v>
      </c>
      <c r="B130" s="194"/>
      <c r="C130" s="96" t="s">
        <v>151</v>
      </c>
      <c r="D130" s="195">
        <v>24.3</v>
      </c>
      <c r="E130" s="324" t="s">
        <v>69</v>
      </c>
      <c r="F130" s="186">
        <v>17</v>
      </c>
      <c r="G130" s="186">
        <v>17</v>
      </c>
      <c r="H130" s="288"/>
      <c r="J130" s="323"/>
      <c r="K130" s="288"/>
      <c r="L130" s="646"/>
      <c r="X130" s="186"/>
    </row>
    <row r="131" spans="1:24" ht="12" customHeight="1" outlineLevel="1" x14ac:dyDescent="0.35">
      <c r="A131" s="186">
        <v>7</v>
      </c>
      <c r="B131" s="194"/>
      <c r="C131" s="96" t="s">
        <v>278</v>
      </c>
      <c r="D131" s="195">
        <v>24.9</v>
      </c>
      <c r="E131" s="324" t="s">
        <v>70</v>
      </c>
      <c r="F131" s="186">
        <v>16</v>
      </c>
      <c r="G131" s="186">
        <v>16</v>
      </c>
      <c r="H131" s="288"/>
      <c r="J131" s="323"/>
      <c r="K131" s="288"/>
      <c r="L131" s="646"/>
      <c r="X131" s="186"/>
    </row>
    <row r="132" spans="1:24" outlineLevel="1" x14ac:dyDescent="0.35">
      <c r="A132" s="186">
        <v>8</v>
      </c>
      <c r="B132" s="194"/>
      <c r="C132" s="96" t="s">
        <v>342</v>
      </c>
      <c r="D132" s="195">
        <v>17.2</v>
      </c>
      <c r="E132" s="324"/>
      <c r="F132" s="186">
        <v>16</v>
      </c>
      <c r="G132" s="186">
        <v>16</v>
      </c>
      <c r="H132" s="288"/>
      <c r="J132" s="323"/>
      <c r="K132" s="288"/>
      <c r="L132" s="646"/>
      <c r="X132" s="186"/>
    </row>
    <row r="133" spans="1:24" outlineLevel="1" x14ac:dyDescent="0.35">
      <c r="A133" s="186">
        <v>9</v>
      </c>
      <c r="B133" s="194"/>
      <c r="C133" s="96" t="s">
        <v>355</v>
      </c>
      <c r="D133" s="195">
        <v>19</v>
      </c>
      <c r="E133" s="324"/>
      <c r="F133" s="186">
        <v>16</v>
      </c>
      <c r="G133" s="186">
        <v>16</v>
      </c>
      <c r="H133" s="288"/>
      <c r="J133" s="323"/>
      <c r="K133" s="288"/>
      <c r="L133" s="646"/>
      <c r="X133" s="186"/>
    </row>
    <row r="134" spans="1:24" outlineLevel="1" x14ac:dyDescent="0.35">
      <c r="A134" s="186">
        <v>10</v>
      </c>
      <c r="B134" s="194"/>
      <c r="C134" s="96" t="s">
        <v>157</v>
      </c>
      <c r="D134" s="195">
        <v>14.9</v>
      </c>
      <c r="E134" s="324" t="s">
        <v>175</v>
      </c>
      <c r="F134" s="186">
        <v>16</v>
      </c>
      <c r="G134" s="186">
        <v>16</v>
      </c>
      <c r="H134" s="288"/>
      <c r="J134" s="323"/>
      <c r="K134" s="288"/>
      <c r="L134" s="646"/>
      <c r="X134" s="186"/>
    </row>
    <row r="135" spans="1:24" outlineLevel="1" x14ac:dyDescent="0.35">
      <c r="A135" s="186">
        <v>11</v>
      </c>
      <c r="B135" s="194"/>
      <c r="C135" s="96" t="s">
        <v>239</v>
      </c>
      <c r="D135" s="195">
        <v>20.9</v>
      </c>
      <c r="E135" s="324" t="s">
        <v>75</v>
      </c>
      <c r="F135" s="186">
        <v>15</v>
      </c>
      <c r="G135" s="186">
        <v>15</v>
      </c>
      <c r="H135" s="288"/>
      <c r="J135" s="323"/>
      <c r="K135" s="288"/>
      <c r="L135" s="646"/>
      <c r="X135" s="186"/>
    </row>
    <row r="136" spans="1:24" outlineLevel="1" x14ac:dyDescent="0.35">
      <c r="A136" s="186">
        <v>12</v>
      </c>
      <c r="B136" s="194"/>
      <c r="C136" s="96" t="s">
        <v>260</v>
      </c>
      <c r="D136" s="195">
        <v>33.299999999999997</v>
      </c>
      <c r="E136" s="324" t="s">
        <v>69</v>
      </c>
      <c r="F136" s="186">
        <v>15</v>
      </c>
      <c r="G136" s="186">
        <v>15</v>
      </c>
      <c r="H136" s="288"/>
      <c r="J136" s="323"/>
      <c r="K136" s="288"/>
      <c r="L136" s="646"/>
      <c r="X136" s="186"/>
    </row>
    <row r="137" spans="1:24" outlineLevel="1" x14ac:dyDescent="0.35">
      <c r="A137" s="186">
        <v>13</v>
      </c>
      <c r="B137" s="194"/>
      <c r="C137" s="96" t="s">
        <v>141</v>
      </c>
      <c r="D137" s="195">
        <v>18.399999999999999</v>
      </c>
      <c r="E137" s="324" t="s">
        <v>70</v>
      </c>
      <c r="F137" s="186">
        <v>15</v>
      </c>
      <c r="G137" s="186">
        <v>15</v>
      </c>
      <c r="H137" s="288"/>
      <c r="J137" s="323"/>
      <c r="K137" s="288"/>
      <c r="L137" s="646"/>
      <c r="X137" s="186"/>
    </row>
    <row r="138" spans="1:24" outlineLevel="1" x14ac:dyDescent="0.35">
      <c r="A138" s="186">
        <v>14</v>
      </c>
      <c r="B138" s="194"/>
      <c r="C138" s="96" t="s">
        <v>424</v>
      </c>
      <c r="D138" s="195">
        <v>13.3</v>
      </c>
      <c r="E138" s="324" t="s">
        <v>70</v>
      </c>
      <c r="F138" s="186">
        <v>15</v>
      </c>
      <c r="G138" s="186">
        <v>15</v>
      </c>
      <c r="H138" s="288"/>
      <c r="J138" s="323"/>
      <c r="K138" s="288"/>
      <c r="L138" s="646"/>
      <c r="X138" s="186"/>
    </row>
    <row r="139" spans="1:24" outlineLevel="1" x14ac:dyDescent="0.35">
      <c r="A139" s="186">
        <v>15</v>
      </c>
      <c r="B139" s="194"/>
      <c r="C139" s="96" t="s">
        <v>160</v>
      </c>
      <c r="D139" s="195">
        <v>20.399999999999999</v>
      </c>
      <c r="E139" s="324" t="s">
        <v>69</v>
      </c>
      <c r="F139" s="186">
        <v>14</v>
      </c>
      <c r="G139" s="186">
        <v>14</v>
      </c>
      <c r="H139" s="288"/>
      <c r="J139" s="323"/>
      <c r="K139" s="288"/>
      <c r="L139" s="646"/>
      <c r="X139" s="186"/>
    </row>
    <row r="140" spans="1:24" outlineLevel="1" x14ac:dyDescent="0.35">
      <c r="A140" s="186">
        <v>16</v>
      </c>
      <c r="B140" s="194"/>
      <c r="C140" s="96" t="s">
        <v>146</v>
      </c>
      <c r="D140" s="195">
        <v>22.1</v>
      </c>
      <c r="E140" s="324" t="s">
        <v>69</v>
      </c>
      <c r="F140" s="186">
        <v>13</v>
      </c>
      <c r="G140" s="186">
        <v>13</v>
      </c>
      <c r="H140" s="288"/>
      <c r="J140" s="323"/>
      <c r="K140" s="288"/>
      <c r="L140" s="646"/>
      <c r="X140" s="186"/>
    </row>
    <row r="141" spans="1:24" outlineLevel="1" x14ac:dyDescent="0.35">
      <c r="A141" s="186">
        <v>17</v>
      </c>
      <c r="B141" s="194"/>
      <c r="C141" s="96" t="s">
        <v>148</v>
      </c>
      <c r="D141" s="195">
        <v>11</v>
      </c>
      <c r="E141" s="324" t="s">
        <v>70</v>
      </c>
      <c r="F141" s="186">
        <v>13</v>
      </c>
      <c r="G141" s="186">
        <v>13</v>
      </c>
      <c r="H141" s="288"/>
      <c r="J141" s="323"/>
      <c r="K141" s="288"/>
      <c r="L141" s="646"/>
      <c r="X141" s="186"/>
    </row>
    <row r="142" spans="1:24" outlineLevel="1" x14ac:dyDescent="0.35">
      <c r="A142" s="186">
        <v>18</v>
      </c>
      <c r="B142" s="194"/>
      <c r="C142" s="96" t="s">
        <v>270</v>
      </c>
      <c r="D142" s="195">
        <v>26.6</v>
      </c>
      <c r="E142" s="324" t="s">
        <v>69</v>
      </c>
      <c r="F142" s="186">
        <v>13</v>
      </c>
      <c r="G142" s="186">
        <v>13</v>
      </c>
      <c r="H142" s="288"/>
      <c r="J142" s="323"/>
      <c r="K142" s="288"/>
      <c r="L142" s="646"/>
      <c r="X142" s="186"/>
    </row>
    <row r="143" spans="1:24" outlineLevel="1" x14ac:dyDescent="0.35">
      <c r="A143" s="186">
        <v>19</v>
      </c>
      <c r="B143" s="194"/>
      <c r="C143" s="96" t="s">
        <v>437</v>
      </c>
      <c r="D143" s="195">
        <v>35</v>
      </c>
      <c r="E143" s="324" t="s">
        <v>69</v>
      </c>
      <c r="F143" s="186">
        <v>11</v>
      </c>
      <c r="G143" s="186">
        <v>11</v>
      </c>
      <c r="H143" s="288"/>
      <c r="J143" s="323"/>
      <c r="K143" s="288"/>
      <c r="L143" s="646"/>
      <c r="X143" s="186"/>
    </row>
    <row r="144" spans="1:24" outlineLevel="1" x14ac:dyDescent="0.35">
      <c r="A144" s="186">
        <v>20</v>
      </c>
      <c r="B144" s="194"/>
      <c r="C144" s="96" t="s">
        <v>438</v>
      </c>
      <c r="D144" s="195">
        <v>37.700000000000003</v>
      </c>
      <c r="E144" s="324" t="s">
        <v>69</v>
      </c>
      <c r="F144" s="186">
        <v>11</v>
      </c>
      <c r="G144" s="186">
        <v>11</v>
      </c>
      <c r="H144" s="288"/>
      <c r="J144" s="323"/>
      <c r="K144" s="288"/>
      <c r="L144" s="646"/>
      <c r="X144" s="186"/>
    </row>
    <row r="145" spans="1:24" outlineLevel="1" x14ac:dyDescent="0.35">
      <c r="A145" s="186">
        <v>21</v>
      </c>
      <c r="B145" s="194"/>
      <c r="C145" s="96" t="s">
        <v>269</v>
      </c>
      <c r="D145" s="195">
        <v>23.9</v>
      </c>
      <c r="E145" s="324" t="s">
        <v>69</v>
      </c>
      <c r="F145" s="186">
        <v>11</v>
      </c>
      <c r="G145" s="186">
        <v>11</v>
      </c>
      <c r="H145" s="288"/>
      <c r="J145" s="323"/>
      <c r="K145" s="288"/>
      <c r="L145" s="646"/>
      <c r="X145" s="186"/>
    </row>
    <row r="146" spans="1:24" outlineLevel="1" x14ac:dyDescent="0.35">
      <c r="A146" s="186">
        <v>22</v>
      </c>
      <c r="B146" s="194"/>
      <c r="C146" s="96" t="s">
        <v>339</v>
      </c>
      <c r="D146" s="195">
        <v>30.1</v>
      </c>
      <c r="E146" s="324"/>
      <c r="F146" s="186">
        <v>9</v>
      </c>
      <c r="G146" s="186">
        <v>9</v>
      </c>
      <c r="H146" s="288"/>
      <c r="J146" s="323"/>
      <c r="K146" s="288"/>
      <c r="L146" s="646"/>
      <c r="X146" s="186"/>
    </row>
    <row r="147" spans="1:24" outlineLevel="1" x14ac:dyDescent="0.35">
      <c r="A147" s="186">
        <v>23</v>
      </c>
      <c r="B147" s="194"/>
      <c r="C147" s="96" t="s">
        <v>417</v>
      </c>
      <c r="D147" s="195">
        <v>33.6</v>
      </c>
      <c r="E147" s="324" t="s">
        <v>175</v>
      </c>
      <c r="F147" s="186">
        <v>9</v>
      </c>
      <c r="G147" s="186">
        <v>9</v>
      </c>
      <c r="H147" s="288"/>
      <c r="J147" s="323"/>
      <c r="K147" s="288"/>
      <c r="L147" s="646"/>
      <c r="X147" s="186"/>
    </row>
    <row r="148" spans="1:24" outlineLevel="1" x14ac:dyDescent="0.35">
      <c r="A148" s="186">
        <v>24</v>
      </c>
      <c r="B148" s="194"/>
      <c r="C148" s="96" t="s">
        <v>439</v>
      </c>
      <c r="D148" s="195">
        <v>29.3</v>
      </c>
      <c r="E148" s="324" t="s">
        <v>175</v>
      </c>
      <c r="F148" s="186">
        <v>9</v>
      </c>
      <c r="G148" s="186">
        <v>9</v>
      </c>
      <c r="H148" s="288"/>
      <c r="J148" s="323"/>
      <c r="K148" s="288"/>
      <c r="L148" s="646"/>
      <c r="X148" s="186"/>
    </row>
    <row r="149" spans="1:24" outlineLevel="1" x14ac:dyDescent="0.35">
      <c r="A149" s="186">
        <v>25</v>
      </c>
      <c r="B149" s="194"/>
      <c r="C149" s="96" t="s">
        <v>159</v>
      </c>
      <c r="D149" s="195">
        <v>22.2</v>
      </c>
      <c r="E149" s="324" t="s">
        <v>175</v>
      </c>
      <c r="F149" s="186">
        <v>9</v>
      </c>
      <c r="G149" s="186">
        <v>9</v>
      </c>
      <c r="H149" s="288"/>
      <c r="J149" s="323"/>
      <c r="K149" s="288"/>
      <c r="L149" s="646"/>
      <c r="X149" s="186"/>
    </row>
    <row r="150" spans="1:24" outlineLevel="1" x14ac:dyDescent="0.35">
      <c r="A150" s="186">
        <v>26</v>
      </c>
      <c r="B150" s="194"/>
      <c r="C150" s="96" t="s">
        <v>427</v>
      </c>
      <c r="D150" s="195">
        <v>25.1</v>
      </c>
      <c r="E150" s="324" t="s">
        <v>175</v>
      </c>
      <c r="F150" s="186">
        <v>7</v>
      </c>
      <c r="G150" s="186">
        <v>7</v>
      </c>
      <c r="H150" s="288"/>
      <c r="J150" s="323"/>
      <c r="K150" s="288"/>
      <c r="L150" s="646"/>
      <c r="X150" s="186"/>
    </row>
    <row r="151" spans="1:24" outlineLevel="1" x14ac:dyDescent="0.35">
      <c r="A151" s="186">
        <v>27</v>
      </c>
      <c r="B151" s="194"/>
      <c r="C151" s="96" t="s">
        <v>421</v>
      </c>
      <c r="D151" s="195">
        <v>34.700000000000003</v>
      </c>
      <c r="E151" s="324" t="s">
        <v>69</v>
      </c>
      <c r="F151" s="186">
        <v>7</v>
      </c>
      <c r="G151" s="186">
        <v>7</v>
      </c>
      <c r="H151" s="288"/>
      <c r="J151" s="323"/>
      <c r="K151" s="288"/>
      <c r="L151" s="646"/>
      <c r="X151" s="186"/>
    </row>
    <row r="152" spans="1:24" outlineLevel="1" x14ac:dyDescent="0.35">
      <c r="A152" s="186">
        <v>28</v>
      </c>
      <c r="B152" s="194"/>
      <c r="C152" s="96" t="s">
        <v>440</v>
      </c>
      <c r="D152" s="195">
        <v>48</v>
      </c>
      <c r="E152" s="324"/>
      <c r="F152" s="186">
        <v>7</v>
      </c>
      <c r="G152" s="186">
        <v>7</v>
      </c>
      <c r="H152" s="288"/>
      <c r="J152" s="323"/>
      <c r="K152" s="288"/>
      <c r="L152" s="646"/>
      <c r="X152" s="186"/>
    </row>
    <row r="153" spans="1:24" outlineLevel="1" x14ac:dyDescent="0.35">
      <c r="A153" s="186">
        <v>29</v>
      </c>
      <c r="B153" s="194"/>
      <c r="C153" s="96" t="s">
        <v>201</v>
      </c>
      <c r="D153" s="195">
        <v>34.1</v>
      </c>
      <c r="E153" s="324" t="s">
        <v>72</v>
      </c>
      <c r="F153" s="186">
        <v>6</v>
      </c>
      <c r="G153" s="186">
        <v>6</v>
      </c>
      <c r="H153" s="288"/>
      <c r="J153" s="323"/>
      <c r="K153" s="288"/>
      <c r="L153" s="646"/>
      <c r="X153" s="186"/>
    </row>
    <row r="154" spans="1:24" outlineLevel="1" x14ac:dyDescent="0.35">
      <c r="A154" s="186">
        <v>30</v>
      </c>
      <c r="B154" s="194"/>
      <c r="C154" s="96" t="s">
        <v>271</v>
      </c>
      <c r="D154" s="195">
        <v>44.3</v>
      </c>
      <c r="E154" s="324" t="s">
        <v>69</v>
      </c>
      <c r="F154" s="186">
        <v>5</v>
      </c>
      <c r="G154" s="186">
        <v>5</v>
      </c>
      <c r="H154" s="288"/>
      <c r="J154" s="323"/>
      <c r="K154" s="288"/>
      <c r="L154" s="646"/>
      <c r="X154" s="186"/>
    </row>
    <row r="155" spans="1:24" outlineLevel="1" x14ac:dyDescent="0.35">
      <c r="A155" s="186">
        <v>31</v>
      </c>
      <c r="B155" s="194"/>
      <c r="C155" s="96" t="s">
        <v>161</v>
      </c>
      <c r="D155" s="195">
        <v>28</v>
      </c>
      <c r="E155" s="324" t="s">
        <v>175</v>
      </c>
      <c r="F155" s="186">
        <v>5</v>
      </c>
      <c r="G155" s="186">
        <v>5</v>
      </c>
      <c r="H155" s="288"/>
      <c r="J155" s="323"/>
      <c r="K155" s="288"/>
      <c r="L155" s="646"/>
      <c r="X155" s="186"/>
    </row>
    <row r="156" spans="1:24" outlineLevel="1" x14ac:dyDescent="0.35">
      <c r="A156" s="186">
        <v>32</v>
      </c>
      <c r="B156" s="194"/>
      <c r="C156" s="96"/>
      <c r="E156" s="324"/>
      <c r="H156" s="288"/>
      <c r="J156" s="323"/>
      <c r="K156" s="288"/>
      <c r="X156" s="186"/>
    </row>
    <row r="157" spans="1:24" outlineLevel="1" x14ac:dyDescent="0.35">
      <c r="A157" s="186">
        <v>33</v>
      </c>
      <c r="B157" s="194"/>
      <c r="C157" s="96"/>
      <c r="E157" s="324"/>
      <c r="H157" s="288"/>
      <c r="J157" s="323"/>
      <c r="K157" s="288"/>
      <c r="X157" s="186"/>
    </row>
    <row r="158" spans="1:24" outlineLevel="1" x14ac:dyDescent="0.35">
      <c r="A158" s="186">
        <v>34</v>
      </c>
      <c r="B158" s="194"/>
      <c r="C158" s="96"/>
      <c r="E158" s="324"/>
      <c r="H158" s="288"/>
      <c r="J158" s="323"/>
      <c r="K158" s="288"/>
      <c r="X158" s="186"/>
    </row>
    <row r="159" spans="1:24" outlineLevel="1" x14ac:dyDescent="0.35">
      <c r="A159" s="186">
        <v>35</v>
      </c>
      <c r="B159" s="194"/>
      <c r="C159" s="96"/>
      <c r="E159" s="324"/>
      <c r="H159" s="288"/>
      <c r="J159" s="323"/>
      <c r="K159" s="288"/>
      <c r="X159" s="186"/>
    </row>
    <row r="160" spans="1:24" outlineLevel="1" x14ac:dyDescent="0.35">
      <c r="A160" s="186">
        <v>36</v>
      </c>
      <c r="B160" s="194"/>
      <c r="C160" s="96"/>
      <c r="E160" s="324"/>
      <c r="H160" s="288"/>
      <c r="K160" s="288"/>
      <c r="X160" s="186"/>
    </row>
    <row r="161" spans="1:24" outlineLevel="1" x14ac:dyDescent="0.35">
      <c r="A161" s="186">
        <v>37</v>
      </c>
      <c r="B161" s="194"/>
      <c r="C161" s="96"/>
      <c r="E161" s="324"/>
      <c r="H161" s="288"/>
      <c r="K161" s="288"/>
      <c r="X161" s="186"/>
    </row>
    <row r="162" spans="1:24" outlineLevel="1" x14ac:dyDescent="0.35">
      <c r="A162" s="186">
        <v>38</v>
      </c>
      <c r="B162" s="194"/>
      <c r="C162" s="96"/>
      <c r="E162" s="324"/>
      <c r="H162" s="288"/>
      <c r="K162" s="288"/>
      <c r="X162" s="186"/>
    </row>
    <row r="163" spans="1:24" outlineLevel="1" x14ac:dyDescent="0.35">
      <c r="A163" s="186">
        <v>39</v>
      </c>
      <c r="B163" s="194"/>
      <c r="C163" s="96"/>
      <c r="E163" s="324"/>
      <c r="H163" s="288"/>
      <c r="K163" s="288"/>
      <c r="X163" s="186"/>
    </row>
    <row r="164" spans="1:24" outlineLevel="1" x14ac:dyDescent="0.35">
      <c r="A164" s="186">
        <v>40</v>
      </c>
      <c r="B164" s="194"/>
      <c r="C164" s="96"/>
      <c r="E164" s="324"/>
      <c r="H164" s="288"/>
      <c r="K164" s="288"/>
      <c r="X164" s="186"/>
    </row>
    <row r="165" spans="1:24" outlineLevel="1" x14ac:dyDescent="0.35">
      <c r="A165" s="186">
        <v>41</v>
      </c>
      <c r="B165" s="194"/>
      <c r="C165" s="96"/>
      <c r="E165" s="324"/>
      <c r="H165" s="288"/>
      <c r="K165" s="288"/>
      <c r="X165" s="186"/>
    </row>
    <row r="166" spans="1:24" outlineLevel="1" x14ac:dyDescent="0.35">
      <c r="A166" s="186">
        <v>42</v>
      </c>
      <c r="B166" s="194"/>
      <c r="C166" s="96"/>
      <c r="E166" s="324"/>
      <c r="H166" s="288"/>
      <c r="K166" s="288"/>
      <c r="X166" s="186"/>
    </row>
    <row r="167" spans="1:24" outlineLevel="1" x14ac:dyDescent="0.35">
      <c r="A167" s="186">
        <v>43</v>
      </c>
      <c r="B167" s="194"/>
      <c r="C167" s="96"/>
      <c r="E167" s="324"/>
      <c r="H167" s="288"/>
      <c r="K167" s="288"/>
      <c r="X167" s="186"/>
    </row>
    <row r="168" spans="1:24" outlineLevel="1" x14ac:dyDescent="0.35">
      <c r="A168" s="186">
        <v>44</v>
      </c>
      <c r="B168" s="194"/>
      <c r="C168" s="96"/>
      <c r="E168" s="324"/>
      <c r="H168" s="288"/>
      <c r="K168" s="288"/>
      <c r="X168" s="186"/>
    </row>
    <row r="169" spans="1:24" outlineLevel="1" x14ac:dyDescent="0.35">
      <c r="A169" s="186">
        <v>45</v>
      </c>
      <c r="B169" s="194"/>
      <c r="C169" s="96"/>
      <c r="E169" s="324"/>
      <c r="H169" s="288"/>
      <c r="K169" s="288"/>
      <c r="X169" s="186"/>
    </row>
    <row r="170" spans="1:24" outlineLevel="1" x14ac:dyDescent="0.35">
      <c r="A170" s="186">
        <v>46</v>
      </c>
      <c r="B170" s="194"/>
      <c r="C170" s="96"/>
      <c r="E170" s="324"/>
      <c r="H170" s="288"/>
      <c r="K170" s="288"/>
      <c r="X170" s="186"/>
    </row>
    <row r="171" spans="1:24" outlineLevel="1" x14ac:dyDescent="0.35">
      <c r="A171" s="186">
        <v>47</v>
      </c>
      <c r="B171" s="194"/>
      <c r="C171" s="96"/>
      <c r="E171" s="324"/>
      <c r="H171" s="288"/>
      <c r="K171" s="288"/>
      <c r="X171" s="186"/>
    </row>
    <row r="172" spans="1:24" outlineLevel="1" x14ac:dyDescent="0.35">
      <c r="A172" s="186">
        <v>48</v>
      </c>
      <c r="B172" s="194"/>
      <c r="C172" s="96"/>
      <c r="E172" s="324"/>
      <c r="H172" s="288"/>
      <c r="K172" s="288"/>
      <c r="X172" s="186"/>
    </row>
    <row r="173" spans="1:24" outlineLevel="1" x14ac:dyDescent="0.35">
      <c r="A173" s="186">
        <v>49</v>
      </c>
      <c r="B173" s="194"/>
      <c r="C173" s="96"/>
      <c r="E173" s="324"/>
      <c r="H173" s="288"/>
      <c r="K173" s="288"/>
      <c r="X173" s="186"/>
    </row>
    <row r="174" spans="1:24" outlineLevel="1" x14ac:dyDescent="0.35">
      <c r="A174" s="186">
        <v>50</v>
      </c>
      <c r="B174" s="194"/>
      <c r="G174" s="186">
        <v>3</v>
      </c>
      <c r="H174" s="288"/>
      <c r="K174" s="288"/>
      <c r="X174" s="186"/>
    </row>
    <row r="175" spans="1:24" outlineLevel="1" x14ac:dyDescent="0.35">
      <c r="A175" s="186">
        <v>51</v>
      </c>
      <c r="B175" s="194"/>
      <c r="H175" s="288"/>
      <c r="K175" s="288"/>
      <c r="X175" s="186"/>
    </row>
    <row r="176" spans="1:24" outlineLevel="1" x14ac:dyDescent="0.35">
      <c r="B176" s="194"/>
      <c r="H176" s="288"/>
      <c r="K176" s="288"/>
      <c r="X176" s="186"/>
    </row>
    <row r="177" spans="2:24" outlineLevel="1" x14ac:dyDescent="0.35">
      <c r="B177" s="194"/>
      <c r="G177" s="186">
        <v>9</v>
      </c>
      <c r="H177" s="288"/>
      <c r="K177" s="288"/>
      <c r="X177" s="186"/>
    </row>
    <row r="178" spans="2:24" outlineLevel="1" x14ac:dyDescent="0.35">
      <c r="B178" s="194"/>
      <c r="H178" s="288"/>
      <c r="K178" s="288"/>
      <c r="X178" s="186"/>
    </row>
    <row r="179" spans="2:24" outlineLevel="1" x14ac:dyDescent="0.35">
      <c r="B179" s="194"/>
      <c r="H179" s="288"/>
      <c r="K179" s="288"/>
      <c r="X179" s="186"/>
    </row>
    <row r="180" spans="2:24" outlineLevel="1" x14ac:dyDescent="0.35">
      <c r="B180" s="194"/>
      <c r="H180" s="288"/>
      <c r="K180" s="288"/>
      <c r="X180" s="186"/>
    </row>
    <row r="181" spans="2:24" outlineLevel="1" x14ac:dyDescent="0.35">
      <c r="B181" s="194"/>
      <c r="H181" s="288"/>
      <c r="K181" s="288"/>
      <c r="X181" s="186"/>
    </row>
    <row r="182" spans="2:24" outlineLevel="1" x14ac:dyDescent="0.35">
      <c r="B182" s="194"/>
      <c r="H182" s="288"/>
      <c r="K182" s="288"/>
      <c r="X182" s="186"/>
    </row>
    <row r="183" spans="2:24" outlineLevel="1" x14ac:dyDescent="0.35">
      <c r="B183" s="194"/>
      <c r="H183" s="288"/>
      <c r="K183" s="288"/>
      <c r="X183" s="186"/>
    </row>
    <row r="184" spans="2:24" outlineLevel="1" x14ac:dyDescent="0.35">
      <c r="B184" s="194"/>
      <c r="H184" s="288"/>
      <c r="K184" s="288"/>
      <c r="X184" s="186"/>
    </row>
    <row r="185" spans="2:24" outlineLevel="1" x14ac:dyDescent="0.35">
      <c r="B185" s="194"/>
      <c r="H185" s="288"/>
      <c r="K185" s="288"/>
      <c r="X185" s="186"/>
    </row>
    <row r="186" spans="2:24" outlineLevel="1" x14ac:dyDescent="0.35">
      <c r="B186" s="194"/>
      <c r="H186" s="288"/>
      <c r="K186" s="288"/>
      <c r="X186" s="186"/>
    </row>
    <row r="187" spans="2:24" outlineLevel="1" x14ac:dyDescent="0.35">
      <c r="B187" s="194"/>
      <c r="H187" s="288"/>
      <c r="K187" s="288"/>
      <c r="X187" s="186"/>
    </row>
    <row r="188" spans="2:24" outlineLevel="1" x14ac:dyDescent="0.35">
      <c r="B188" s="194"/>
      <c r="H188" s="288"/>
      <c r="X188" s="186"/>
    </row>
    <row r="189" spans="2:24" outlineLevel="1" x14ac:dyDescent="0.35">
      <c r="B189" s="194"/>
      <c r="H189" s="288"/>
      <c r="X189" s="186"/>
    </row>
    <row r="190" spans="2:24" outlineLevel="1" x14ac:dyDescent="0.35">
      <c r="B190" s="194"/>
      <c r="H190" s="288"/>
      <c r="X190" s="186"/>
    </row>
    <row r="191" spans="2:24" outlineLevel="1" x14ac:dyDescent="0.35">
      <c r="B191" s="194"/>
      <c r="H191" s="288"/>
      <c r="X191" s="186"/>
    </row>
    <row r="192" spans="2:24" outlineLevel="1" x14ac:dyDescent="0.35">
      <c r="B192" s="194"/>
      <c r="H192" s="288"/>
      <c r="X192" s="186"/>
    </row>
    <row r="193" spans="2:24" outlineLevel="1" x14ac:dyDescent="0.35">
      <c r="B193" s="194"/>
      <c r="H193" s="288"/>
      <c r="X193" s="186"/>
    </row>
    <row r="194" spans="2:24" outlineLevel="1" x14ac:dyDescent="0.35">
      <c r="B194" s="194"/>
      <c r="H194" s="288"/>
      <c r="X194" s="186"/>
    </row>
    <row r="195" spans="2:24" outlineLevel="1" x14ac:dyDescent="0.35">
      <c r="B195" s="194"/>
      <c r="H195" s="288"/>
      <c r="K195" s="288"/>
      <c r="X195" s="186"/>
    </row>
    <row r="196" spans="2:24" outlineLevel="1" x14ac:dyDescent="0.35">
      <c r="B196" s="194"/>
      <c r="H196" s="288"/>
      <c r="K196" s="288"/>
      <c r="X196" s="186"/>
    </row>
    <row r="197" spans="2:24" outlineLevel="1" x14ac:dyDescent="0.35">
      <c r="B197" s="194"/>
      <c r="H197" s="288"/>
      <c r="K197" s="288"/>
      <c r="X197" s="186"/>
    </row>
    <row r="198" spans="2:24" outlineLevel="1" x14ac:dyDescent="0.35">
      <c r="B198" s="194"/>
      <c r="H198" s="288"/>
      <c r="K198" s="288"/>
      <c r="X198" s="186"/>
    </row>
    <row r="199" spans="2:24" outlineLevel="1" x14ac:dyDescent="0.35">
      <c r="B199" s="194"/>
      <c r="H199" s="288"/>
      <c r="K199" s="288"/>
      <c r="X199" s="186"/>
    </row>
    <row r="200" spans="2:24" outlineLevel="1" x14ac:dyDescent="0.35">
      <c r="B200" s="194"/>
      <c r="H200" s="288"/>
      <c r="K200" s="288"/>
      <c r="X200" s="186"/>
    </row>
    <row r="201" spans="2:24" outlineLevel="1" x14ac:dyDescent="0.35">
      <c r="B201" s="194"/>
      <c r="H201" s="288"/>
      <c r="K201" s="288"/>
      <c r="X201" s="186"/>
    </row>
    <row r="202" spans="2:24" outlineLevel="1" x14ac:dyDescent="0.35">
      <c r="B202" s="194"/>
      <c r="H202" s="288"/>
      <c r="K202" s="288"/>
      <c r="X202" s="186"/>
    </row>
    <row r="203" spans="2:24" outlineLevel="1" x14ac:dyDescent="0.35">
      <c r="B203" s="194"/>
      <c r="H203" s="288"/>
      <c r="K203" s="288"/>
      <c r="X203" s="186"/>
    </row>
    <row r="204" spans="2:24" outlineLevel="1" x14ac:dyDescent="0.35">
      <c r="B204" s="194"/>
      <c r="H204" s="288"/>
      <c r="K204" s="288"/>
      <c r="X204" s="186"/>
    </row>
    <row r="205" spans="2:24" outlineLevel="1" x14ac:dyDescent="0.35">
      <c r="B205" s="194"/>
      <c r="H205" s="288"/>
      <c r="K205" s="288"/>
      <c r="X205" s="186"/>
    </row>
    <row r="206" spans="2:24" outlineLevel="1" x14ac:dyDescent="0.35">
      <c r="B206" s="194"/>
      <c r="H206" s="288"/>
      <c r="K206" s="288"/>
      <c r="X206" s="186"/>
    </row>
    <row r="207" spans="2:24" outlineLevel="1" x14ac:dyDescent="0.35">
      <c r="B207" s="194"/>
      <c r="H207" s="288"/>
      <c r="K207" s="288"/>
      <c r="X207" s="186"/>
    </row>
    <row r="208" spans="2:24" outlineLevel="1" x14ac:dyDescent="0.35">
      <c r="B208" s="194"/>
      <c r="H208" s="288"/>
      <c r="K208" s="288"/>
      <c r="X208" s="186"/>
    </row>
    <row r="209" spans="1:24" outlineLevel="1" x14ac:dyDescent="0.35">
      <c r="B209" s="194"/>
      <c r="H209" s="288"/>
      <c r="K209" s="288"/>
      <c r="X209" s="186"/>
    </row>
    <row r="210" spans="1:24" outlineLevel="1" x14ac:dyDescent="0.35">
      <c r="B210" s="194"/>
      <c r="H210" s="288"/>
      <c r="K210" s="288"/>
      <c r="X210" s="186"/>
    </row>
    <row r="211" spans="1:24" outlineLevel="1" x14ac:dyDescent="0.35">
      <c r="B211" s="194"/>
      <c r="H211" s="288"/>
      <c r="K211" s="288"/>
      <c r="X211" s="186"/>
    </row>
    <row r="212" spans="1:24" outlineLevel="1" x14ac:dyDescent="0.35">
      <c r="B212" s="194"/>
      <c r="H212" s="288"/>
      <c r="K212" s="288"/>
      <c r="X212" s="186"/>
    </row>
    <row r="213" spans="1:24" outlineLevel="1" x14ac:dyDescent="0.35">
      <c r="B213" s="194"/>
      <c r="H213" s="288"/>
      <c r="K213" s="288"/>
      <c r="X213" s="186"/>
    </row>
    <row r="214" spans="1:24" outlineLevel="1" x14ac:dyDescent="0.35">
      <c r="B214" s="194"/>
      <c r="H214" s="288"/>
      <c r="K214" s="288"/>
      <c r="X214" s="186"/>
    </row>
    <row r="215" spans="1:24" outlineLevel="1" x14ac:dyDescent="0.35">
      <c r="B215" s="194"/>
      <c r="H215" s="288"/>
      <c r="K215" s="288"/>
      <c r="X215" s="186"/>
    </row>
    <row r="216" spans="1:24" outlineLevel="1" x14ac:dyDescent="0.35">
      <c r="B216" s="194"/>
      <c r="H216" s="288"/>
      <c r="K216" s="288"/>
      <c r="X216" s="186"/>
    </row>
    <row r="217" spans="1:24" outlineLevel="1" x14ac:dyDescent="0.35">
      <c r="B217" s="194"/>
      <c r="H217" s="288"/>
      <c r="K217" s="288"/>
      <c r="X217" s="186"/>
    </row>
    <row r="218" spans="1:24" outlineLevel="1" x14ac:dyDescent="0.35">
      <c r="B218" s="194"/>
      <c r="H218" s="288"/>
      <c r="K218" s="288"/>
      <c r="X218" s="186"/>
    </row>
    <row r="219" spans="1:24" outlineLevel="1" x14ac:dyDescent="0.35">
      <c r="B219" s="194"/>
      <c r="H219" s="288"/>
      <c r="K219" s="288"/>
      <c r="X219" s="186"/>
    </row>
    <row r="220" spans="1:24" outlineLevel="1" x14ac:dyDescent="0.35">
      <c r="B220" s="194"/>
      <c r="H220" s="288"/>
      <c r="K220" s="288"/>
      <c r="X220" s="186"/>
    </row>
    <row r="221" spans="1:24" ht="13.15" outlineLevel="1" thickBot="1" x14ac:dyDescent="0.4">
      <c r="B221" s="194"/>
      <c r="K221" s="288"/>
      <c r="X221" s="186"/>
    </row>
    <row r="222" spans="1:24" s="316" customFormat="1" ht="21" thickBot="1" x14ac:dyDescent="0.65">
      <c r="A222" s="314" t="s">
        <v>91</v>
      </c>
      <c r="B222" s="315"/>
      <c r="D222" s="317"/>
      <c r="E222" s="318"/>
      <c r="H222" s="319"/>
    </row>
    <row r="223" spans="1:24" s="287" customFormat="1" ht="13.15" x14ac:dyDescent="0.4">
      <c r="A223" s="287" t="s">
        <v>30</v>
      </c>
      <c r="B223" s="320" t="s">
        <v>76</v>
      </c>
      <c r="C223" s="287" t="s">
        <v>31</v>
      </c>
      <c r="D223" s="320" t="s">
        <v>26</v>
      </c>
      <c r="E223" s="287" t="s">
        <v>77</v>
      </c>
      <c r="F223" s="287" t="s">
        <v>78</v>
      </c>
    </row>
    <row r="224" spans="1:24" ht="13.5" customHeight="1" outlineLevel="1" x14ac:dyDescent="0.35">
      <c r="A224" s="186">
        <v>1</v>
      </c>
      <c r="B224" s="194"/>
      <c r="C224" s="96" t="s">
        <v>260</v>
      </c>
      <c r="D224" s="195">
        <v>33.299999999999997</v>
      </c>
      <c r="E224" s="324" t="s">
        <v>69</v>
      </c>
      <c r="F224" s="186">
        <v>45</v>
      </c>
      <c r="G224" s="194">
        <v>35</v>
      </c>
      <c r="H224" s="288"/>
      <c r="K224" s="288"/>
      <c r="X224" s="186"/>
    </row>
    <row r="225" spans="1:24" ht="13.5" customHeight="1" outlineLevel="1" x14ac:dyDescent="0.35">
      <c r="A225" s="186">
        <v>2</v>
      </c>
      <c r="B225" s="194"/>
      <c r="C225" s="96" t="s">
        <v>438</v>
      </c>
      <c r="D225" s="195">
        <v>37.700000000000003</v>
      </c>
      <c r="E225" s="324" t="s">
        <v>69</v>
      </c>
      <c r="F225" s="186">
        <v>43</v>
      </c>
      <c r="G225" s="186">
        <v>34</v>
      </c>
      <c r="H225" s="288"/>
      <c r="K225" s="288"/>
      <c r="X225" s="186"/>
    </row>
    <row r="226" spans="1:24" ht="13.5" customHeight="1" outlineLevel="1" x14ac:dyDescent="0.35">
      <c r="A226" s="186">
        <v>3</v>
      </c>
      <c r="B226" s="194"/>
      <c r="C226" s="96" t="s">
        <v>440</v>
      </c>
      <c r="D226" s="195">
        <v>48</v>
      </c>
      <c r="E226" s="324" t="s">
        <v>311</v>
      </c>
      <c r="F226" s="186">
        <v>40</v>
      </c>
      <c r="G226" s="186">
        <v>34</v>
      </c>
      <c r="H226" s="288"/>
      <c r="K226" s="288"/>
      <c r="X226" s="186"/>
    </row>
    <row r="227" spans="1:24" ht="13.5" customHeight="1" outlineLevel="1" x14ac:dyDescent="0.35">
      <c r="A227" s="186">
        <v>1</v>
      </c>
      <c r="B227" s="194"/>
      <c r="C227" s="96" t="s">
        <v>437</v>
      </c>
      <c r="D227" s="195">
        <v>35</v>
      </c>
      <c r="E227" s="324" t="s">
        <v>69</v>
      </c>
      <c r="F227" s="186">
        <v>40</v>
      </c>
      <c r="G227" s="186">
        <v>45</v>
      </c>
      <c r="H227" s="288"/>
      <c r="K227" s="288"/>
      <c r="X227" s="186"/>
    </row>
    <row r="228" spans="1:24" ht="13.5" customHeight="1" outlineLevel="1" x14ac:dyDescent="0.35">
      <c r="A228" s="186">
        <v>2</v>
      </c>
      <c r="B228" s="194"/>
      <c r="C228" s="96" t="s">
        <v>155</v>
      </c>
      <c r="D228" s="195">
        <v>10.3</v>
      </c>
      <c r="E228" s="324" t="s">
        <v>175</v>
      </c>
      <c r="F228" s="186">
        <v>40</v>
      </c>
      <c r="G228" s="186">
        <v>43</v>
      </c>
      <c r="H228" s="288"/>
      <c r="I228" s="325"/>
      <c r="K228" s="288"/>
      <c r="X228" s="186"/>
    </row>
    <row r="229" spans="1:24" ht="13.5" customHeight="1" outlineLevel="1" x14ac:dyDescent="0.35">
      <c r="A229" s="186">
        <v>3</v>
      </c>
      <c r="B229" s="194"/>
      <c r="C229" s="194" t="s">
        <v>271</v>
      </c>
      <c r="D229" s="194">
        <v>44.3</v>
      </c>
      <c r="E229" s="194" t="s">
        <v>69</v>
      </c>
      <c r="F229" s="194">
        <v>39</v>
      </c>
      <c r="G229" s="186">
        <v>40</v>
      </c>
      <c r="H229" s="288"/>
      <c r="K229" s="288"/>
      <c r="X229" s="186"/>
    </row>
    <row r="230" spans="1:24" ht="13.5" customHeight="1" outlineLevel="1" x14ac:dyDescent="0.35">
      <c r="A230" s="186">
        <v>4</v>
      </c>
      <c r="B230" s="194"/>
      <c r="C230" s="96" t="s">
        <v>421</v>
      </c>
      <c r="D230" s="195">
        <v>34.700000000000003</v>
      </c>
      <c r="E230" s="324" t="s">
        <v>69</v>
      </c>
      <c r="F230" s="186">
        <v>39</v>
      </c>
      <c r="G230" s="186">
        <v>40</v>
      </c>
      <c r="H230" s="288"/>
      <c r="K230" s="288"/>
      <c r="X230" s="186"/>
    </row>
    <row r="231" spans="1:24" ht="13.5" customHeight="1" outlineLevel="1" x14ac:dyDescent="0.35">
      <c r="A231" s="186">
        <v>5</v>
      </c>
      <c r="B231" s="194"/>
      <c r="C231" s="96" t="s">
        <v>151</v>
      </c>
      <c r="D231" s="195">
        <v>24.3</v>
      </c>
      <c r="E231" s="324" t="s">
        <v>69</v>
      </c>
      <c r="F231" s="186">
        <v>39</v>
      </c>
      <c r="G231" s="186">
        <v>40</v>
      </c>
      <c r="H231" s="288"/>
      <c r="K231" s="288"/>
      <c r="X231" s="186"/>
    </row>
    <row r="232" spans="1:24" ht="13.5" customHeight="1" outlineLevel="1" x14ac:dyDescent="0.35">
      <c r="A232" s="186">
        <v>6</v>
      </c>
      <c r="B232" s="194"/>
      <c r="C232" s="96" t="s">
        <v>243</v>
      </c>
      <c r="D232" s="195">
        <v>18</v>
      </c>
      <c r="E232" s="324" t="s">
        <v>69</v>
      </c>
      <c r="F232" s="186">
        <v>38</v>
      </c>
      <c r="G232" s="194">
        <v>39</v>
      </c>
      <c r="H232" s="194"/>
      <c r="K232" s="288"/>
      <c r="X232" s="186"/>
    </row>
    <row r="233" spans="1:24" ht="13.5" customHeight="1" outlineLevel="1" x14ac:dyDescent="0.35">
      <c r="A233" s="186">
        <v>7</v>
      </c>
      <c r="B233" s="194"/>
      <c r="C233" s="96" t="s">
        <v>158</v>
      </c>
      <c r="D233" s="195">
        <v>15.1</v>
      </c>
      <c r="E233" s="324" t="s">
        <v>70</v>
      </c>
      <c r="F233" s="186">
        <v>38</v>
      </c>
      <c r="G233" s="186">
        <v>39</v>
      </c>
      <c r="H233" s="288"/>
      <c r="K233" s="288"/>
      <c r="X233" s="186"/>
    </row>
    <row r="234" spans="1:24" ht="13.5" customHeight="1" outlineLevel="1" x14ac:dyDescent="0.35">
      <c r="A234" s="186">
        <v>8</v>
      </c>
      <c r="B234" s="194"/>
      <c r="C234" s="96" t="s">
        <v>278</v>
      </c>
      <c r="D234" s="195">
        <v>24.9</v>
      </c>
      <c r="E234" s="324" t="s">
        <v>70</v>
      </c>
      <c r="F234" s="186">
        <v>37</v>
      </c>
      <c r="G234" s="186">
        <v>39</v>
      </c>
      <c r="H234" s="288"/>
      <c r="K234" s="288"/>
      <c r="X234" s="186"/>
    </row>
    <row r="235" spans="1:24" ht="13.5" customHeight="1" outlineLevel="1" x14ac:dyDescent="0.35">
      <c r="A235" s="186">
        <v>9</v>
      </c>
      <c r="B235" s="194"/>
      <c r="C235" s="96" t="s">
        <v>439</v>
      </c>
      <c r="D235" s="195">
        <v>29.3</v>
      </c>
      <c r="E235" s="324" t="s">
        <v>175</v>
      </c>
      <c r="F235" s="186">
        <v>37</v>
      </c>
      <c r="G235" s="186">
        <v>38</v>
      </c>
      <c r="H235" s="288"/>
      <c r="K235" s="288"/>
      <c r="X235" s="186"/>
    </row>
    <row r="236" spans="1:24" ht="13.5" customHeight="1" outlineLevel="1" x14ac:dyDescent="0.35">
      <c r="A236" s="186">
        <v>10</v>
      </c>
      <c r="B236" s="194"/>
      <c r="C236" s="96" t="s">
        <v>239</v>
      </c>
      <c r="D236" s="195">
        <v>20.9</v>
      </c>
      <c r="E236" s="324" t="s">
        <v>75</v>
      </c>
      <c r="F236" s="186">
        <v>36</v>
      </c>
      <c r="G236" s="186">
        <v>38</v>
      </c>
      <c r="H236" s="288"/>
      <c r="K236" s="288"/>
      <c r="X236" s="186"/>
    </row>
    <row r="237" spans="1:24" ht="13.5" customHeight="1" outlineLevel="1" x14ac:dyDescent="0.35">
      <c r="A237" s="186">
        <v>11</v>
      </c>
      <c r="B237" s="194"/>
      <c r="C237" s="194" t="s">
        <v>186</v>
      </c>
      <c r="D237" s="194">
        <v>24.6</v>
      </c>
      <c r="E237" s="194" t="s">
        <v>69</v>
      </c>
      <c r="F237" s="194">
        <v>35</v>
      </c>
      <c r="G237" s="186">
        <v>37</v>
      </c>
      <c r="H237" s="288"/>
      <c r="K237" s="288"/>
      <c r="X237" s="186"/>
    </row>
    <row r="238" spans="1:24" ht="13.5" customHeight="1" outlineLevel="1" x14ac:dyDescent="0.35">
      <c r="A238" s="186">
        <v>12</v>
      </c>
      <c r="B238" s="194"/>
      <c r="C238" s="96" t="s">
        <v>339</v>
      </c>
      <c r="D238" s="195">
        <v>30.1</v>
      </c>
      <c r="E238" s="324"/>
      <c r="F238" s="186">
        <v>35</v>
      </c>
      <c r="G238" s="186">
        <v>37</v>
      </c>
      <c r="H238" s="288"/>
      <c r="K238" s="288"/>
      <c r="X238" s="186"/>
    </row>
    <row r="239" spans="1:24" ht="13.5" customHeight="1" outlineLevel="1" x14ac:dyDescent="0.35">
      <c r="A239" s="186">
        <v>13</v>
      </c>
      <c r="B239" s="194"/>
      <c r="C239" s="96" t="s">
        <v>207</v>
      </c>
      <c r="D239" s="195">
        <v>16.100000000000001</v>
      </c>
      <c r="E239" s="324" t="s">
        <v>69</v>
      </c>
      <c r="F239" s="186">
        <v>35</v>
      </c>
      <c r="G239" s="186">
        <v>36</v>
      </c>
      <c r="H239" s="288"/>
      <c r="K239" s="288"/>
      <c r="X239" s="186"/>
    </row>
    <row r="240" spans="1:24" ht="13.5" customHeight="1" outlineLevel="1" x14ac:dyDescent="0.35">
      <c r="A240" s="186">
        <v>14</v>
      </c>
      <c r="B240" s="194"/>
      <c r="C240" s="96" t="s">
        <v>415</v>
      </c>
      <c r="D240" s="195">
        <v>24.8</v>
      </c>
      <c r="E240" s="324"/>
      <c r="F240" s="186">
        <v>34</v>
      </c>
      <c r="G240" s="186">
        <v>35</v>
      </c>
      <c r="H240" s="288"/>
      <c r="K240" s="288"/>
      <c r="X240" s="186"/>
    </row>
    <row r="241" spans="1:24" ht="13.5" customHeight="1" outlineLevel="1" x14ac:dyDescent="0.35">
      <c r="A241" s="186">
        <v>15</v>
      </c>
      <c r="B241" s="194"/>
      <c r="C241" s="96" t="s">
        <v>441</v>
      </c>
      <c r="D241" s="195">
        <v>28.6</v>
      </c>
      <c r="E241" s="324" t="s">
        <v>69</v>
      </c>
      <c r="F241" s="186">
        <v>34</v>
      </c>
      <c r="G241" s="186">
        <v>35</v>
      </c>
      <c r="H241" s="288"/>
      <c r="K241" s="288"/>
      <c r="X241" s="186"/>
    </row>
    <row r="242" spans="1:24" ht="13.5" customHeight="1" outlineLevel="1" x14ac:dyDescent="0.35">
      <c r="A242" s="186">
        <v>16</v>
      </c>
      <c r="B242" s="194"/>
      <c r="C242" s="96" t="s">
        <v>160</v>
      </c>
      <c r="D242" s="195">
        <v>20.399999999999999</v>
      </c>
      <c r="E242" s="324" t="s">
        <v>69</v>
      </c>
      <c r="F242" s="186">
        <v>34</v>
      </c>
      <c r="G242" s="186">
        <v>34</v>
      </c>
      <c r="H242" s="288"/>
      <c r="K242" s="288"/>
      <c r="X242" s="186"/>
    </row>
    <row r="243" spans="1:24" ht="13.5" customHeight="1" outlineLevel="1" x14ac:dyDescent="0.35">
      <c r="A243" s="186">
        <v>17</v>
      </c>
      <c r="B243" s="194"/>
      <c r="C243" s="96" t="s">
        <v>332</v>
      </c>
      <c r="D243" s="195">
        <v>14</v>
      </c>
      <c r="E243" s="324"/>
      <c r="F243" s="186">
        <v>34</v>
      </c>
      <c r="G243" s="186">
        <v>34</v>
      </c>
      <c r="H243" s="288"/>
      <c r="K243" s="288"/>
      <c r="X243" s="186"/>
    </row>
    <row r="244" spans="1:24" ht="13.5" customHeight="1" outlineLevel="1" x14ac:dyDescent="0.35">
      <c r="A244" s="186">
        <v>18</v>
      </c>
      <c r="B244" s="194"/>
      <c r="C244" s="96" t="s">
        <v>342</v>
      </c>
      <c r="D244" s="195">
        <v>17.2</v>
      </c>
      <c r="E244" s="324"/>
      <c r="F244" s="186">
        <v>33</v>
      </c>
      <c r="G244" s="186">
        <v>33</v>
      </c>
      <c r="H244" s="288"/>
      <c r="K244" s="288"/>
      <c r="X244" s="186"/>
    </row>
    <row r="245" spans="1:24" ht="13.5" customHeight="1" outlineLevel="1" x14ac:dyDescent="0.35">
      <c r="A245" s="186">
        <v>19</v>
      </c>
      <c r="B245" s="194"/>
      <c r="C245" s="96" t="s">
        <v>417</v>
      </c>
      <c r="D245" s="195">
        <v>33.6</v>
      </c>
      <c r="E245" s="324" t="s">
        <v>175</v>
      </c>
      <c r="F245" s="186">
        <v>33</v>
      </c>
      <c r="G245" s="186">
        <v>33</v>
      </c>
      <c r="H245" s="288"/>
      <c r="K245" s="288"/>
      <c r="X245" s="186"/>
    </row>
    <row r="246" spans="1:24" ht="13.5" customHeight="1" outlineLevel="1" x14ac:dyDescent="0.35">
      <c r="A246" s="186">
        <v>20</v>
      </c>
      <c r="B246" s="194"/>
      <c r="C246" s="96" t="s">
        <v>270</v>
      </c>
      <c r="D246" s="195">
        <v>26.6</v>
      </c>
      <c r="E246" s="324" t="s">
        <v>69</v>
      </c>
      <c r="F246" s="186">
        <v>33</v>
      </c>
      <c r="G246" s="186">
        <v>33</v>
      </c>
      <c r="H246" s="288"/>
      <c r="K246" s="288"/>
      <c r="X246" s="186"/>
    </row>
    <row r="247" spans="1:24" ht="13.5" customHeight="1" outlineLevel="1" x14ac:dyDescent="0.35">
      <c r="A247" s="186">
        <v>21</v>
      </c>
      <c r="B247" s="194"/>
      <c r="C247" s="96" t="s">
        <v>141</v>
      </c>
      <c r="D247" s="195">
        <v>18.399999999999999</v>
      </c>
      <c r="E247" s="324" t="s">
        <v>70</v>
      </c>
      <c r="F247" s="186">
        <v>32</v>
      </c>
      <c r="G247" s="186">
        <v>32</v>
      </c>
      <c r="H247" s="288"/>
      <c r="K247" s="288"/>
      <c r="X247" s="186"/>
    </row>
    <row r="248" spans="1:24" ht="13.5" customHeight="1" outlineLevel="1" x14ac:dyDescent="0.35">
      <c r="A248" s="186">
        <v>22</v>
      </c>
      <c r="B248" s="194"/>
      <c r="C248" s="96" t="s">
        <v>269</v>
      </c>
      <c r="D248" s="195">
        <v>23.9</v>
      </c>
      <c r="E248" s="324" t="s">
        <v>69</v>
      </c>
      <c r="F248" s="186">
        <v>32</v>
      </c>
      <c r="G248" s="186">
        <v>32</v>
      </c>
      <c r="H248" s="288"/>
      <c r="K248" s="288"/>
      <c r="X248" s="186"/>
    </row>
    <row r="249" spans="1:24" ht="13.5" customHeight="1" outlineLevel="1" x14ac:dyDescent="0.35">
      <c r="A249" s="186">
        <v>23</v>
      </c>
      <c r="B249" s="194"/>
      <c r="C249" s="96" t="s">
        <v>355</v>
      </c>
      <c r="D249" s="195">
        <v>19</v>
      </c>
      <c r="E249" s="324"/>
      <c r="F249" s="186">
        <v>32</v>
      </c>
      <c r="G249" s="186">
        <v>32</v>
      </c>
      <c r="H249" s="288"/>
      <c r="K249" s="288"/>
      <c r="X249" s="186"/>
    </row>
    <row r="250" spans="1:24" ht="13.5" customHeight="1" outlineLevel="1" x14ac:dyDescent="0.35">
      <c r="A250" s="186">
        <v>24</v>
      </c>
      <c r="B250" s="194"/>
      <c r="C250" s="96" t="s">
        <v>201</v>
      </c>
      <c r="D250" s="195">
        <v>34.1</v>
      </c>
      <c r="E250" s="324" t="s">
        <v>72</v>
      </c>
      <c r="F250" s="186">
        <v>30</v>
      </c>
      <c r="G250" s="186">
        <v>30</v>
      </c>
      <c r="H250" s="288"/>
      <c r="K250" s="288"/>
      <c r="X250" s="186"/>
    </row>
    <row r="251" spans="1:24" ht="13.5" customHeight="1" outlineLevel="1" x14ac:dyDescent="0.35">
      <c r="A251" s="186">
        <v>25</v>
      </c>
      <c r="B251" s="194"/>
      <c r="C251" s="96" t="s">
        <v>146</v>
      </c>
      <c r="D251" s="195">
        <v>22.1</v>
      </c>
      <c r="E251" s="324" t="s">
        <v>69</v>
      </c>
      <c r="F251" s="186">
        <v>28</v>
      </c>
      <c r="G251" s="186">
        <v>28</v>
      </c>
      <c r="H251" s="288"/>
      <c r="K251" s="288"/>
      <c r="X251" s="186"/>
    </row>
    <row r="252" spans="1:24" ht="13.5" customHeight="1" outlineLevel="1" x14ac:dyDescent="0.35">
      <c r="A252" s="186">
        <v>26</v>
      </c>
      <c r="B252" s="194"/>
      <c r="C252" s="96" t="s">
        <v>157</v>
      </c>
      <c r="D252" s="195">
        <v>14.9</v>
      </c>
      <c r="E252" s="324" t="s">
        <v>175</v>
      </c>
      <c r="F252" s="186">
        <v>27</v>
      </c>
      <c r="G252" s="186">
        <v>27</v>
      </c>
      <c r="H252" s="288"/>
      <c r="K252" s="288"/>
      <c r="X252" s="186"/>
    </row>
    <row r="253" spans="1:24" ht="13.5" customHeight="1" outlineLevel="1" x14ac:dyDescent="0.35">
      <c r="A253" s="186">
        <v>27</v>
      </c>
      <c r="B253" s="194"/>
      <c r="C253" s="96" t="s">
        <v>424</v>
      </c>
      <c r="D253" s="195">
        <v>13.3</v>
      </c>
      <c r="E253" s="324" t="s">
        <v>70</v>
      </c>
      <c r="F253" s="186">
        <v>26</v>
      </c>
      <c r="G253" s="186">
        <v>26</v>
      </c>
      <c r="H253" s="288"/>
      <c r="K253" s="288"/>
      <c r="X253" s="186"/>
    </row>
    <row r="254" spans="1:24" ht="13.5" customHeight="1" outlineLevel="1" x14ac:dyDescent="0.35">
      <c r="A254" s="186">
        <v>28</v>
      </c>
      <c r="B254" s="194"/>
      <c r="C254" s="96" t="s">
        <v>159</v>
      </c>
      <c r="D254" s="195">
        <v>22.2</v>
      </c>
      <c r="E254" s="324" t="s">
        <v>175</v>
      </c>
      <c r="F254" s="186">
        <v>25</v>
      </c>
      <c r="G254" s="186">
        <v>25</v>
      </c>
      <c r="H254" s="288"/>
      <c r="K254" s="288"/>
      <c r="X254" s="186"/>
    </row>
    <row r="255" spans="1:24" ht="13.5" customHeight="1" outlineLevel="1" x14ac:dyDescent="0.35">
      <c r="A255" s="186">
        <v>29</v>
      </c>
      <c r="B255" s="194"/>
      <c r="C255" s="96" t="s">
        <v>161</v>
      </c>
      <c r="D255" s="195">
        <v>28</v>
      </c>
      <c r="E255" s="324" t="s">
        <v>175</v>
      </c>
      <c r="F255" s="186">
        <v>25</v>
      </c>
      <c r="G255" s="186">
        <v>25</v>
      </c>
      <c r="H255" s="288"/>
      <c r="K255" s="288"/>
      <c r="X255" s="186"/>
    </row>
    <row r="256" spans="1:24" ht="13.5" customHeight="1" outlineLevel="1" x14ac:dyDescent="0.35">
      <c r="A256" s="186">
        <v>30</v>
      </c>
      <c r="B256" s="194"/>
      <c r="C256" s="96" t="s">
        <v>148</v>
      </c>
      <c r="D256" s="195">
        <v>11</v>
      </c>
      <c r="E256" s="324" t="s">
        <v>70</v>
      </c>
      <c r="F256" s="186">
        <v>24</v>
      </c>
      <c r="G256" s="186">
        <v>24</v>
      </c>
      <c r="H256" s="288"/>
      <c r="K256" s="288"/>
      <c r="X256" s="186"/>
    </row>
    <row r="257" spans="1:24" ht="13.5" customHeight="1" outlineLevel="1" x14ac:dyDescent="0.35">
      <c r="A257" s="186">
        <v>31</v>
      </c>
      <c r="B257" s="194"/>
      <c r="C257" s="96" t="s">
        <v>427</v>
      </c>
      <c r="D257" s="195">
        <v>25.1</v>
      </c>
      <c r="E257" s="324" t="s">
        <v>175</v>
      </c>
      <c r="F257" s="186">
        <v>22</v>
      </c>
      <c r="G257" s="186">
        <v>22</v>
      </c>
      <c r="H257" s="288"/>
      <c r="K257" s="288"/>
      <c r="X257" s="186"/>
    </row>
    <row r="258" spans="1:24" ht="13.5" customHeight="1" outlineLevel="1" x14ac:dyDescent="0.35">
      <c r="A258" s="186">
        <v>35</v>
      </c>
      <c r="B258" s="194"/>
      <c r="C258" s="96"/>
      <c r="E258" s="324"/>
      <c r="H258" s="288"/>
      <c r="K258" s="288"/>
      <c r="X258" s="186"/>
    </row>
    <row r="259" spans="1:24" ht="13.5" customHeight="1" outlineLevel="1" x14ac:dyDescent="0.35">
      <c r="A259" s="186">
        <v>36</v>
      </c>
      <c r="B259" s="194"/>
      <c r="C259" s="96"/>
      <c r="E259" s="324"/>
      <c r="H259" s="288"/>
      <c r="K259" s="288"/>
      <c r="X259" s="186"/>
    </row>
    <row r="260" spans="1:24" ht="13.5" customHeight="1" outlineLevel="1" x14ac:dyDescent="0.35">
      <c r="A260" s="186">
        <v>37</v>
      </c>
      <c r="B260" s="194"/>
      <c r="C260" s="96"/>
      <c r="E260" s="324"/>
      <c r="H260" s="288"/>
      <c r="K260" s="288"/>
      <c r="X260" s="186"/>
    </row>
    <row r="261" spans="1:24" ht="13.5" customHeight="1" outlineLevel="1" x14ac:dyDescent="0.35">
      <c r="A261" s="186">
        <v>38</v>
      </c>
      <c r="B261" s="194"/>
      <c r="C261" s="96"/>
      <c r="E261" s="324"/>
      <c r="H261" s="288"/>
      <c r="K261" s="288"/>
      <c r="X261" s="186"/>
    </row>
    <row r="262" spans="1:24" ht="13.5" customHeight="1" outlineLevel="1" x14ac:dyDescent="0.35">
      <c r="A262" s="186">
        <v>39</v>
      </c>
      <c r="B262" s="194"/>
      <c r="C262" s="96"/>
      <c r="E262" s="324"/>
      <c r="H262" s="288"/>
      <c r="K262" s="288"/>
      <c r="X262" s="186"/>
    </row>
    <row r="263" spans="1:24" ht="13.5" customHeight="1" outlineLevel="1" x14ac:dyDescent="0.35">
      <c r="A263" s="186">
        <v>40</v>
      </c>
      <c r="B263" s="194"/>
      <c r="C263" s="96"/>
      <c r="E263" s="324"/>
      <c r="H263" s="288"/>
      <c r="K263" s="288"/>
      <c r="X263" s="186"/>
    </row>
    <row r="264" spans="1:24" ht="13.5" customHeight="1" outlineLevel="1" x14ac:dyDescent="0.35">
      <c r="A264" s="186">
        <v>41</v>
      </c>
      <c r="B264" s="194"/>
      <c r="C264" s="96"/>
      <c r="E264" s="324"/>
      <c r="H264" s="288"/>
      <c r="K264" s="288"/>
      <c r="X264" s="186"/>
    </row>
    <row r="265" spans="1:24" ht="13.5" customHeight="1" outlineLevel="1" x14ac:dyDescent="0.35">
      <c r="A265" s="186">
        <v>42</v>
      </c>
      <c r="B265" s="194"/>
      <c r="C265" s="96"/>
      <c r="E265" s="324"/>
      <c r="H265" s="288"/>
      <c r="K265" s="288"/>
      <c r="X265" s="186"/>
    </row>
    <row r="266" spans="1:24" ht="13.5" customHeight="1" outlineLevel="1" x14ac:dyDescent="0.35">
      <c r="A266" s="186">
        <v>43</v>
      </c>
      <c r="B266" s="194"/>
      <c r="C266" s="96"/>
      <c r="E266" s="324"/>
      <c r="H266" s="288"/>
      <c r="K266" s="288"/>
      <c r="X266" s="186"/>
    </row>
    <row r="267" spans="1:24" ht="13.5" customHeight="1" outlineLevel="1" x14ac:dyDescent="0.35">
      <c r="A267" s="186">
        <v>44</v>
      </c>
      <c r="B267" s="194"/>
      <c r="C267" s="96"/>
      <c r="E267" s="324"/>
      <c r="H267" s="288"/>
      <c r="K267" s="288"/>
      <c r="X267" s="186"/>
    </row>
    <row r="268" spans="1:24" ht="13.5" customHeight="1" outlineLevel="1" x14ac:dyDescent="0.35">
      <c r="A268" s="186">
        <v>45</v>
      </c>
      <c r="B268" s="194"/>
      <c r="C268" s="96"/>
      <c r="E268" s="324"/>
      <c r="H268" s="288"/>
      <c r="K268" s="288"/>
      <c r="X268" s="186"/>
    </row>
    <row r="269" spans="1:24" ht="13.5" customHeight="1" outlineLevel="1" x14ac:dyDescent="0.35">
      <c r="A269" s="186">
        <v>46</v>
      </c>
      <c r="B269" s="194"/>
      <c r="C269" s="96"/>
      <c r="E269" s="324"/>
      <c r="H269" s="288"/>
      <c r="K269" s="288"/>
      <c r="X269" s="186"/>
    </row>
    <row r="270" spans="1:24" ht="13.5" customHeight="1" outlineLevel="1" x14ac:dyDescent="0.35">
      <c r="A270" s="186">
        <v>47</v>
      </c>
      <c r="B270" s="194"/>
      <c r="C270" s="96"/>
      <c r="E270" s="324"/>
      <c r="H270" s="288"/>
      <c r="K270" s="288"/>
      <c r="X270" s="186"/>
    </row>
    <row r="271" spans="1:24" ht="13.5" customHeight="1" outlineLevel="1" x14ac:dyDescent="0.35">
      <c r="A271" s="186">
        <v>48</v>
      </c>
      <c r="B271" s="194"/>
      <c r="C271" s="96"/>
      <c r="E271" s="324"/>
      <c r="H271" s="288"/>
      <c r="K271" s="288"/>
      <c r="X271" s="186"/>
    </row>
    <row r="272" spans="1:24" ht="13.5" customHeight="1" outlineLevel="1" x14ac:dyDescent="0.35">
      <c r="A272" s="186">
        <v>49</v>
      </c>
      <c r="B272" s="194"/>
      <c r="C272" s="96"/>
      <c r="E272" s="324"/>
      <c r="H272" s="288"/>
      <c r="K272" s="288"/>
      <c r="X272" s="186"/>
    </row>
    <row r="273" spans="1:24" ht="13.5" customHeight="1" outlineLevel="1" x14ac:dyDescent="0.35">
      <c r="A273" s="186">
        <v>50</v>
      </c>
      <c r="B273" s="194"/>
      <c r="C273" s="96"/>
      <c r="E273" s="324"/>
      <c r="H273" s="288"/>
      <c r="K273" s="288"/>
      <c r="X273" s="186"/>
    </row>
    <row r="274" spans="1:24" ht="13.5" customHeight="1" outlineLevel="1" x14ac:dyDescent="0.35">
      <c r="A274" s="186">
        <v>51</v>
      </c>
      <c r="B274" s="194"/>
      <c r="C274" s="96"/>
      <c r="E274" s="324"/>
      <c r="H274" s="288"/>
      <c r="K274" s="288"/>
      <c r="X274" s="186"/>
    </row>
    <row r="275" spans="1:24" ht="13.5" customHeight="1" outlineLevel="1" x14ac:dyDescent="0.35">
      <c r="A275" s="186">
        <v>52</v>
      </c>
      <c r="B275" s="194"/>
      <c r="G275" s="186">
        <v>39</v>
      </c>
      <c r="H275" s="288"/>
      <c r="K275" s="288"/>
      <c r="X275" s="186"/>
    </row>
    <row r="276" spans="1:24" ht="13.5" customHeight="1" outlineLevel="1" x14ac:dyDescent="0.35">
      <c r="A276" s="186">
        <v>53</v>
      </c>
      <c r="B276" s="194"/>
      <c r="H276" s="288"/>
      <c r="K276" s="288"/>
      <c r="X276" s="186"/>
    </row>
    <row r="277" spans="1:24" ht="13.5" customHeight="1" outlineLevel="1" x14ac:dyDescent="0.35">
      <c r="A277" s="186">
        <v>54</v>
      </c>
      <c r="B277" s="194"/>
      <c r="G277" s="186">
        <v>19</v>
      </c>
      <c r="H277" s="288"/>
      <c r="K277" s="288"/>
      <c r="X277" s="186"/>
    </row>
    <row r="278" spans="1:24" ht="13.5" customHeight="1" outlineLevel="1" x14ac:dyDescent="0.35">
      <c r="A278" s="186">
        <v>55</v>
      </c>
      <c r="B278" s="194"/>
      <c r="G278" s="186">
        <v>38</v>
      </c>
      <c r="H278" s="288"/>
      <c r="K278" s="288"/>
      <c r="X278" s="186"/>
    </row>
    <row r="279" spans="1:24" ht="13.5" customHeight="1" outlineLevel="1" x14ac:dyDescent="0.35">
      <c r="A279" s="186">
        <v>56</v>
      </c>
      <c r="B279" s="194"/>
      <c r="G279" s="186">
        <v>20</v>
      </c>
      <c r="H279" s="288"/>
      <c r="K279" s="288"/>
      <c r="X279" s="186"/>
    </row>
    <row r="280" spans="1:24" ht="13.5" customHeight="1" outlineLevel="1" x14ac:dyDescent="0.35">
      <c r="A280" s="186">
        <v>57</v>
      </c>
      <c r="B280" s="194"/>
      <c r="G280" s="186">
        <v>40</v>
      </c>
      <c r="H280" s="288"/>
      <c r="K280" s="288"/>
      <c r="X280" s="186"/>
    </row>
    <row r="281" spans="1:24" ht="13.5" customHeight="1" outlineLevel="1" x14ac:dyDescent="0.35">
      <c r="A281" s="186">
        <v>58</v>
      </c>
      <c r="B281" s="194"/>
      <c r="G281" s="186">
        <v>18</v>
      </c>
      <c r="H281" s="288"/>
      <c r="K281" s="288"/>
      <c r="X281" s="186"/>
    </row>
    <row r="282" spans="1:24" ht="13.5" customHeight="1" outlineLevel="1" x14ac:dyDescent="0.35">
      <c r="A282" s="186">
        <v>59</v>
      </c>
      <c r="B282" s="194"/>
      <c r="G282" s="186">
        <v>47</v>
      </c>
      <c r="H282" s="288"/>
      <c r="K282" s="288"/>
      <c r="X282" s="186"/>
    </row>
    <row r="283" spans="1:24" ht="13.5" customHeight="1" outlineLevel="1" x14ac:dyDescent="0.35">
      <c r="A283" s="186">
        <v>60</v>
      </c>
      <c r="B283" s="194"/>
      <c r="G283" s="186">
        <v>60</v>
      </c>
      <c r="H283" s="288"/>
      <c r="K283" s="288"/>
      <c r="X283" s="186"/>
    </row>
    <row r="284" spans="1:24" ht="13.5" customHeight="1" outlineLevel="1" x14ac:dyDescent="0.35">
      <c r="A284" s="186">
        <v>61</v>
      </c>
      <c r="B284" s="194"/>
      <c r="G284" s="186">
        <v>23</v>
      </c>
      <c r="H284" s="288"/>
      <c r="K284" s="288"/>
    </row>
    <row r="285" spans="1:24" ht="13.5" customHeight="1" outlineLevel="1" x14ac:dyDescent="0.35">
      <c r="A285" s="186">
        <v>62</v>
      </c>
      <c r="B285" s="194"/>
      <c r="H285" s="288"/>
      <c r="K285" s="288"/>
    </row>
    <row r="286" spans="1:24" ht="13.5" customHeight="1" outlineLevel="1" x14ac:dyDescent="0.35">
      <c r="A286" s="186">
        <v>63</v>
      </c>
      <c r="B286" s="194"/>
      <c r="H286" s="288"/>
      <c r="K286" s="288"/>
    </row>
    <row r="287" spans="1:24" ht="13.5" customHeight="1" outlineLevel="1" x14ac:dyDescent="0.35">
      <c r="A287" s="186">
        <v>64</v>
      </c>
      <c r="B287" s="194"/>
      <c r="G287" s="186">
        <v>21</v>
      </c>
      <c r="H287" s="288"/>
      <c r="K287" s="288"/>
    </row>
    <row r="288" spans="1:24" ht="13.5" customHeight="1" outlineLevel="1" x14ac:dyDescent="0.35">
      <c r="B288" s="194"/>
      <c r="H288" s="288"/>
      <c r="K288" s="288"/>
    </row>
    <row r="289" spans="2:11" ht="13.5" customHeight="1" outlineLevel="1" x14ac:dyDescent="0.35">
      <c r="B289" s="194"/>
      <c r="H289" s="288"/>
      <c r="K289" s="288"/>
    </row>
    <row r="290" spans="2:11" ht="13.5" customHeight="1" outlineLevel="1" x14ac:dyDescent="0.35">
      <c r="B290" s="194"/>
      <c r="H290" s="288"/>
      <c r="K290" s="288"/>
    </row>
    <row r="291" spans="2:11" ht="13.5" customHeight="1" outlineLevel="1" x14ac:dyDescent="0.35">
      <c r="B291" s="194"/>
      <c r="H291" s="288"/>
      <c r="K291" s="288"/>
    </row>
    <row r="292" spans="2:11" ht="13.5" customHeight="1" outlineLevel="1" x14ac:dyDescent="0.35">
      <c r="B292" s="194"/>
      <c r="H292" s="288"/>
      <c r="K292" s="288"/>
    </row>
    <row r="293" spans="2:11" ht="13.5" customHeight="1" outlineLevel="1" x14ac:dyDescent="0.35">
      <c r="B293" s="194"/>
      <c r="H293" s="288"/>
      <c r="K293" s="288"/>
    </row>
    <row r="294" spans="2:11" ht="13.5" customHeight="1" outlineLevel="1" x14ac:dyDescent="0.35">
      <c r="B294" s="194"/>
      <c r="H294" s="288"/>
      <c r="K294" s="288"/>
    </row>
    <row r="295" spans="2:11" ht="13.5" customHeight="1" outlineLevel="1" x14ac:dyDescent="0.35">
      <c r="B295" s="194"/>
      <c r="H295" s="288"/>
      <c r="K295" s="288"/>
    </row>
    <row r="296" spans="2:11" ht="13.5" customHeight="1" outlineLevel="1" x14ac:dyDescent="0.35">
      <c r="B296" s="194"/>
      <c r="H296" s="288"/>
      <c r="K296" s="288"/>
    </row>
    <row r="297" spans="2:11" ht="13.5" customHeight="1" outlineLevel="1" x14ac:dyDescent="0.35">
      <c r="B297" s="194"/>
      <c r="H297" s="288"/>
      <c r="K297" s="288"/>
    </row>
    <row r="298" spans="2:11" ht="13.5" customHeight="1" outlineLevel="1" x14ac:dyDescent="0.35">
      <c r="B298" s="194"/>
      <c r="H298" s="288"/>
      <c r="K298" s="288"/>
    </row>
    <row r="299" spans="2:11" ht="13.5" customHeight="1" outlineLevel="1" x14ac:dyDescent="0.35">
      <c r="B299" s="194"/>
      <c r="H299" s="288"/>
      <c r="K299" s="288"/>
    </row>
    <row r="300" spans="2:11" ht="13.5" customHeight="1" outlineLevel="1" x14ac:dyDescent="0.35">
      <c r="B300" s="194"/>
      <c r="H300" s="288"/>
      <c r="K300" s="288"/>
    </row>
    <row r="301" spans="2:11" ht="13.5" customHeight="1" outlineLevel="1" x14ac:dyDescent="0.35">
      <c r="B301" s="194"/>
      <c r="H301" s="288"/>
      <c r="K301" s="288"/>
    </row>
    <row r="302" spans="2:11" ht="13.5" customHeight="1" outlineLevel="1" x14ac:dyDescent="0.35">
      <c r="B302" s="194"/>
      <c r="H302" s="288"/>
      <c r="K302" s="288"/>
    </row>
    <row r="303" spans="2:11" ht="13.5" customHeight="1" outlineLevel="1" x14ac:dyDescent="0.35">
      <c r="B303" s="194"/>
      <c r="K303" s="288"/>
    </row>
    <row r="304" spans="2:11" ht="13.5" customHeight="1" outlineLevel="1" x14ac:dyDescent="0.35">
      <c r="B304" s="194"/>
      <c r="K304" s="288"/>
    </row>
    <row r="305" spans="2:11" ht="13.5" customHeight="1" outlineLevel="1" x14ac:dyDescent="0.35">
      <c r="B305" s="194"/>
      <c r="K305" s="288"/>
    </row>
    <row r="306" spans="2:11" ht="13.5" customHeight="1" outlineLevel="1" x14ac:dyDescent="0.35">
      <c r="B306" s="194"/>
      <c r="K306" s="288"/>
    </row>
    <row r="307" spans="2:11" ht="13.5" customHeight="1" outlineLevel="1" x14ac:dyDescent="0.35">
      <c r="B307" s="194"/>
      <c r="K307" s="288"/>
    </row>
    <row r="308" spans="2:11" ht="13.5" customHeight="1" outlineLevel="1" x14ac:dyDescent="0.35">
      <c r="B308" s="194"/>
      <c r="K308" s="288"/>
    </row>
    <row r="309" spans="2:11" ht="13.5" customHeight="1" outlineLevel="1" x14ac:dyDescent="0.35">
      <c r="B309" s="194"/>
      <c r="K309" s="288"/>
    </row>
    <row r="310" spans="2:11" ht="13.5" customHeight="1" outlineLevel="1" x14ac:dyDescent="0.35">
      <c r="B310" s="194"/>
      <c r="K310" s="288"/>
    </row>
    <row r="311" spans="2:11" ht="13.5" customHeight="1" outlineLevel="1" x14ac:dyDescent="0.35">
      <c r="B311" s="194"/>
      <c r="K311" s="288"/>
    </row>
    <row r="312" spans="2:11" ht="13.5" customHeight="1" outlineLevel="1" x14ac:dyDescent="0.35">
      <c r="B312" s="194"/>
      <c r="K312" s="288"/>
    </row>
    <row r="313" spans="2:11" ht="13.5" customHeight="1" outlineLevel="1" x14ac:dyDescent="0.35">
      <c r="B313" s="194"/>
      <c r="K313" s="288"/>
    </row>
    <row r="314" spans="2:11" ht="13.5" customHeight="1" outlineLevel="1" x14ac:dyDescent="0.35">
      <c r="B314" s="194"/>
      <c r="K314" s="288"/>
    </row>
    <row r="315" spans="2:11" ht="13.5" customHeight="1" outlineLevel="1" x14ac:dyDescent="0.35">
      <c r="B315" s="194"/>
      <c r="K315" s="288"/>
    </row>
    <row r="316" spans="2:11" ht="13.5" customHeight="1" outlineLevel="1" x14ac:dyDescent="0.35">
      <c r="B316" s="194"/>
      <c r="K316" s="288"/>
    </row>
    <row r="317" spans="2:11" ht="13.5" customHeight="1" outlineLevel="1" x14ac:dyDescent="0.35">
      <c r="B317" s="194"/>
      <c r="K317" s="288"/>
    </row>
    <row r="318" spans="2:11" ht="13.5" customHeight="1" outlineLevel="1" x14ac:dyDescent="0.35">
      <c r="B318" s="194"/>
      <c r="K318" s="288"/>
    </row>
    <row r="319" spans="2:11" ht="13.5" customHeight="1" outlineLevel="1" x14ac:dyDescent="0.35">
      <c r="B319" s="194"/>
      <c r="K319" s="288"/>
    </row>
    <row r="320" spans="2:11" ht="13.5" customHeight="1" outlineLevel="1" x14ac:dyDescent="0.35">
      <c r="B320" s="194"/>
      <c r="K320" s="288"/>
    </row>
    <row r="321" spans="1:24" ht="13.5" customHeight="1" outlineLevel="1" thickBot="1" x14ac:dyDescent="0.4">
      <c r="B321" s="194"/>
      <c r="K321" s="288"/>
    </row>
    <row r="322" spans="1:24" s="316" customFormat="1" ht="21" thickBot="1" x14ac:dyDescent="0.65">
      <c r="A322" s="314" t="s">
        <v>340</v>
      </c>
      <c r="B322" s="315"/>
      <c r="D322" s="317"/>
      <c r="E322" s="318"/>
      <c r="H322" s="319"/>
      <c r="X322" s="326"/>
    </row>
    <row r="323" spans="1:24" s="287" customFormat="1" ht="13.15" x14ac:dyDescent="0.4">
      <c r="A323" s="287" t="s">
        <v>30</v>
      </c>
      <c r="B323" s="320" t="s">
        <v>76</v>
      </c>
      <c r="C323" s="287" t="s">
        <v>31</v>
      </c>
      <c r="D323" s="320" t="s">
        <v>26</v>
      </c>
      <c r="E323" s="287" t="s">
        <v>77</v>
      </c>
      <c r="F323" s="287" t="s">
        <v>78</v>
      </c>
      <c r="X323" s="327"/>
    </row>
    <row r="324" spans="1:24" ht="13.5" customHeight="1" outlineLevel="2" x14ac:dyDescent="0.35">
      <c r="A324" s="186">
        <v>1</v>
      </c>
      <c r="B324" s="194"/>
      <c r="C324" s="96"/>
      <c r="E324" s="324"/>
      <c r="H324" s="288"/>
      <c r="K324" s="288"/>
    </row>
    <row r="325" spans="1:24" ht="13.5" customHeight="1" outlineLevel="2" x14ac:dyDescent="0.35">
      <c r="A325" s="186">
        <v>2</v>
      </c>
      <c r="B325" s="194"/>
      <c r="C325" s="96"/>
      <c r="E325" s="324"/>
      <c r="H325" s="288"/>
      <c r="K325" s="288"/>
    </row>
    <row r="326" spans="1:24" ht="13.5" customHeight="1" outlineLevel="2" x14ac:dyDescent="0.35">
      <c r="A326" s="186">
        <v>3</v>
      </c>
      <c r="B326" s="194"/>
      <c r="C326" s="96"/>
      <c r="E326" s="324"/>
      <c r="H326" s="288"/>
      <c r="K326" s="288"/>
    </row>
    <row r="327" spans="1:24" ht="13.5" customHeight="1" outlineLevel="2" x14ac:dyDescent="0.35">
      <c r="A327" s="186">
        <v>4</v>
      </c>
      <c r="B327" s="194"/>
      <c r="C327" s="96"/>
      <c r="E327" s="324"/>
      <c r="H327" s="288"/>
      <c r="K327" s="288"/>
    </row>
    <row r="328" spans="1:24" ht="13.5" customHeight="1" outlineLevel="2" x14ac:dyDescent="0.35">
      <c r="A328" s="186">
        <v>5</v>
      </c>
      <c r="B328" s="194"/>
      <c r="C328" s="96"/>
      <c r="E328" s="324"/>
      <c r="H328" s="288"/>
      <c r="K328" s="288"/>
    </row>
    <row r="329" spans="1:24" ht="13.5" customHeight="1" outlineLevel="2" x14ac:dyDescent="0.35">
      <c r="A329" s="186">
        <v>6</v>
      </c>
      <c r="B329" s="194"/>
      <c r="C329" s="96"/>
      <c r="E329" s="324"/>
      <c r="H329" s="288"/>
      <c r="K329" s="288"/>
    </row>
    <row r="330" spans="1:24" ht="13.5" customHeight="1" outlineLevel="2" x14ac:dyDescent="0.35">
      <c r="A330" s="186">
        <v>7</v>
      </c>
      <c r="B330" s="194"/>
      <c r="C330" s="96"/>
      <c r="E330" s="324"/>
      <c r="H330" s="288"/>
      <c r="K330" s="288"/>
    </row>
    <row r="331" spans="1:24" ht="13.5" customHeight="1" outlineLevel="2" x14ac:dyDescent="0.35">
      <c r="A331" s="186">
        <v>8</v>
      </c>
      <c r="B331" s="194"/>
      <c r="C331" s="96"/>
      <c r="E331" s="324"/>
      <c r="H331" s="288"/>
      <c r="K331" s="288"/>
    </row>
    <row r="332" spans="1:24" ht="13.5" customHeight="1" outlineLevel="2" x14ac:dyDescent="0.35">
      <c r="A332" s="186">
        <v>9</v>
      </c>
      <c r="B332" s="194"/>
      <c r="C332" s="96"/>
      <c r="E332" s="324"/>
      <c r="H332" s="288"/>
      <c r="K332" s="288"/>
    </row>
    <row r="333" spans="1:24" ht="13.5" customHeight="1" outlineLevel="2" x14ac:dyDescent="0.35">
      <c r="A333" s="186">
        <v>10</v>
      </c>
      <c r="B333" s="194"/>
      <c r="C333" s="96"/>
      <c r="E333" s="324"/>
      <c r="H333" s="288"/>
      <c r="K333" s="288"/>
    </row>
    <row r="334" spans="1:24" ht="13.5" customHeight="1" outlineLevel="2" x14ac:dyDescent="0.35">
      <c r="A334" s="186">
        <v>11</v>
      </c>
      <c r="B334" s="194"/>
      <c r="C334" s="96"/>
      <c r="E334" s="324"/>
      <c r="H334" s="288"/>
      <c r="K334" s="288"/>
    </row>
    <row r="335" spans="1:24" ht="13.5" customHeight="1" outlineLevel="2" x14ac:dyDescent="0.35">
      <c r="A335" s="186">
        <v>12</v>
      </c>
      <c r="B335" s="194"/>
      <c r="C335" s="96"/>
      <c r="E335" s="324"/>
      <c r="H335" s="288"/>
      <c r="K335" s="288"/>
    </row>
    <row r="336" spans="1:24" ht="13.5" customHeight="1" outlineLevel="2" x14ac:dyDescent="0.35">
      <c r="A336" s="186">
        <v>13</v>
      </c>
      <c r="B336" s="194"/>
      <c r="C336" s="96"/>
      <c r="E336" s="324"/>
      <c r="H336" s="288"/>
      <c r="K336" s="288"/>
    </row>
    <row r="337" spans="1:11" ht="13.5" customHeight="1" outlineLevel="2" x14ac:dyDescent="0.35">
      <c r="A337" s="186">
        <v>14</v>
      </c>
      <c r="B337" s="194"/>
      <c r="C337" s="96"/>
      <c r="E337" s="324"/>
      <c r="H337" s="288"/>
      <c r="K337" s="288"/>
    </row>
    <row r="338" spans="1:11" ht="13.5" customHeight="1" outlineLevel="2" x14ac:dyDescent="0.35">
      <c r="A338" s="186">
        <v>15</v>
      </c>
      <c r="B338" s="194"/>
      <c r="C338" s="96"/>
      <c r="E338" s="324"/>
      <c r="H338" s="288"/>
      <c r="K338" s="288"/>
    </row>
    <row r="339" spans="1:11" ht="13.5" customHeight="1" outlineLevel="2" x14ac:dyDescent="0.35">
      <c r="A339" s="186">
        <v>16</v>
      </c>
      <c r="B339" s="194"/>
      <c r="C339" s="96"/>
      <c r="E339" s="324"/>
      <c r="H339" s="288"/>
      <c r="K339" s="288"/>
    </row>
    <row r="340" spans="1:11" ht="13.5" customHeight="1" outlineLevel="2" x14ac:dyDescent="0.35">
      <c r="A340" s="186">
        <v>17</v>
      </c>
      <c r="B340" s="194"/>
      <c r="C340" s="96"/>
      <c r="E340" s="324"/>
      <c r="H340" s="288"/>
      <c r="K340" s="288"/>
    </row>
    <row r="341" spans="1:11" ht="13.5" customHeight="1" outlineLevel="2" x14ac:dyDescent="0.35">
      <c r="A341" s="186">
        <v>18</v>
      </c>
      <c r="B341" s="194"/>
      <c r="C341" s="96"/>
      <c r="E341" s="324"/>
      <c r="H341" s="288"/>
      <c r="K341" s="288"/>
    </row>
    <row r="342" spans="1:11" ht="13.5" customHeight="1" outlineLevel="2" x14ac:dyDescent="0.35">
      <c r="A342" s="186">
        <v>19</v>
      </c>
      <c r="B342" s="194"/>
      <c r="C342" s="96"/>
      <c r="E342" s="324"/>
      <c r="H342" s="288"/>
      <c r="K342" s="288"/>
    </row>
    <row r="343" spans="1:11" ht="13.5" customHeight="1" outlineLevel="2" x14ac:dyDescent="0.35">
      <c r="A343" s="186">
        <v>20</v>
      </c>
      <c r="B343" s="194"/>
      <c r="C343" s="96"/>
      <c r="E343" s="324"/>
      <c r="H343" s="288"/>
      <c r="K343" s="288"/>
    </row>
    <row r="344" spans="1:11" ht="13.5" customHeight="1" outlineLevel="2" x14ac:dyDescent="0.35">
      <c r="A344" s="186">
        <v>21</v>
      </c>
      <c r="B344" s="194"/>
      <c r="C344" s="96"/>
      <c r="E344" s="324"/>
      <c r="H344" s="288"/>
      <c r="K344" s="288"/>
    </row>
    <row r="345" spans="1:11" ht="13.5" customHeight="1" outlineLevel="2" x14ac:dyDescent="0.35">
      <c r="A345" s="186">
        <v>22</v>
      </c>
      <c r="B345" s="194"/>
      <c r="C345" s="96"/>
      <c r="E345" s="324"/>
      <c r="H345" s="288"/>
      <c r="K345" s="288"/>
    </row>
    <row r="346" spans="1:11" ht="13.5" customHeight="1" outlineLevel="2" x14ac:dyDescent="0.35">
      <c r="A346" s="186">
        <v>23</v>
      </c>
      <c r="B346" s="194"/>
      <c r="C346" s="96"/>
      <c r="E346" s="324"/>
      <c r="H346" s="288"/>
      <c r="K346" s="288"/>
    </row>
    <row r="347" spans="1:11" ht="13.5" customHeight="1" outlineLevel="2" x14ac:dyDescent="0.35">
      <c r="A347" s="186">
        <v>24</v>
      </c>
      <c r="B347" s="194"/>
      <c r="C347" s="96"/>
      <c r="E347" s="324"/>
      <c r="H347" s="288"/>
      <c r="K347" s="288"/>
    </row>
    <row r="348" spans="1:11" ht="13.5" customHeight="1" outlineLevel="2" x14ac:dyDescent="0.35">
      <c r="A348" s="186">
        <v>25</v>
      </c>
      <c r="B348" s="194"/>
      <c r="C348" s="96"/>
      <c r="E348" s="324"/>
      <c r="H348" s="288"/>
      <c r="K348" s="288"/>
    </row>
    <row r="349" spans="1:11" ht="13.5" customHeight="1" outlineLevel="2" x14ac:dyDescent="0.35">
      <c r="A349" s="186">
        <v>26</v>
      </c>
      <c r="B349" s="194"/>
      <c r="C349" s="96"/>
      <c r="E349" s="324"/>
      <c r="H349" s="288"/>
      <c r="K349" s="288"/>
    </row>
    <row r="350" spans="1:11" ht="13.5" customHeight="1" outlineLevel="2" x14ac:dyDescent="0.35">
      <c r="A350" s="186">
        <v>27</v>
      </c>
      <c r="B350" s="194"/>
      <c r="C350" s="96"/>
      <c r="E350" s="324"/>
      <c r="H350" s="288"/>
      <c r="K350" s="288"/>
    </row>
    <row r="351" spans="1:11" ht="13.5" customHeight="1" outlineLevel="2" x14ac:dyDescent="0.35">
      <c r="A351" s="186">
        <v>28</v>
      </c>
      <c r="B351" s="194"/>
      <c r="C351" s="96"/>
      <c r="E351" s="324"/>
      <c r="H351" s="288"/>
      <c r="K351" s="288"/>
    </row>
    <row r="352" spans="1:11" ht="13.5" customHeight="1" outlineLevel="2" x14ac:dyDescent="0.35">
      <c r="A352" s="186">
        <v>29</v>
      </c>
      <c r="B352" s="194"/>
      <c r="C352" s="328"/>
      <c r="D352" s="329"/>
      <c r="E352" s="330"/>
      <c r="F352" s="325"/>
      <c r="G352" s="325"/>
      <c r="H352" s="325"/>
      <c r="K352" s="288"/>
    </row>
    <row r="353" spans="1:11" ht="13.5" customHeight="1" outlineLevel="2" x14ac:dyDescent="0.35">
      <c r="A353" s="186">
        <v>30</v>
      </c>
      <c r="B353" s="194"/>
      <c r="H353" s="288"/>
      <c r="K353" s="288"/>
    </row>
    <row r="354" spans="1:11" ht="13.5" customHeight="1" outlineLevel="2" x14ac:dyDescent="0.35">
      <c r="A354" s="186">
        <v>31</v>
      </c>
      <c r="B354" s="194"/>
      <c r="H354" s="288"/>
      <c r="K354" s="288"/>
    </row>
    <row r="355" spans="1:11" ht="13.5" customHeight="1" outlineLevel="2" x14ac:dyDescent="0.35">
      <c r="A355" s="186">
        <v>32</v>
      </c>
      <c r="B355" s="194"/>
      <c r="H355" s="288"/>
      <c r="K355" s="288"/>
    </row>
    <row r="356" spans="1:11" ht="13.5" customHeight="1" outlineLevel="2" x14ac:dyDescent="0.35">
      <c r="A356" s="186">
        <v>33</v>
      </c>
      <c r="B356" s="194"/>
      <c r="H356" s="288"/>
      <c r="K356" s="288"/>
    </row>
    <row r="357" spans="1:11" ht="13.5" customHeight="1" outlineLevel="2" x14ac:dyDescent="0.35">
      <c r="A357" s="186">
        <v>34</v>
      </c>
      <c r="B357" s="194"/>
      <c r="H357" s="288"/>
      <c r="K357" s="288"/>
    </row>
    <row r="358" spans="1:11" ht="13.5" customHeight="1" outlineLevel="2" x14ac:dyDescent="0.35">
      <c r="A358" s="186">
        <v>35</v>
      </c>
      <c r="B358" s="194"/>
      <c r="H358" s="288"/>
      <c r="K358" s="288"/>
    </row>
    <row r="359" spans="1:11" ht="13.5" customHeight="1" outlineLevel="2" x14ac:dyDescent="0.35">
      <c r="A359" s="186">
        <v>36</v>
      </c>
      <c r="B359" s="194"/>
      <c r="H359" s="288"/>
      <c r="K359" s="288"/>
    </row>
    <row r="360" spans="1:11" ht="13.5" customHeight="1" outlineLevel="2" x14ac:dyDescent="0.35">
      <c r="A360" s="186">
        <v>37</v>
      </c>
      <c r="B360" s="194"/>
      <c r="H360" s="288"/>
      <c r="K360" s="288"/>
    </row>
    <row r="361" spans="1:11" ht="13.5" customHeight="1" outlineLevel="2" x14ac:dyDescent="0.35">
      <c r="A361" s="186">
        <v>38</v>
      </c>
      <c r="B361" s="194"/>
      <c r="H361" s="288"/>
      <c r="K361" s="288"/>
    </row>
    <row r="362" spans="1:11" ht="13.5" customHeight="1" outlineLevel="2" x14ac:dyDescent="0.35">
      <c r="A362" s="186">
        <v>39</v>
      </c>
      <c r="B362" s="194"/>
      <c r="H362" s="288"/>
      <c r="K362" s="288"/>
    </row>
    <row r="363" spans="1:11" ht="13.5" customHeight="1" outlineLevel="2" x14ac:dyDescent="0.35">
      <c r="A363" s="186">
        <v>40</v>
      </c>
      <c r="B363" s="194"/>
      <c r="H363" s="288"/>
      <c r="K363" s="288"/>
    </row>
    <row r="364" spans="1:11" ht="13.5" customHeight="1" outlineLevel="2" x14ac:dyDescent="0.35">
      <c r="A364" s="186">
        <v>41</v>
      </c>
      <c r="B364" s="194"/>
      <c r="H364" s="288"/>
      <c r="K364" s="288"/>
    </row>
    <row r="365" spans="1:11" ht="13.5" customHeight="1" outlineLevel="2" x14ac:dyDescent="0.35">
      <c r="A365" s="186">
        <v>42</v>
      </c>
      <c r="B365" s="194"/>
      <c r="H365" s="288"/>
      <c r="K365" s="288"/>
    </row>
    <row r="366" spans="1:11" ht="13.5" customHeight="1" outlineLevel="2" x14ac:dyDescent="0.35">
      <c r="A366" s="186">
        <v>43</v>
      </c>
      <c r="B366" s="194"/>
      <c r="H366" s="288"/>
      <c r="K366" s="288"/>
    </row>
    <row r="367" spans="1:11" ht="13.5" customHeight="1" outlineLevel="2" x14ac:dyDescent="0.35">
      <c r="A367" s="186">
        <v>44</v>
      </c>
      <c r="B367" s="194"/>
      <c r="H367" s="288"/>
      <c r="K367" s="288"/>
    </row>
    <row r="368" spans="1:11" ht="13.5" customHeight="1" outlineLevel="2" x14ac:dyDescent="0.35">
      <c r="A368" s="186">
        <v>45</v>
      </c>
      <c r="B368" s="194"/>
      <c r="H368" s="288"/>
      <c r="K368" s="288"/>
    </row>
    <row r="369" spans="1:8" ht="13.5" customHeight="1" outlineLevel="2" x14ac:dyDescent="0.35">
      <c r="A369" s="186">
        <v>46</v>
      </c>
      <c r="B369" s="194"/>
      <c r="H369" s="288"/>
    </row>
    <row r="370" spans="1:8" ht="13.5" customHeight="1" outlineLevel="2" x14ac:dyDescent="0.35">
      <c r="A370" s="186">
        <v>47</v>
      </c>
      <c r="B370" s="194"/>
      <c r="G370" s="325"/>
      <c r="H370" s="288"/>
    </row>
    <row r="371" spans="1:8" ht="13.5" customHeight="1" outlineLevel="2" x14ac:dyDescent="0.35">
      <c r="A371" s="186">
        <v>48</v>
      </c>
      <c r="B371" s="194"/>
      <c r="H371" s="288"/>
    </row>
    <row r="372" spans="1:8" ht="13.5" customHeight="1" outlineLevel="2" x14ac:dyDescent="0.35">
      <c r="A372" s="186">
        <v>49</v>
      </c>
      <c r="B372" s="194"/>
      <c r="H372" s="288"/>
    </row>
    <row r="373" spans="1:8" ht="13.5" customHeight="1" outlineLevel="2" x14ac:dyDescent="0.35">
      <c r="A373" s="186">
        <v>50</v>
      </c>
      <c r="B373" s="194"/>
      <c r="H373" s="288"/>
    </row>
    <row r="374" spans="1:8" ht="13.5" customHeight="1" outlineLevel="2" x14ac:dyDescent="0.35">
      <c r="A374" s="186">
        <v>51</v>
      </c>
      <c r="B374" s="194"/>
      <c r="H374" s="288"/>
    </row>
    <row r="375" spans="1:8" ht="13.5" customHeight="1" outlineLevel="2" x14ac:dyDescent="0.35">
      <c r="B375" s="194"/>
      <c r="G375" s="186">
        <v>16</v>
      </c>
      <c r="H375" s="288"/>
    </row>
    <row r="376" spans="1:8" ht="13.5" customHeight="1" outlineLevel="2" x14ac:dyDescent="0.35">
      <c r="B376" s="194"/>
      <c r="G376" s="186">
        <v>4</v>
      </c>
      <c r="H376" s="288"/>
    </row>
    <row r="377" spans="1:8" ht="13.5" customHeight="1" outlineLevel="2" x14ac:dyDescent="0.35">
      <c r="D377" s="194"/>
      <c r="E377" s="186"/>
    </row>
    <row r="378" spans="1:8" ht="13.5" customHeight="1" outlineLevel="2" x14ac:dyDescent="0.35">
      <c r="D378" s="194"/>
      <c r="E378" s="186"/>
    </row>
    <row r="379" spans="1:8" ht="13.5" customHeight="1" outlineLevel="2" x14ac:dyDescent="0.35">
      <c r="D379" s="194"/>
      <c r="E379" s="186"/>
    </row>
    <row r="380" spans="1:8" ht="13.5" customHeight="1" outlineLevel="2" x14ac:dyDescent="0.35">
      <c r="D380" s="194"/>
      <c r="E380" s="186"/>
    </row>
    <row r="381" spans="1:8" ht="13.5" customHeight="1" outlineLevel="2" x14ac:dyDescent="0.35">
      <c r="D381" s="194"/>
      <c r="E381" s="186"/>
    </row>
    <row r="382" spans="1:8" ht="13.5" customHeight="1" outlineLevel="2" x14ac:dyDescent="0.35">
      <c r="D382" s="194"/>
      <c r="E382" s="186"/>
    </row>
    <row r="383" spans="1:8" ht="13.5" customHeight="1" outlineLevel="2" x14ac:dyDescent="0.35">
      <c r="D383" s="194"/>
      <c r="E383" s="186"/>
    </row>
    <row r="384" spans="1:8" ht="13.5" customHeight="1" outlineLevel="2" x14ac:dyDescent="0.35">
      <c r="D384" s="194"/>
      <c r="E384" s="186"/>
    </row>
    <row r="385" spans="4:5" ht="13.5" customHeight="1" outlineLevel="2" x14ac:dyDescent="0.35">
      <c r="D385" s="194"/>
      <c r="E385" s="186"/>
    </row>
    <row r="386" spans="4:5" ht="13.5" customHeight="1" outlineLevel="2" x14ac:dyDescent="0.35">
      <c r="D386" s="194"/>
      <c r="E386" s="186"/>
    </row>
    <row r="387" spans="4:5" ht="13.5" customHeight="1" outlineLevel="2" x14ac:dyDescent="0.35">
      <c r="D387" s="194"/>
      <c r="E387" s="186"/>
    </row>
    <row r="388" spans="4:5" ht="13.5" customHeight="1" outlineLevel="2" x14ac:dyDescent="0.35">
      <c r="D388" s="194"/>
      <c r="E388" s="186"/>
    </row>
    <row r="389" spans="4:5" ht="13.5" customHeight="1" outlineLevel="2" x14ac:dyDescent="0.35">
      <c r="D389" s="194"/>
      <c r="E389" s="186"/>
    </row>
    <row r="390" spans="4:5" ht="13.5" customHeight="1" outlineLevel="2" x14ac:dyDescent="0.35">
      <c r="D390" s="194"/>
      <c r="E390" s="186"/>
    </row>
    <row r="391" spans="4:5" ht="13.5" customHeight="1" outlineLevel="2" x14ac:dyDescent="0.35">
      <c r="D391" s="194"/>
      <c r="E391" s="186"/>
    </row>
    <row r="392" spans="4:5" ht="13.5" customHeight="1" outlineLevel="2" x14ac:dyDescent="0.35">
      <c r="D392" s="194"/>
      <c r="E392" s="186"/>
    </row>
    <row r="393" spans="4:5" ht="13.5" customHeight="1" outlineLevel="2" x14ac:dyDescent="0.35">
      <c r="D393" s="194"/>
      <c r="E393" s="186"/>
    </row>
    <row r="394" spans="4:5" ht="13.5" customHeight="1" outlineLevel="2" x14ac:dyDescent="0.35">
      <c r="D394" s="194"/>
      <c r="E394" s="186"/>
    </row>
    <row r="395" spans="4:5" ht="13.5" customHeight="1" outlineLevel="2" x14ac:dyDescent="0.35">
      <c r="D395" s="194"/>
      <c r="E395" s="186"/>
    </row>
    <row r="396" spans="4:5" ht="13.5" customHeight="1" outlineLevel="2" x14ac:dyDescent="0.35">
      <c r="D396" s="194"/>
      <c r="E396" s="186"/>
    </row>
    <row r="397" spans="4:5" ht="13.5" customHeight="1" outlineLevel="2" x14ac:dyDescent="0.35">
      <c r="D397" s="194"/>
      <c r="E397" s="186"/>
    </row>
    <row r="398" spans="4:5" ht="13.5" customHeight="1" outlineLevel="2" x14ac:dyDescent="0.35">
      <c r="D398" s="194"/>
      <c r="E398" s="186"/>
    </row>
    <row r="399" spans="4:5" ht="13.5" customHeight="1" outlineLevel="2" x14ac:dyDescent="0.35">
      <c r="D399" s="194"/>
      <c r="E399" s="186"/>
    </row>
    <row r="400" spans="4:5" ht="13.5" customHeight="1" outlineLevel="2" x14ac:dyDescent="0.35">
      <c r="D400" s="194"/>
      <c r="E400" s="186"/>
    </row>
    <row r="401" spans="2:5" ht="13.5" customHeight="1" outlineLevel="2" x14ac:dyDescent="0.35">
      <c r="D401" s="194"/>
      <c r="E401" s="186"/>
    </row>
    <row r="402" spans="2:5" ht="13.5" customHeight="1" outlineLevel="2" x14ac:dyDescent="0.35">
      <c r="B402" s="194"/>
    </row>
    <row r="403" spans="2:5" ht="13.5" customHeight="1" outlineLevel="2" x14ac:dyDescent="0.35">
      <c r="B403" s="194"/>
    </row>
    <row r="404" spans="2:5" ht="13.5" customHeight="1" outlineLevel="2" x14ac:dyDescent="0.35">
      <c r="B404" s="194"/>
    </row>
    <row r="405" spans="2:5" ht="13.5" customHeight="1" outlineLevel="2" x14ac:dyDescent="0.35">
      <c r="B405" s="194"/>
    </row>
    <row r="406" spans="2:5" ht="13.5" customHeight="1" outlineLevel="2" x14ac:dyDescent="0.35">
      <c r="B406" s="194"/>
    </row>
    <row r="407" spans="2:5" ht="13.5" customHeight="1" outlineLevel="2" x14ac:dyDescent="0.35">
      <c r="B407" s="194"/>
    </row>
    <row r="408" spans="2:5" ht="13.5" customHeight="1" outlineLevel="2" x14ac:dyDescent="0.35">
      <c r="B408" s="194"/>
    </row>
    <row r="409" spans="2:5" ht="13.5" customHeight="1" outlineLevel="2" x14ac:dyDescent="0.35">
      <c r="B409" s="194"/>
    </row>
    <row r="410" spans="2:5" ht="13.5" customHeight="1" outlineLevel="2" x14ac:dyDescent="0.35">
      <c r="B410" s="194"/>
    </row>
    <row r="411" spans="2:5" ht="13.5" customHeight="1" outlineLevel="2" x14ac:dyDescent="0.35">
      <c r="B411" s="194"/>
    </row>
    <row r="412" spans="2:5" ht="13.5" customHeight="1" outlineLevel="2" x14ac:dyDescent="0.35">
      <c r="B412" s="194"/>
    </row>
    <row r="413" spans="2:5" ht="13.5" customHeight="1" outlineLevel="2" x14ac:dyDescent="0.35">
      <c r="B413" s="194"/>
    </row>
    <row r="414" spans="2:5" ht="13.5" customHeight="1" outlineLevel="2" x14ac:dyDescent="0.35">
      <c r="B414" s="194"/>
    </row>
    <row r="415" spans="2:5" ht="13.5" customHeight="1" outlineLevel="2" x14ac:dyDescent="0.35">
      <c r="B415" s="194"/>
    </row>
    <row r="416" spans="2:5" ht="13.5" customHeight="1" outlineLevel="2" x14ac:dyDescent="0.35">
      <c r="B416" s="194"/>
    </row>
    <row r="417" spans="1:24" ht="13.5" customHeight="1" outlineLevel="2" x14ac:dyDescent="0.35">
      <c r="B417" s="194"/>
    </row>
    <row r="418" spans="1:24" ht="13.5" customHeight="1" outlineLevel="2" x14ac:dyDescent="0.35">
      <c r="B418" s="194"/>
    </row>
    <row r="419" spans="1:24" ht="13.5" customHeight="1" outlineLevel="2" x14ac:dyDescent="0.35">
      <c r="B419" s="194"/>
    </row>
    <row r="420" spans="1:24" ht="13.5" customHeight="1" outlineLevel="2" thickBot="1" x14ac:dyDescent="0.4">
      <c r="B420" s="194"/>
    </row>
    <row r="421" spans="1:24" s="316" customFormat="1" ht="21" customHeight="1" outlineLevel="1" thickBot="1" x14ac:dyDescent="0.65">
      <c r="A421" s="314" t="s">
        <v>341</v>
      </c>
      <c r="B421" s="315"/>
      <c r="D421" s="317"/>
      <c r="E421" s="318"/>
      <c r="H421" s="319"/>
      <c r="X421" s="326"/>
    </row>
    <row r="422" spans="1:24" s="287" customFormat="1" ht="13.5" customHeight="1" outlineLevel="2" x14ac:dyDescent="0.4">
      <c r="A422" s="287" t="s">
        <v>30</v>
      </c>
      <c r="B422" s="320" t="s">
        <v>76</v>
      </c>
      <c r="C422" s="287" t="s">
        <v>31</v>
      </c>
      <c r="D422" s="320" t="s">
        <v>26</v>
      </c>
      <c r="E422" s="287" t="s">
        <v>77</v>
      </c>
      <c r="F422" s="287" t="s">
        <v>78</v>
      </c>
      <c r="X422" s="327"/>
    </row>
    <row r="423" spans="1:24" ht="13.5" customHeight="1" outlineLevel="2" x14ac:dyDescent="0.35">
      <c r="A423" s="186">
        <v>1</v>
      </c>
      <c r="B423" s="194"/>
      <c r="C423" s="96"/>
      <c r="E423" s="324"/>
      <c r="H423" s="288"/>
      <c r="K423" s="288"/>
    </row>
    <row r="424" spans="1:24" ht="13.5" customHeight="1" outlineLevel="2" x14ac:dyDescent="0.35">
      <c r="A424" s="186">
        <v>2</v>
      </c>
      <c r="B424" s="194"/>
      <c r="C424" s="96"/>
      <c r="E424" s="324"/>
      <c r="H424" s="288"/>
    </row>
    <row r="425" spans="1:24" ht="13.5" customHeight="1" outlineLevel="2" x14ac:dyDescent="0.35">
      <c r="A425" s="186">
        <v>3</v>
      </c>
      <c r="B425" s="194"/>
      <c r="C425" s="96"/>
      <c r="E425" s="324"/>
      <c r="H425" s="288"/>
      <c r="K425" s="288"/>
    </row>
    <row r="426" spans="1:24" ht="13.5" customHeight="1" outlineLevel="2" x14ac:dyDescent="0.35">
      <c r="A426" s="186">
        <v>4</v>
      </c>
      <c r="B426" s="194"/>
      <c r="C426" s="96"/>
      <c r="E426" s="324"/>
      <c r="H426" s="288"/>
    </row>
    <row r="427" spans="1:24" ht="13.5" customHeight="1" outlineLevel="2" x14ac:dyDescent="0.35">
      <c r="A427" s="186">
        <v>5</v>
      </c>
      <c r="B427" s="194"/>
      <c r="C427" s="96"/>
      <c r="E427" s="324"/>
      <c r="H427" s="288"/>
      <c r="K427" s="288"/>
    </row>
    <row r="428" spans="1:24" ht="13.5" customHeight="1" outlineLevel="2" x14ac:dyDescent="0.35">
      <c r="A428" s="186">
        <v>6</v>
      </c>
      <c r="B428" s="194"/>
      <c r="C428" s="331"/>
      <c r="E428" s="332"/>
      <c r="H428" s="288"/>
    </row>
    <row r="429" spans="1:24" ht="13.5" customHeight="1" outlineLevel="2" x14ac:dyDescent="0.35">
      <c r="A429" s="186">
        <v>7</v>
      </c>
      <c r="B429" s="194"/>
      <c r="C429" s="96"/>
      <c r="E429" s="324"/>
      <c r="H429" s="288"/>
      <c r="K429" s="288"/>
    </row>
    <row r="430" spans="1:24" ht="13.5" customHeight="1" outlineLevel="2" x14ac:dyDescent="0.35">
      <c r="A430" s="186">
        <v>8</v>
      </c>
      <c r="B430" s="194"/>
      <c r="C430" s="331"/>
      <c r="E430" s="332"/>
      <c r="H430" s="288"/>
      <c r="K430" s="288"/>
    </row>
    <row r="431" spans="1:24" ht="13.5" customHeight="1" outlineLevel="2" x14ac:dyDescent="0.35">
      <c r="A431" s="186">
        <v>9</v>
      </c>
      <c r="B431" s="194"/>
      <c r="C431" s="96"/>
      <c r="E431" s="324"/>
      <c r="H431" s="288"/>
      <c r="K431" s="288"/>
    </row>
    <row r="432" spans="1:24" ht="13.5" customHeight="1" outlineLevel="2" x14ac:dyDescent="0.35">
      <c r="A432" s="186">
        <v>10</v>
      </c>
      <c r="B432" s="194"/>
      <c r="C432" s="331"/>
      <c r="E432" s="332"/>
      <c r="H432" s="288"/>
    </row>
    <row r="433" spans="1:11" ht="13.5" customHeight="1" outlineLevel="2" x14ac:dyDescent="0.35">
      <c r="A433" s="186">
        <v>11</v>
      </c>
      <c r="B433" s="194"/>
      <c r="C433" s="96"/>
      <c r="E433" s="324"/>
      <c r="H433" s="288"/>
      <c r="K433" s="288"/>
    </row>
    <row r="434" spans="1:11" ht="13.5" customHeight="1" outlineLevel="2" x14ac:dyDescent="0.35">
      <c r="A434" s="186">
        <v>12</v>
      </c>
      <c r="B434" s="194"/>
      <c r="C434" s="331"/>
      <c r="E434" s="332"/>
      <c r="H434" s="288"/>
      <c r="K434" s="288"/>
    </row>
    <row r="435" spans="1:11" ht="13.5" customHeight="1" outlineLevel="2" x14ac:dyDescent="0.35">
      <c r="A435" s="186">
        <v>13</v>
      </c>
      <c r="B435" s="194"/>
      <c r="C435" s="96"/>
      <c r="E435" s="324"/>
      <c r="H435" s="288"/>
    </row>
    <row r="436" spans="1:11" ht="13.5" customHeight="1" outlineLevel="2" x14ac:dyDescent="0.35">
      <c r="A436" s="186">
        <v>14</v>
      </c>
      <c r="B436" s="194"/>
      <c r="C436" s="331"/>
      <c r="E436" s="332"/>
      <c r="H436" s="288"/>
      <c r="K436" s="288"/>
    </row>
    <row r="437" spans="1:11" ht="13.5" customHeight="1" outlineLevel="2" x14ac:dyDescent="0.35">
      <c r="A437" s="186">
        <v>15</v>
      </c>
      <c r="B437" s="194"/>
      <c r="C437" s="96"/>
      <c r="E437" s="324"/>
      <c r="H437" s="288"/>
      <c r="K437" s="288"/>
    </row>
    <row r="438" spans="1:11" ht="13.5" customHeight="1" outlineLevel="2" x14ac:dyDescent="0.35">
      <c r="A438" s="186">
        <v>16</v>
      </c>
      <c r="B438" s="194"/>
      <c r="C438" s="331"/>
      <c r="E438" s="332"/>
      <c r="H438" s="288"/>
      <c r="K438" s="288"/>
    </row>
    <row r="439" spans="1:11" ht="13.5" customHeight="1" outlineLevel="2" x14ac:dyDescent="0.35">
      <c r="A439" s="186">
        <v>17</v>
      </c>
      <c r="B439" s="194"/>
      <c r="C439" s="96"/>
      <c r="E439" s="324"/>
      <c r="H439" s="288"/>
    </row>
    <row r="440" spans="1:11" ht="13.5" customHeight="1" outlineLevel="2" x14ac:dyDescent="0.35">
      <c r="A440" s="186">
        <v>18</v>
      </c>
      <c r="B440" s="194"/>
      <c r="C440" s="331"/>
      <c r="E440" s="332"/>
      <c r="H440" s="288"/>
      <c r="K440" s="288"/>
    </row>
    <row r="441" spans="1:11" ht="13.5" customHeight="1" outlineLevel="2" x14ac:dyDescent="0.35">
      <c r="A441" s="186">
        <v>19</v>
      </c>
      <c r="B441" s="194"/>
      <c r="C441" s="96"/>
      <c r="E441" s="324"/>
      <c r="H441" s="288"/>
      <c r="K441" s="288"/>
    </row>
    <row r="442" spans="1:11" ht="13.5" customHeight="1" outlineLevel="2" x14ac:dyDescent="0.35">
      <c r="A442" s="186">
        <v>20</v>
      </c>
      <c r="B442" s="194"/>
      <c r="C442" s="331"/>
      <c r="E442" s="332"/>
      <c r="H442" s="288"/>
      <c r="K442" s="288"/>
    </row>
    <row r="443" spans="1:11" ht="13.5" customHeight="1" outlineLevel="2" x14ac:dyDescent="0.35">
      <c r="A443" s="186">
        <v>21</v>
      </c>
      <c r="B443" s="194"/>
      <c r="C443" s="96"/>
      <c r="E443" s="324"/>
      <c r="H443" s="288"/>
      <c r="K443" s="288"/>
    </row>
    <row r="444" spans="1:11" ht="13.5" customHeight="1" outlineLevel="2" x14ac:dyDescent="0.35">
      <c r="A444" s="186">
        <v>22</v>
      </c>
      <c r="B444" s="194"/>
      <c r="C444" s="331"/>
      <c r="E444" s="332"/>
      <c r="H444" s="288"/>
      <c r="K444" s="288"/>
    </row>
    <row r="445" spans="1:11" ht="13.5" customHeight="1" outlineLevel="2" x14ac:dyDescent="0.35">
      <c r="A445" s="186">
        <v>23</v>
      </c>
      <c r="B445" s="194"/>
      <c r="C445" s="96"/>
      <c r="E445" s="324"/>
      <c r="H445" s="288"/>
    </row>
    <row r="446" spans="1:11" ht="13.5" customHeight="1" outlineLevel="2" x14ac:dyDescent="0.35">
      <c r="A446" s="186">
        <v>24</v>
      </c>
      <c r="B446" s="194"/>
      <c r="C446" s="96"/>
      <c r="E446" s="324"/>
      <c r="H446" s="288"/>
      <c r="K446" s="288"/>
    </row>
    <row r="447" spans="1:11" ht="13.5" customHeight="1" outlineLevel="2" x14ac:dyDescent="0.35">
      <c r="A447" s="186">
        <v>25</v>
      </c>
      <c r="B447" s="194"/>
      <c r="C447" s="96"/>
      <c r="E447" s="324"/>
      <c r="H447" s="288"/>
    </row>
    <row r="448" spans="1:11" ht="13.5" customHeight="1" outlineLevel="2" x14ac:dyDescent="0.35">
      <c r="A448" s="186">
        <v>26</v>
      </c>
      <c r="B448" s="194"/>
      <c r="C448" s="96"/>
      <c r="E448" s="324"/>
      <c r="H448" s="288"/>
    </row>
    <row r="449" spans="1:11" ht="13.5" customHeight="1" outlineLevel="2" x14ac:dyDescent="0.35">
      <c r="A449" s="186">
        <v>27</v>
      </c>
      <c r="B449" s="194"/>
      <c r="C449" s="96"/>
      <c r="E449" s="324"/>
      <c r="H449" s="288"/>
      <c r="K449" s="288"/>
    </row>
    <row r="450" spans="1:11" ht="13.5" customHeight="1" outlineLevel="2" x14ac:dyDescent="0.35">
      <c r="A450" s="186">
        <v>28</v>
      </c>
      <c r="B450" s="194"/>
      <c r="C450" s="96"/>
      <c r="E450" s="324"/>
      <c r="H450" s="288"/>
      <c r="K450" s="288"/>
    </row>
    <row r="451" spans="1:11" ht="13.5" customHeight="1" outlineLevel="2" x14ac:dyDescent="0.35">
      <c r="A451" s="186">
        <v>29</v>
      </c>
      <c r="B451" s="194"/>
      <c r="C451" s="96"/>
      <c r="E451" s="324"/>
      <c r="H451" s="288"/>
    </row>
    <row r="452" spans="1:11" ht="13.5" customHeight="1" outlineLevel="2" x14ac:dyDescent="0.35">
      <c r="A452" s="186">
        <v>30</v>
      </c>
      <c r="B452" s="194"/>
      <c r="C452" s="96"/>
      <c r="E452" s="324"/>
      <c r="H452" s="288"/>
    </row>
    <row r="453" spans="1:11" ht="13.5" customHeight="1" outlineLevel="2" x14ac:dyDescent="0.35">
      <c r="A453" s="186">
        <v>31</v>
      </c>
      <c r="B453" s="194"/>
      <c r="C453" s="328"/>
      <c r="D453" s="329"/>
      <c r="E453" s="330"/>
      <c r="F453" s="325"/>
      <c r="G453" s="325"/>
      <c r="H453" s="325"/>
      <c r="K453" s="288"/>
    </row>
    <row r="454" spans="1:11" ht="13.5" customHeight="1" outlineLevel="2" x14ac:dyDescent="0.35">
      <c r="A454" s="186">
        <v>32</v>
      </c>
      <c r="B454" s="194"/>
      <c r="H454" s="288"/>
    </row>
    <row r="455" spans="1:11" ht="13.5" customHeight="1" outlineLevel="2" x14ac:dyDescent="0.35">
      <c r="A455" s="186">
        <v>33</v>
      </c>
      <c r="B455" s="194"/>
      <c r="H455" s="288"/>
    </row>
    <row r="456" spans="1:11" ht="13.5" customHeight="1" outlineLevel="2" x14ac:dyDescent="0.35">
      <c r="A456" s="186">
        <v>34</v>
      </c>
      <c r="B456" s="194"/>
      <c r="H456" s="288"/>
      <c r="K456" s="288"/>
    </row>
    <row r="457" spans="1:11" ht="13.5" customHeight="1" outlineLevel="2" x14ac:dyDescent="0.35">
      <c r="A457" s="186">
        <v>35</v>
      </c>
      <c r="B457" s="194"/>
      <c r="H457" s="288"/>
      <c r="K457" s="288"/>
    </row>
    <row r="458" spans="1:11" ht="13.5" customHeight="1" outlineLevel="2" x14ac:dyDescent="0.35">
      <c r="A458" s="186">
        <v>36</v>
      </c>
      <c r="B458" s="194"/>
      <c r="H458" s="288"/>
      <c r="K458" s="288"/>
    </row>
    <row r="459" spans="1:11" ht="13.5" customHeight="1" outlineLevel="2" x14ac:dyDescent="0.35">
      <c r="A459" s="186">
        <v>37</v>
      </c>
      <c r="B459" s="194"/>
      <c r="H459" s="288"/>
      <c r="K459" s="288"/>
    </row>
    <row r="460" spans="1:11" ht="13.5" customHeight="1" outlineLevel="2" x14ac:dyDescent="0.35">
      <c r="A460" s="186">
        <v>38</v>
      </c>
      <c r="B460" s="194"/>
      <c r="H460" s="288"/>
    </row>
    <row r="461" spans="1:11" ht="13.5" customHeight="1" outlineLevel="2" x14ac:dyDescent="0.35">
      <c r="A461" s="186">
        <v>39</v>
      </c>
      <c r="B461" s="194"/>
      <c r="H461" s="288"/>
    </row>
    <row r="462" spans="1:11" ht="13.5" customHeight="1" outlineLevel="2" x14ac:dyDescent="0.35">
      <c r="A462" s="186">
        <v>40</v>
      </c>
      <c r="B462" s="194"/>
      <c r="H462" s="288"/>
    </row>
    <row r="463" spans="1:11" ht="13.5" customHeight="1" outlineLevel="2" x14ac:dyDescent="0.35">
      <c r="A463" s="186">
        <v>41</v>
      </c>
      <c r="B463" s="194"/>
      <c r="H463" s="288"/>
    </row>
    <row r="464" spans="1:11" ht="13.5" customHeight="1" outlineLevel="2" x14ac:dyDescent="0.35">
      <c r="A464" s="186">
        <v>42</v>
      </c>
      <c r="B464" s="194"/>
      <c r="H464" s="288"/>
      <c r="K464" s="288"/>
    </row>
    <row r="465" spans="1:11" ht="13.5" customHeight="1" outlineLevel="2" x14ac:dyDescent="0.35">
      <c r="A465" s="186">
        <v>43</v>
      </c>
      <c r="B465" s="194"/>
      <c r="H465" s="288"/>
      <c r="K465" s="288"/>
    </row>
    <row r="466" spans="1:11" ht="13.5" customHeight="1" outlineLevel="2" x14ac:dyDescent="0.35">
      <c r="A466" s="186">
        <v>44</v>
      </c>
      <c r="B466" s="194"/>
      <c r="H466" s="288"/>
      <c r="K466" s="288"/>
    </row>
    <row r="467" spans="1:11" ht="13.5" customHeight="1" outlineLevel="2" x14ac:dyDescent="0.35">
      <c r="A467" s="186">
        <v>45</v>
      </c>
      <c r="B467" s="194"/>
      <c r="H467" s="288"/>
    </row>
    <row r="468" spans="1:11" ht="13.5" customHeight="1" outlineLevel="2" x14ac:dyDescent="0.35">
      <c r="A468" s="186">
        <v>46</v>
      </c>
      <c r="B468" s="194"/>
      <c r="H468" s="288"/>
      <c r="K468" s="288"/>
    </row>
    <row r="469" spans="1:11" ht="13.5" customHeight="1" outlineLevel="2" x14ac:dyDescent="0.35">
      <c r="A469" s="186">
        <v>47</v>
      </c>
      <c r="B469" s="194"/>
      <c r="H469" s="288"/>
      <c r="K469" s="288"/>
    </row>
    <row r="470" spans="1:11" ht="13.5" customHeight="1" outlineLevel="2" x14ac:dyDescent="0.35">
      <c r="A470" s="186">
        <v>48</v>
      </c>
      <c r="B470" s="194"/>
      <c r="H470" s="288"/>
    </row>
    <row r="471" spans="1:11" ht="13.5" customHeight="1" outlineLevel="2" x14ac:dyDescent="0.35">
      <c r="A471" s="186">
        <v>49</v>
      </c>
      <c r="B471" s="194"/>
      <c r="H471" s="288"/>
      <c r="K471" s="288"/>
    </row>
    <row r="472" spans="1:11" ht="13.5" customHeight="1" outlineLevel="2" x14ac:dyDescent="0.35">
      <c r="A472" s="186">
        <v>50</v>
      </c>
      <c r="B472" s="194"/>
      <c r="H472" s="288"/>
      <c r="K472" s="288"/>
    </row>
    <row r="473" spans="1:11" ht="13.5" customHeight="1" outlineLevel="2" x14ac:dyDescent="0.35">
      <c r="A473" s="186">
        <v>51</v>
      </c>
      <c r="B473" s="194"/>
      <c r="H473" s="288"/>
      <c r="K473" s="288"/>
    </row>
    <row r="474" spans="1:11" ht="13.5" customHeight="1" outlineLevel="2" x14ac:dyDescent="0.35">
      <c r="A474" s="186">
        <v>52</v>
      </c>
      <c r="B474" s="194"/>
      <c r="H474" s="288"/>
      <c r="K474" s="288"/>
    </row>
    <row r="475" spans="1:11" ht="13.5" customHeight="1" outlineLevel="2" x14ac:dyDescent="0.35">
      <c r="A475" s="186">
        <v>53</v>
      </c>
      <c r="B475" s="194"/>
      <c r="H475" s="288"/>
      <c r="K475" s="288"/>
    </row>
    <row r="476" spans="1:11" ht="13.5" customHeight="1" outlineLevel="2" x14ac:dyDescent="0.35">
      <c r="A476" s="186">
        <v>54</v>
      </c>
      <c r="B476" s="194"/>
      <c r="G476" s="186">
        <v>23</v>
      </c>
      <c r="H476" s="288"/>
    </row>
    <row r="477" spans="1:11" ht="13.5" customHeight="1" outlineLevel="2" x14ac:dyDescent="0.35">
      <c r="A477" s="186">
        <v>55</v>
      </c>
      <c r="B477" s="194"/>
      <c r="G477" s="186">
        <v>21</v>
      </c>
      <c r="H477" s="288"/>
    </row>
    <row r="478" spans="1:11" ht="13.5" customHeight="1" outlineLevel="2" x14ac:dyDescent="0.35">
      <c r="A478" s="186">
        <v>56</v>
      </c>
      <c r="B478" s="194"/>
      <c r="G478" s="186">
        <v>29</v>
      </c>
      <c r="H478" s="288"/>
    </row>
    <row r="479" spans="1:11" ht="13.5" customHeight="1" outlineLevel="2" x14ac:dyDescent="0.35">
      <c r="A479" s="186">
        <v>57</v>
      </c>
      <c r="B479" s="194"/>
      <c r="G479" s="186">
        <v>25</v>
      </c>
      <c r="H479" s="288"/>
      <c r="K479" s="288"/>
    </row>
    <row r="480" spans="1:11" ht="13.5" customHeight="1" outlineLevel="2" x14ac:dyDescent="0.35">
      <c r="A480" s="186">
        <v>58</v>
      </c>
      <c r="B480" s="194"/>
      <c r="G480" s="186">
        <v>24</v>
      </c>
      <c r="H480" s="288"/>
      <c r="K480" s="288"/>
    </row>
    <row r="481" spans="1:11" ht="13.5" customHeight="1" outlineLevel="2" x14ac:dyDescent="0.35">
      <c r="A481" s="186">
        <v>59</v>
      </c>
      <c r="B481" s="194"/>
      <c r="G481" s="186">
        <v>18</v>
      </c>
      <c r="H481" s="288"/>
    </row>
    <row r="482" spans="1:11" ht="13.5" customHeight="1" outlineLevel="2" x14ac:dyDescent="0.35">
      <c r="A482" s="186">
        <v>60</v>
      </c>
      <c r="B482" s="194"/>
      <c r="G482" s="186">
        <v>23</v>
      </c>
      <c r="H482" s="288"/>
      <c r="K482" s="288"/>
    </row>
    <row r="483" spans="1:11" ht="13.5" customHeight="1" outlineLevel="2" x14ac:dyDescent="0.35">
      <c r="D483" s="194"/>
      <c r="E483" s="186"/>
      <c r="K483" s="288"/>
    </row>
    <row r="484" spans="1:11" ht="13.5" customHeight="1" outlineLevel="2" x14ac:dyDescent="0.35">
      <c r="D484" s="194"/>
      <c r="E484" s="186"/>
    </row>
    <row r="485" spans="1:11" ht="13.5" customHeight="1" outlineLevel="2" x14ac:dyDescent="0.35">
      <c r="D485" s="194"/>
      <c r="E485" s="186"/>
    </row>
    <row r="486" spans="1:11" ht="13.5" customHeight="1" outlineLevel="2" x14ac:dyDescent="0.35">
      <c r="D486" s="194"/>
      <c r="E486" s="186"/>
    </row>
    <row r="487" spans="1:11" ht="13.5" customHeight="1" outlineLevel="2" x14ac:dyDescent="0.35">
      <c r="D487" s="194"/>
      <c r="E487" s="186"/>
      <c r="K487" s="288"/>
    </row>
    <row r="488" spans="1:11" ht="13.5" customHeight="1" outlineLevel="2" x14ac:dyDescent="0.35">
      <c r="D488" s="194"/>
      <c r="E488" s="186"/>
    </row>
    <row r="489" spans="1:11" ht="13.5" customHeight="1" outlineLevel="2" x14ac:dyDescent="0.35">
      <c r="D489" s="194"/>
      <c r="E489" s="186"/>
    </row>
    <row r="490" spans="1:11" ht="13.5" customHeight="1" outlineLevel="2" x14ac:dyDescent="0.35">
      <c r="D490" s="194"/>
      <c r="E490" s="186"/>
      <c r="K490" s="288"/>
    </row>
    <row r="491" spans="1:11" ht="13.5" customHeight="1" outlineLevel="2" x14ac:dyDescent="0.35">
      <c r="D491" s="194"/>
      <c r="E491" s="186"/>
    </row>
    <row r="492" spans="1:11" ht="13.5" customHeight="1" outlineLevel="2" x14ac:dyDescent="0.35">
      <c r="D492" s="194"/>
      <c r="E492" s="186"/>
      <c r="K492" s="288"/>
    </row>
    <row r="493" spans="1:11" ht="13.5" customHeight="1" outlineLevel="2" x14ac:dyDescent="0.35">
      <c r="D493" s="194"/>
      <c r="E493" s="186"/>
    </row>
    <row r="494" spans="1:11" ht="13.5" customHeight="1" outlineLevel="2" x14ac:dyDescent="0.35">
      <c r="D494" s="194"/>
      <c r="E494" s="186"/>
    </row>
    <row r="495" spans="1:11" ht="13.5" customHeight="1" outlineLevel="2" x14ac:dyDescent="0.35">
      <c r="D495" s="194"/>
      <c r="E495" s="186"/>
    </row>
    <row r="496" spans="1:11" ht="13.5" customHeight="1" outlineLevel="2" x14ac:dyDescent="0.35">
      <c r="D496" s="194"/>
      <c r="E496" s="186"/>
    </row>
    <row r="497" spans="4:5" ht="13.5" customHeight="1" outlineLevel="2" x14ac:dyDescent="0.35">
      <c r="D497" s="194"/>
      <c r="E497" s="186"/>
    </row>
    <row r="498" spans="4:5" ht="13.5" customHeight="1" outlineLevel="2" x14ac:dyDescent="0.35">
      <c r="D498" s="194"/>
      <c r="E498" s="186"/>
    </row>
    <row r="499" spans="4:5" ht="13.5" customHeight="1" outlineLevel="2" x14ac:dyDescent="0.35">
      <c r="D499" s="194"/>
      <c r="E499" s="186"/>
    </row>
    <row r="500" spans="4:5" ht="13.5" customHeight="1" outlineLevel="2" x14ac:dyDescent="0.35">
      <c r="D500" s="194"/>
      <c r="E500" s="186"/>
    </row>
    <row r="501" spans="4:5" ht="13.5" customHeight="1" outlineLevel="2" x14ac:dyDescent="0.35">
      <c r="D501" s="194"/>
      <c r="E501" s="186"/>
    </row>
    <row r="502" spans="4:5" ht="13.5" customHeight="1" outlineLevel="2" x14ac:dyDescent="0.35">
      <c r="D502" s="194"/>
      <c r="E502" s="186"/>
    </row>
    <row r="503" spans="4:5" ht="13.5" customHeight="1" outlineLevel="2" x14ac:dyDescent="0.35">
      <c r="D503" s="194"/>
      <c r="E503" s="186"/>
    </row>
    <row r="504" spans="4:5" ht="13.5" customHeight="1" outlineLevel="2" x14ac:dyDescent="0.35">
      <c r="D504" s="194"/>
      <c r="E504" s="186"/>
    </row>
    <row r="505" spans="4:5" ht="13.5" customHeight="1" outlineLevel="2" x14ac:dyDescent="0.35">
      <c r="D505" s="194"/>
      <c r="E505" s="186"/>
    </row>
    <row r="506" spans="4:5" ht="13.5" customHeight="1" outlineLevel="2" x14ac:dyDescent="0.35">
      <c r="D506" s="194"/>
      <c r="E506" s="186"/>
    </row>
    <row r="507" spans="4:5" ht="13.5" customHeight="1" outlineLevel="2" x14ac:dyDescent="0.35">
      <c r="D507" s="194"/>
      <c r="E507" s="186"/>
    </row>
    <row r="508" spans="4:5" ht="13.5" customHeight="1" outlineLevel="2" x14ac:dyDescent="0.35">
      <c r="D508" s="194"/>
      <c r="E508" s="186"/>
    </row>
    <row r="509" spans="4:5" ht="13.5" customHeight="1" outlineLevel="2" x14ac:dyDescent="0.35">
      <c r="D509" s="194"/>
      <c r="E509" s="186"/>
    </row>
    <row r="510" spans="4:5" ht="13.5" customHeight="1" outlineLevel="2" x14ac:dyDescent="0.35">
      <c r="D510" s="194"/>
      <c r="E510" s="186"/>
    </row>
    <row r="511" spans="4:5" ht="13.5" customHeight="1" outlineLevel="2" x14ac:dyDescent="0.35">
      <c r="D511" s="194"/>
      <c r="E511" s="186"/>
    </row>
    <row r="512" spans="4:5" ht="13.5" customHeight="1" outlineLevel="2" x14ac:dyDescent="0.35">
      <c r="D512" s="194"/>
      <c r="E512" s="186"/>
    </row>
    <row r="513" spans="1:24" ht="13.5" customHeight="1" outlineLevel="2" x14ac:dyDescent="0.35">
      <c r="D513" s="194"/>
      <c r="E513" s="186"/>
    </row>
    <row r="514" spans="1:24" ht="13.5" customHeight="1" outlineLevel="2" x14ac:dyDescent="0.35">
      <c r="D514" s="194"/>
      <c r="E514" s="186"/>
    </row>
    <row r="515" spans="1:24" ht="13.5" customHeight="1" outlineLevel="2" x14ac:dyDescent="0.35">
      <c r="D515" s="194"/>
      <c r="E515" s="186"/>
    </row>
    <row r="516" spans="1:24" ht="13.5" customHeight="1" outlineLevel="2" x14ac:dyDescent="0.35"/>
    <row r="517" spans="1:24" ht="13.5" customHeight="1" outlineLevel="2" x14ac:dyDescent="0.35"/>
    <row r="518" spans="1:24" ht="13.5" customHeight="1" outlineLevel="2" x14ac:dyDescent="0.35"/>
    <row r="519" spans="1:24" ht="13.5" customHeight="1" outlineLevel="2" x14ac:dyDescent="0.35"/>
    <row r="520" spans="1:24" ht="13.5" customHeight="1" outlineLevel="2" thickBot="1" x14ac:dyDescent="0.4"/>
    <row r="521" spans="1:24" s="316" customFormat="1" ht="21" thickBot="1" x14ac:dyDescent="0.65">
      <c r="A521" s="314">
        <f t="shared" ref="A521:F521" si="58">+A321</f>
        <v>0</v>
      </c>
      <c r="B521" s="315">
        <f t="shared" si="58"/>
        <v>0</v>
      </c>
      <c r="C521" s="316">
        <f t="shared" si="58"/>
        <v>0</v>
      </c>
      <c r="D521" s="317">
        <f t="shared" si="58"/>
        <v>0</v>
      </c>
      <c r="E521" s="318">
        <f t="shared" si="58"/>
        <v>0</v>
      </c>
      <c r="F521" s="316">
        <f t="shared" si="58"/>
        <v>0</v>
      </c>
      <c r="H521" s="319"/>
      <c r="X521" s="326"/>
    </row>
    <row r="522" spans="1:24" x14ac:dyDescent="0.35">
      <c r="B522" s="194"/>
      <c r="H522" s="313"/>
    </row>
  </sheetData>
  <sortState xmlns:xlrd2="http://schemas.microsoft.com/office/spreadsheetml/2017/richdata2" ref="C224:F257">
    <sortCondition descending="1" ref="F224:F257"/>
  </sortState>
  <mergeCells count="26">
    <mergeCell ref="AB1:BB1"/>
    <mergeCell ref="O21:R21"/>
    <mergeCell ref="AN19:AR19"/>
    <mergeCell ref="AH37:AL37"/>
    <mergeCell ref="A40:F40"/>
    <mergeCell ref="H40:M40"/>
    <mergeCell ref="AB37:AF37"/>
    <mergeCell ref="A39:F39"/>
    <mergeCell ref="H39:M39"/>
    <mergeCell ref="AB39:AF39"/>
    <mergeCell ref="AB40:AF40"/>
    <mergeCell ref="W13:Z13"/>
    <mergeCell ref="B4:F4"/>
    <mergeCell ref="I4:M4"/>
    <mergeCell ref="A1:Z1"/>
    <mergeCell ref="AB2:AU2"/>
    <mergeCell ref="AB4:AF4"/>
    <mergeCell ref="AH4:AL4"/>
    <mergeCell ref="AN4:AR4"/>
    <mergeCell ref="AT4:BB4"/>
    <mergeCell ref="O5:R5"/>
    <mergeCell ref="S5:T5"/>
    <mergeCell ref="AW5:AY5"/>
    <mergeCell ref="AZ5:BB5"/>
    <mergeCell ref="AT5:AV5"/>
    <mergeCell ref="W5:X5"/>
  </mergeCells>
  <conditionalFormatting sqref="B125:B173 D125:D173 F125:H173 B174:H174">
    <cfRule type="expression" dxfId="155" priority="14">
      <formula>($H125="F")</formula>
    </cfRule>
  </conditionalFormatting>
  <conditionalFormatting sqref="B324:B352">
    <cfRule type="expression" dxfId="154" priority="11">
      <formula>($H324="F")</formula>
    </cfRule>
  </conditionalFormatting>
  <conditionalFormatting sqref="B423:B453">
    <cfRule type="expression" dxfId="153" priority="10">
      <formula>($H423="F")</formula>
    </cfRule>
  </conditionalFormatting>
  <conditionalFormatting sqref="B353:F373">
    <cfRule type="expression" dxfId="152" priority="13">
      <formula>($H353="F")</formula>
    </cfRule>
  </conditionalFormatting>
  <conditionalFormatting sqref="B454:H482">
    <cfRule type="expression" dxfId="151" priority="12">
      <formula>($H454="F")</formula>
    </cfRule>
  </conditionalFormatting>
  <conditionalFormatting sqref="C6:C35">
    <cfRule type="cellIs" dxfId="150" priority="6" operator="equal">
      <formula>"F"</formula>
    </cfRule>
  </conditionalFormatting>
  <conditionalFormatting sqref="C224:H224 B224:B274 D225:D231 F225:H231 C232:H232 D233:D274 F233:H274 B275:H287">
    <cfRule type="expression" dxfId="149" priority="16">
      <formula>($H224="F")</formula>
    </cfRule>
  </conditionalFormatting>
  <conditionalFormatting sqref="D6:D35">
    <cfRule type="cellIs" dxfId="148" priority="3" operator="equal">
      <formula>"Inconnu"</formula>
    </cfRule>
  </conditionalFormatting>
  <conditionalFormatting sqref="D324:D352 F324:H352">
    <cfRule type="expression" dxfId="147" priority="9">
      <formula>($H324="F")</formula>
    </cfRule>
  </conditionalFormatting>
  <conditionalFormatting sqref="D423:D453 F423:H453">
    <cfRule type="expression" dxfId="146" priority="8">
      <formula>($H423="F")</formula>
    </cfRule>
  </conditionalFormatting>
  <conditionalFormatting sqref="E6:E35">
    <cfRule type="cellIs" dxfId="145" priority="2" operator="greaterThan">
      <formula>36</formula>
    </cfRule>
  </conditionalFormatting>
  <conditionalFormatting sqref="G353:G369 H353:H376">
    <cfRule type="expression" dxfId="144" priority="15">
      <formula>($H353="F")</formula>
    </cfRule>
  </conditionalFormatting>
  <conditionalFormatting sqref="J6:J35">
    <cfRule type="cellIs" dxfId="143" priority="7" operator="equal">
      <formula>"F"</formula>
    </cfRule>
  </conditionalFormatting>
  <conditionalFormatting sqref="K6:K35">
    <cfRule type="cellIs" dxfId="142" priority="4" operator="equal">
      <formula>"Inconnu"</formula>
    </cfRule>
  </conditionalFormatting>
  <conditionalFormatting sqref="L6:L35">
    <cfRule type="cellIs" dxfId="141" priority="5" operator="greaterThan">
      <formula>36</formula>
    </cfRule>
  </conditionalFormatting>
  <conditionalFormatting sqref="L125:L155">
    <cfRule type="expression" dxfId="140" priority="1">
      <formula>($H125="F")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187FC-1A4D-4946-ACBC-41E64423FF10}">
  <sheetPr codeName="Feuil13">
    <pageSetUpPr fitToPage="1"/>
  </sheetPr>
  <dimension ref="A1:BB522"/>
  <sheetViews>
    <sheetView showZeros="0" topLeftCell="F1" zoomScale="60" zoomScaleNormal="60" workbookViewId="0">
      <selection activeCell="AB6" sqref="AB6:AL35"/>
    </sheetView>
  </sheetViews>
  <sheetFormatPr baseColWidth="10" defaultColWidth="11.53125" defaultRowHeight="12.75" outlineLevelRow="2" x14ac:dyDescent="0.35"/>
  <cols>
    <col min="1" max="1" width="5.33203125" customWidth="1"/>
    <col min="2" max="2" width="23.1328125" customWidth="1"/>
    <col min="3" max="3" width="21" customWidth="1"/>
    <col min="4" max="4" width="19.1328125" style="47" customWidth="1"/>
    <col min="5" max="5" width="26.53125" style="3" customWidth="1"/>
    <col min="6" max="6" width="5.46484375" customWidth="1"/>
    <col min="7" max="7" width="5.19921875" customWidth="1"/>
    <col min="8" max="8" width="4.33203125" customWidth="1"/>
    <col min="9" max="9" width="20.53125" customWidth="1"/>
    <col min="10" max="10" width="4.86328125" customWidth="1"/>
    <col min="11" max="12" width="15.6640625" customWidth="1"/>
    <col min="13" max="15" width="5.46484375" customWidth="1"/>
    <col min="16" max="16" width="16.46484375" customWidth="1"/>
    <col min="17" max="17" width="5.46484375" customWidth="1"/>
    <col min="18" max="18" width="18.19921875" customWidth="1"/>
    <col min="19" max="20" width="5.46484375" customWidth="1"/>
    <col min="21" max="21" width="1" customWidth="1"/>
    <col min="22" max="22" width="3.46484375" customWidth="1"/>
    <col min="23" max="23" width="20.53125" customWidth="1"/>
    <col min="24" max="24" width="9.19921875" style="4" customWidth="1"/>
    <col min="25" max="25" width="11.796875" customWidth="1"/>
    <col min="26" max="26" width="9.1328125" customWidth="1"/>
    <col min="27" max="27" width="3.53125" customWidth="1"/>
    <col min="28" max="28" width="8.1328125" customWidth="1"/>
    <col min="29" max="29" width="7.86328125" customWidth="1"/>
    <col min="30" max="30" width="8.46484375" customWidth="1"/>
    <col min="31" max="33" width="5.46484375" customWidth="1"/>
    <col min="34" max="34" width="3.33203125" customWidth="1"/>
    <col min="35" max="35" width="8" customWidth="1"/>
    <col min="36" max="39" width="5.46484375" customWidth="1"/>
    <col min="40" max="40" width="8.86328125" customWidth="1"/>
    <col min="41" max="41" width="1.53125" customWidth="1"/>
    <col min="42" max="42" width="5.46484375" customWidth="1"/>
    <col min="43" max="43" width="9.33203125" customWidth="1"/>
    <col min="44" max="46" width="5.46484375" customWidth="1"/>
    <col min="47" max="47" width="9.86328125" customWidth="1"/>
    <col min="62" max="62" width="12.1328125" customWidth="1"/>
  </cols>
  <sheetData>
    <row r="1" spans="1:54" s="661" customFormat="1" ht="31.8" customHeight="1" thickBot="1" x14ac:dyDescent="0.4">
      <c r="A1" s="922" t="str">
        <f>+Explications!A1:R1</f>
        <v>CARRE D'AS 2025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  <c r="W1" s="923"/>
      <c r="X1" s="923"/>
      <c r="Y1" s="923"/>
      <c r="Z1" s="924"/>
      <c r="AB1" s="922" t="s">
        <v>23</v>
      </c>
      <c r="AC1" s="923"/>
      <c r="AD1" s="923"/>
      <c r="AE1" s="923"/>
      <c r="AF1" s="923"/>
      <c r="AG1" s="923"/>
      <c r="AH1" s="923"/>
      <c r="AI1" s="923"/>
      <c r="AJ1" s="923"/>
      <c r="AK1" s="923"/>
      <c r="AL1" s="923"/>
      <c r="AM1" s="923"/>
      <c r="AN1" s="923"/>
      <c r="AO1" s="923"/>
      <c r="AP1" s="923"/>
      <c r="AQ1" s="923"/>
      <c r="AR1" s="923"/>
      <c r="AS1" s="923"/>
      <c r="AT1" s="923"/>
      <c r="AU1" s="923"/>
      <c r="AV1" s="923"/>
      <c r="AW1" s="923"/>
      <c r="AX1" s="923"/>
      <c r="AY1" s="923"/>
      <c r="AZ1" s="923"/>
      <c r="BA1" s="923"/>
      <c r="BB1" s="924"/>
    </row>
    <row r="2" spans="1:54" s="188" customFormat="1" ht="20" customHeight="1" x14ac:dyDescent="0.4">
      <c r="A2" s="333" t="s">
        <v>133</v>
      </c>
      <c r="B2" s="334">
        <f>+Explications!E35</f>
        <v>45803</v>
      </c>
      <c r="C2" s="335"/>
      <c r="D2" s="336" t="s">
        <v>131</v>
      </c>
      <c r="E2" s="333" t="str">
        <f>+Explications!E36</f>
        <v>Lésigny</v>
      </c>
      <c r="F2" s="333"/>
      <c r="G2" s="333"/>
      <c r="H2" s="335"/>
      <c r="I2" s="333" t="s">
        <v>224</v>
      </c>
      <c r="J2" s="333" t="str">
        <f>+Explications!E37</f>
        <v>ASPTT</v>
      </c>
      <c r="K2" s="333"/>
      <c r="L2" s="333"/>
      <c r="M2" s="333"/>
      <c r="N2" s="333"/>
      <c r="O2" s="333"/>
      <c r="P2" s="333" t="s">
        <v>391</v>
      </c>
      <c r="Q2" s="333"/>
      <c r="R2" s="333" t="str">
        <f>+Explications!E38</f>
        <v>Scramble</v>
      </c>
      <c r="S2" s="333"/>
      <c r="T2" s="333"/>
      <c r="U2" s="333" t="s">
        <v>25</v>
      </c>
      <c r="V2" s="333"/>
      <c r="W2" s="333"/>
      <c r="X2" s="337"/>
      <c r="Y2" s="333"/>
      <c r="AB2" s="925"/>
      <c r="AC2" s="925"/>
      <c r="AD2" s="925"/>
      <c r="AE2" s="925"/>
      <c r="AF2" s="925"/>
      <c r="AG2" s="925"/>
      <c r="AH2" s="925"/>
      <c r="AI2" s="925"/>
      <c r="AJ2" s="925"/>
      <c r="AK2" s="925"/>
      <c r="AL2" s="925"/>
      <c r="AM2" s="925"/>
      <c r="AN2" s="925"/>
      <c r="AO2" s="925"/>
      <c r="AP2" s="925"/>
      <c r="AQ2" s="925"/>
      <c r="AR2" s="925"/>
      <c r="AS2" s="925"/>
      <c r="AT2" s="925"/>
      <c r="AU2" s="925"/>
    </row>
    <row r="3" spans="1:54" s="188" customFormat="1" ht="13.15" thickBot="1" x14ac:dyDescent="0.4">
      <c r="B3" s="338"/>
      <c r="D3" s="339"/>
      <c r="E3" s="340"/>
      <c r="X3" s="341"/>
    </row>
    <row r="4" spans="1:54" s="188" customFormat="1" ht="16.5" customHeight="1" thickBot="1" x14ac:dyDescent="0.4">
      <c r="B4" s="912" t="s">
        <v>0</v>
      </c>
      <c r="C4" s="914"/>
      <c r="D4" s="914"/>
      <c r="E4" s="914"/>
      <c r="F4" s="913"/>
      <c r="G4" s="101"/>
      <c r="H4" s="101"/>
      <c r="I4" s="912" t="s">
        <v>3</v>
      </c>
      <c r="J4" s="914"/>
      <c r="K4" s="914"/>
      <c r="L4" s="914"/>
      <c r="M4" s="913"/>
      <c r="X4" s="341"/>
      <c r="AB4" s="912" t="s">
        <v>0</v>
      </c>
      <c r="AC4" s="914"/>
      <c r="AD4" s="914"/>
      <c r="AE4" s="914"/>
      <c r="AF4" s="914"/>
      <c r="AH4" s="912" t="s">
        <v>3</v>
      </c>
      <c r="AI4" s="914"/>
      <c r="AJ4" s="914"/>
      <c r="AK4" s="914"/>
      <c r="AL4" s="914"/>
      <c r="AN4" s="912" t="s">
        <v>18</v>
      </c>
      <c r="AO4" s="914"/>
      <c r="AP4" s="914"/>
      <c r="AQ4" s="914"/>
      <c r="AR4" s="914"/>
      <c r="AT4" s="915" t="s">
        <v>231</v>
      </c>
      <c r="AU4" s="909"/>
      <c r="AV4" s="909"/>
      <c r="AW4" s="909"/>
      <c r="AX4" s="909"/>
      <c r="AY4" s="909"/>
      <c r="AZ4" s="909"/>
      <c r="BA4" s="909"/>
      <c r="BB4" s="916"/>
    </row>
    <row r="5" spans="1:54" s="188" customFormat="1" ht="16.5" customHeight="1" thickBot="1" x14ac:dyDescent="0.4">
      <c r="B5" s="342" t="s">
        <v>85</v>
      </c>
      <c r="C5" s="343" t="s">
        <v>90</v>
      </c>
      <c r="D5" s="344" t="s">
        <v>24</v>
      </c>
      <c r="E5" s="345" t="s">
        <v>48</v>
      </c>
      <c r="F5" s="346" t="s">
        <v>21</v>
      </c>
      <c r="G5" s="101"/>
      <c r="H5" s="101"/>
      <c r="I5" s="347" t="str">
        <f>+B5</f>
        <v>Nom Prénom</v>
      </c>
      <c r="J5" s="348" t="s">
        <v>90</v>
      </c>
      <c r="K5" s="347" t="str">
        <f>+D5</f>
        <v>Club *</v>
      </c>
      <c r="L5" s="347" t="s">
        <v>48</v>
      </c>
      <c r="M5" s="349" t="s">
        <v>21</v>
      </c>
      <c r="O5" s="905" t="s">
        <v>18</v>
      </c>
      <c r="P5" s="906"/>
      <c r="Q5" s="906"/>
      <c r="R5" s="907"/>
      <c r="S5" s="910" t="s">
        <v>2</v>
      </c>
      <c r="T5" s="911"/>
      <c r="W5" s="912" t="s">
        <v>15</v>
      </c>
      <c r="X5" s="913"/>
      <c r="AB5" s="349" t="str">
        <f>+W6</f>
        <v>ASGAF</v>
      </c>
      <c r="AC5" s="349" t="str">
        <f>+W7</f>
        <v>Chevannes</v>
      </c>
      <c r="AD5" s="349" t="str">
        <f>+W8</f>
        <v>Chevry</v>
      </c>
      <c r="AE5" s="349" t="str">
        <f>+W9</f>
        <v>Corbuches</v>
      </c>
      <c r="AF5" s="349" t="str">
        <f>+W10</f>
        <v>Réveillon</v>
      </c>
      <c r="AH5" s="349" t="str">
        <f>+AB5</f>
        <v>ASGAF</v>
      </c>
      <c r="AI5" s="349" t="str">
        <f>+AC5</f>
        <v>Chevannes</v>
      </c>
      <c r="AJ5" s="349" t="str">
        <f>+AD5</f>
        <v>Chevry</v>
      </c>
      <c r="AK5" s="349" t="str">
        <f>+AE5</f>
        <v>Corbuches</v>
      </c>
      <c r="AL5" s="349" t="str">
        <f>+AF5</f>
        <v>Réveillon</v>
      </c>
      <c r="AN5" s="349" t="str">
        <f>+AH5</f>
        <v>ASGAF</v>
      </c>
      <c r="AO5" s="349" t="str">
        <f>+AI5</f>
        <v>Chevannes</v>
      </c>
      <c r="AP5" s="349" t="str">
        <f>+AJ5</f>
        <v>Chevry</v>
      </c>
      <c r="AQ5" s="349" t="str">
        <f>+AK5</f>
        <v>Corbuches</v>
      </c>
      <c r="AR5" s="349" t="str">
        <f>+AL5</f>
        <v>Réveillon</v>
      </c>
      <c r="AT5" s="912" t="s">
        <v>227</v>
      </c>
      <c r="AU5" s="914"/>
      <c r="AV5" s="913"/>
      <c r="AW5" s="912" t="s">
        <v>86</v>
      </c>
      <c r="AX5" s="914"/>
      <c r="AY5" s="913"/>
      <c r="AZ5" s="912" t="s">
        <v>87</v>
      </c>
      <c r="BA5" s="914"/>
      <c r="BB5" s="913"/>
    </row>
    <row r="6" spans="1:54" s="188" customFormat="1" ht="16.5" customHeight="1" thickBot="1" x14ac:dyDescent="0.4">
      <c r="A6" s="350">
        <v>1</v>
      </c>
      <c r="B6" s="351" t="str">
        <f t="shared" ref="B6:D21" si="0">+B42</f>
        <v>Bellanger Alain</v>
      </c>
      <c r="C6" s="352" t="str">
        <f>+C42</f>
        <v>H</v>
      </c>
      <c r="D6" s="353" t="str">
        <f t="shared" ref="D6:D14" si="1">+D42</f>
        <v>Chevannes</v>
      </c>
      <c r="E6" s="354">
        <f>IF(+E42&gt;36,36,E42)</f>
        <v>9.8000000000000007</v>
      </c>
      <c r="F6" s="355">
        <v>30</v>
      </c>
      <c r="H6" s="350">
        <v>1</v>
      </c>
      <c r="I6" s="351" t="str">
        <f t="shared" ref="I6:K21" si="2">+I42</f>
        <v>Lezervant Sophie</v>
      </c>
      <c r="J6" s="352" t="str">
        <f t="shared" si="2"/>
        <v>F</v>
      </c>
      <c r="K6" s="352" t="str">
        <f t="shared" si="2"/>
        <v>ASGAF</v>
      </c>
      <c r="L6" s="354">
        <f>IF(+L42&gt;36,36,L42)</f>
        <v>23.7</v>
      </c>
      <c r="M6" s="355">
        <v>30</v>
      </c>
      <c r="O6" s="356" t="s">
        <v>228</v>
      </c>
      <c r="P6" s="357" t="str">
        <f>+I5</f>
        <v>Nom Prénom</v>
      </c>
      <c r="Q6" s="357" t="str">
        <f>+J5</f>
        <v>H/F</v>
      </c>
      <c r="R6" s="357" t="str">
        <f>+K5</f>
        <v>Club *</v>
      </c>
      <c r="S6" s="357" t="s">
        <v>228</v>
      </c>
      <c r="T6" s="358" t="s">
        <v>230</v>
      </c>
      <c r="W6" s="359" t="s">
        <v>311</v>
      </c>
      <c r="X6" s="360">
        <f>AB121</f>
        <v>15</v>
      </c>
      <c r="AB6" s="361" t="str">
        <f>IF(LEFT($D6,5)=AB$5,$F6,"")</f>
        <v/>
      </c>
      <c r="AC6" s="361">
        <f t="shared" ref="AC6:AC35" si="3">IF(LEFT($D6,9)=AC$5,$F6,"")</f>
        <v>30</v>
      </c>
      <c r="AD6" s="361" t="str">
        <f>IF(LEFT($D6,6)=AD$5,$F6,"")</f>
        <v/>
      </c>
      <c r="AE6" s="361" t="str">
        <f>IF(LEFT($D6,9)=AE$5,$F6,"")</f>
        <v/>
      </c>
      <c r="AF6" s="361" t="str">
        <f>IF(LEFT($D6,9)=AF$5,$F6,"")</f>
        <v/>
      </c>
      <c r="AH6" s="362">
        <f t="shared" ref="AH6:AH35" si="4">IF(LEFT($K6,5)=AH$5,$M6,"")</f>
        <v>30</v>
      </c>
      <c r="AI6" s="362" t="str">
        <f>IF(LEFT($K6,9)=AI$5,$M6,"")</f>
        <v/>
      </c>
      <c r="AJ6" s="362" t="str">
        <f>IF(LEFT($K6,6)=AJ$5,$M6,"")</f>
        <v/>
      </c>
      <c r="AK6" s="362" t="str">
        <f>IF(LEFT($K6,9)=AK$5,$M6,"")</f>
        <v/>
      </c>
      <c r="AL6" s="362" t="str">
        <f>IF(LEFT($K6,9)=AL$5,$M6,"")</f>
        <v/>
      </c>
      <c r="AN6" s="361" t="str">
        <f t="shared" ref="AN6:AR17" si="5">IF(LEFT($R7,5)=AN$5,$S7,"")</f>
        <v/>
      </c>
      <c r="AO6" s="361" t="str">
        <f t="shared" si="5"/>
        <v/>
      </c>
      <c r="AP6" s="361" t="str">
        <f t="shared" si="5"/>
        <v/>
      </c>
      <c r="AQ6" s="361" t="str">
        <f t="shared" si="5"/>
        <v/>
      </c>
      <c r="AR6" s="361" t="str">
        <f t="shared" si="5"/>
        <v/>
      </c>
      <c r="AT6" s="349" t="s">
        <v>229</v>
      </c>
      <c r="AU6" s="349" t="s">
        <v>228</v>
      </c>
      <c r="AV6" s="349" t="s">
        <v>1</v>
      </c>
      <c r="AW6" s="349" t="s">
        <v>229</v>
      </c>
      <c r="AX6" s="349" t="s">
        <v>228</v>
      </c>
      <c r="AY6" s="349" t="s">
        <v>1</v>
      </c>
      <c r="AZ6" s="349" t="s">
        <v>229</v>
      </c>
      <c r="BA6" s="349" t="s">
        <v>228</v>
      </c>
      <c r="BB6" s="349" t="s">
        <v>1</v>
      </c>
    </row>
    <row r="7" spans="1:54" s="188" customFormat="1" ht="16.5" customHeight="1" x14ac:dyDescent="0.35">
      <c r="A7" s="363">
        <v>2</v>
      </c>
      <c r="B7" s="364" t="str">
        <f t="shared" si="0"/>
        <v>Foucault Lionel</v>
      </c>
      <c r="C7" s="365" t="str">
        <f t="shared" si="0"/>
        <v>H</v>
      </c>
      <c r="D7" s="366" t="str">
        <f t="shared" si="1"/>
        <v>Chevannes</v>
      </c>
      <c r="E7" s="354">
        <f t="shared" ref="E7:E35" si="6">IF(+E43&gt;36,36,E43)</f>
        <v>14.9</v>
      </c>
      <c r="F7" s="367">
        <f>+F6</f>
        <v>30</v>
      </c>
      <c r="H7" s="363">
        <v>2</v>
      </c>
      <c r="I7" s="364" t="str">
        <f t="shared" si="2"/>
        <v>Lezervant Frédéric</v>
      </c>
      <c r="J7" s="365" t="str">
        <f t="shared" si="2"/>
        <v>H</v>
      </c>
      <c r="K7" s="365" t="str">
        <f t="shared" si="2"/>
        <v>ASGAF</v>
      </c>
      <c r="L7" s="354">
        <f t="shared" ref="L7:L35" si="7">IF(+L43&gt;36,36,L43)</f>
        <v>19.399999999999999</v>
      </c>
      <c r="M7" s="367">
        <f>+M6</f>
        <v>30</v>
      </c>
      <c r="O7" s="368">
        <v>1</v>
      </c>
      <c r="P7" s="369" t="str">
        <f t="shared" ref="P7:P18" si="8">IFERROR(VLOOKUP($O7,$AU$7:$AV$36,2,0),"")</f>
        <v/>
      </c>
      <c r="Q7" s="369" t="str">
        <f t="shared" ref="Q7:Q18" si="9">IFERROR(VLOOKUP($P7,$I$6:$L$35,4,0),"")</f>
        <v/>
      </c>
      <c r="R7" s="369" t="str">
        <f t="shared" ref="R7:R18" si="10">IFERROR(VLOOKUP($P7,$I$6:$L$35,3,0),"")</f>
        <v/>
      </c>
      <c r="S7" s="370">
        <f t="shared" ref="S7:S18" si="11">IF(P7&lt;&gt;"",T7,0)</f>
        <v>0</v>
      </c>
      <c r="T7" s="371">
        <v>12</v>
      </c>
      <c r="W7" s="372" t="s">
        <v>10</v>
      </c>
      <c r="X7" s="373">
        <f>AC121</f>
        <v>17</v>
      </c>
      <c r="AB7" s="361" t="str">
        <f t="shared" ref="AB7:AB35" si="12">IF(LEFT($D7,5)=AB$5,$F7,"")</f>
        <v/>
      </c>
      <c r="AC7" s="361">
        <f t="shared" si="3"/>
        <v>30</v>
      </c>
      <c r="AD7" s="361" t="str">
        <f t="shared" ref="AD7:AD35" si="13">IF(LEFT($D7,6)=AD$5,$F7,"")</f>
        <v/>
      </c>
      <c r="AE7" s="361" t="str">
        <f t="shared" ref="AE7:AF34" si="14">IF(LEFT($D7,9)=AE$5,$F7,"")</f>
        <v/>
      </c>
      <c r="AF7" s="361" t="str">
        <f t="shared" si="14"/>
        <v/>
      </c>
      <c r="AH7" s="362">
        <f t="shared" si="4"/>
        <v>30</v>
      </c>
      <c r="AI7" s="362" t="str">
        <f t="shared" ref="AI7:AI35" si="15">IF(LEFT($K7,9)=AI$5,$M7,"")</f>
        <v/>
      </c>
      <c r="AJ7" s="362" t="str">
        <f t="shared" ref="AJ7:AJ35" si="16">IF(LEFT($K7,6)=AJ$5,$M7,"")</f>
        <v/>
      </c>
      <c r="AK7" s="362" t="str">
        <f t="shared" ref="AK7:AL35" si="17">IF(LEFT($K7,9)=AK$5,$M7,"")</f>
        <v/>
      </c>
      <c r="AL7" s="362" t="str">
        <f t="shared" si="17"/>
        <v/>
      </c>
      <c r="AN7" s="361" t="str">
        <f t="shared" si="5"/>
        <v/>
      </c>
      <c r="AO7" s="361" t="str">
        <f t="shared" si="5"/>
        <v/>
      </c>
      <c r="AP7" s="361" t="str">
        <f t="shared" si="5"/>
        <v/>
      </c>
      <c r="AQ7" s="361" t="str">
        <f t="shared" si="5"/>
        <v/>
      </c>
      <c r="AR7" s="361" t="str">
        <f t="shared" si="5"/>
        <v/>
      </c>
      <c r="AT7" s="374">
        <f t="shared" ref="AT7:AT36" si="18">IF(L6&gt;36,M6,0)</f>
        <v>0</v>
      </c>
      <c r="AU7" s="374">
        <f t="shared" ref="AU7:AU36" si="19">IF(AT7&lt;&gt;0,RANK(AT7,AT$7:AT$36),0)</f>
        <v>0</v>
      </c>
      <c r="AV7" s="374" t="str">
        <f t="shared" ref="AV7:AV36" si="20">IF(AU7&lt;&gt;0,$I6,"")</f>
        <v/>
      </c>
      <c r="AW7" s="374">
        <f t="shared" ref="AW7:AW36" si="21">IF((L6&gt;36),0,IF(J6="F",M6,0))</f>
        <v>30</v>
      </c>
      <c r="AX7" s="374">
        <f t="shared" ref="AX7:AX36" si="22">IF(AW7&lt;&gt;0,RANK(AW7,AW$7:AW$36),0)</f>
        <v>1</v>
      </c>
      <c r="AY7" s="374" t="str">
        <f t="shared" ref="AY7:AY36" si="23">IF(AX7&lt;&gt;0,$I6,"")</f>
        <v>Lezervant Sophie</v>
      </c>
      <c r="AZ7" s="374">
        <f t="shared" ref="AZ7:AZ36" si="24">IF((L6&gt;36),0,IF(J6="F",0,M6))</f>
        <v>0</v>
      </c>
      <c r="BA7" s="374">
        <f t="shared" ref="BA7:BA36" si="25">IF(AZ7&lt;&gt;0,RANK(AZ7,AZ$7:AZ$36),0)</f>
        <v>0</v>
      </c>
      <c r="BB7" s="374" t="str">
        <f t="shared" ref="BB7:BB36" si="26">IF(BA7&lt;&gt;0,$I6,"")</f>
        <v/>
      </c>
    </row>
    <row r="8" spans="1:54" s="188" customFormat="1" ht="16.5" customHeight="1" x14ac:dyDescent="0.35">
      <c r="A8" s="363">
        <v>3</v>
      </c>
      <c r="B8" s="364" t="str">
        <f t="shared" si="0"/>
        <v>Bridier Jean Michel</v>
      </c>
      <c r="C8" s="365" t="str">
        <f t="shared" si="0"/>
        <v>H</v>
      </c>
      <c r="D8" s="366" t="str">
        <f t="shared" si="1"/>
        <v>Réveillon</v>
      </c>
      <c r="E8" s="354">
        <f t="shared" si="6"/>
        <v>9</v>
      </c>
      <c r="F8" s="367">
        <f>+F7-2</f>
        <v>28</v>
      </c>
      <c r="H8" s="363">
        <v>3</v>
      </c>
      <c r="I8" s="364" t="str">
        <f t="shared" si="2"/>
        <v>Paillart Pascal</v>
      </c>
      <c r="J8" s="365" t="str">
        <f t="shared" si="2"/>
        <v>H</v>
      </c>
      <c r="K8" s="365" t="str">
        <f t="shared" si="2"/>
        <v>Chevry</v>
      </c>
      <c r="L8" s="354">
        <f t="shared" si="7"/>
        <v>32.700000000000003</v>
      </c>
      <c r="M8" s="367">
        <f>+M7-2</f>
        <v>28</v>
      </c>
      <c r="O8" s="375">
        <v>1</v>
      </c>
      <c r="P8" s="376" t="str">
        <f t="shared" si="8"/>
        <v/>
      </c>
      <c r="Q8" s="376" t="str">
        <f t="shared" si="9"/>
        <v/>
      </c>
      <c r="R8" s="376" t="str">
        <f t="shared" si="10"/>
        <v/>
      </c>
      <c r="S8" s="377">
        <f t="shared" si="11"/>
        <v>0</v>
      </c>
      <c r="T8" s="378">
        <f>IF(Q8&lt;&gt;Q7,+T7-1,T7)</f>
        <v>12</v>
      </c>
      <c r="W8" s="372" t="s">
        <v>11</v>
      </c>
      <c r="X8" s="373">
        <f>AD121</f>
        <v>6</v>
      </c>
      <c r="AB8" s="361" t="str">
        <f t="shared" si="12"/>
        <v/>
      </c>
      <c r="AC8" s="361" t="str">
        <f t="shared" si="3"/>
        <v/>
      </c>
      <c r="AD8" s="361" t="str">
        <f t="shared" si="13"/>
        <v/>
      </c>
      <c r="AE8" s="361" t="str">
        <f t="shared" si="14"/>
        <v/>
      </c>
      <c r="AF8" s="361">
        <f t="shared" si="14"/>
        <v>28</v>
      </c>
      <c r="AH8" s="362" t="str">
        <f t="shared" si="4"/>
        <v/>
      </c>
      <c r="AI8" s="362" t="str">
        <f t="shared" si="15"/>
        <v/>
      </c>
      <c r="AJ8" s="362">
        <f t="shared" si="16"/>
        <v>28</v>
      </c>
      <c r="AK8" s="362" t="str">
        <f t="shared" si="17"/>
        <v/>
      </c>
      <c r="AL8" s="362" t="str">
        <f t="shared" si="17"/>
        <v/>
      </c>
      <c r="AN8" s="361" t="str">
        <f t="shared" si="5"/>
        <v/>
      </c>
      <c r="AO8" s="361" t="str">
        <f t="shared" si="5"/>
        <v/>
      </c>
      <c r="AP8" s="361" t="str">
        <f t="shared" si="5"/>
        <v/>
      </c>
      <c r="AQ8" s="361" t="str">
        <f t="shared" si="5"/>
        <v/>
      </c>
      <c r="AR8" s="361" t="str">
        <f t="shared" si="5"/>
        <v/>
      </c>
      <c r="AT8" s="379">
        <f t="shared" si="18"/>
        <v>0</v>
      </c>
      <c r="AU8" s="379">
        <f t="shared" si="19"/>
        <v>0</v>
      </c>
      <c r="AV8" s="379" t="str">
        <f t="shared" si="20"/>
        <v/>
      </c>
      <c r="AW8" s="379">
        <f t="shared" si="21"/>
        <v>0</v>
      </c>
      <c r="AX8" s="379">
        <f t="shared" si="22"/>
        <v>0</v>
      </c>
      <c r="AY8" s="379" t="str">
        <f t="shared" si="23"/>
        <v/>
      </c>
      <c r="AZ8" s="379">
        <f t="shared" si="24"/>
        <v>30</v>
      </c>
      <c r="BA8" s="379">
        <f t="shared" si="25"/>
        <v>1</v>
      </c>
      <c r="BB8" s="379" t="str">
        <f t="shared" si="26"/>
        <v>Lezervant Frédéric</v>
      </c>
    </row>
    <row r="9" spans="1:54" s="188" customFormat="1" ht="16.5" customHeight="1" x14ac:dyDescent="0.35">
      <c r="A9" s="363">
        <v>4</v>
      </c>
      <c r="B9" s="364" t="str">
        <f t="shared" si="0"/>
        <v>Lapatrie Gilles</v>
      </c>
      <c r="C9" s="365" t="str">
        <f t="shared" si="0"/>
        <v>H</v>
      </c>
      <c r="D9" s="366" t="str">
        <f t="shared" si="1"/>
        <v>Réveillon</v>
      </c>
      <c r="E9" s="354">
        <f t="shared" si="6"/>
        <v>11</v>
      </c>
      <c r="F9" s="367">
        <f>+F8</f>
        <v>28</v>
      </c>
      <c r="H9" s="363">
        <v>4</v>
      </c>
      <c r="I9" s="364" t="str">
        <f t="shared" si="2"/>
        <v>Napoleone Remi</v>
      </c>
      <c r="J9" s="365" t="str">
        <f t="shared" si="2"/>
        <v>H</v>
      </c>
      <c r="K9" s="365" t="str">
        <f t="shared" si="2"/>
        <v>Chevry</v>
      </c>
      <c r="L9" s="354">
        <f t="shared" si="7"/>
        <v>22.4</v>
      </c>
      <c r="M9" s="367">
        <f>+M8</f>
        <v>28</v>
      </c>
      <c r="O9" s="375">
        <v>3</v>
      </c>
      <c r="P9" s="376" t="str">
        <f t="shared" si="8"/>
        <v/>
      </c>
      <c r="Q9" s="376" t="str">
        <f t="shared" si="9"/>
        <v/>
      </c>
      <c r="R9" s="376" t="str">
        <f t="shared" si="10"/>
        <v/>
      </c>
      <c r="S9" s="377">
        <f t="shared" si="11"/>
        <v>0</v>
      </c>
      <c r="T9" s="378">
        <f t="shared" ref="T9:T18" si="27">IF(Q9&lt;&gt;Q8,+T8-1,T8)</f>
        <v>12</v>
      </c>
      <c r="W9" s="372" t="s">
        <v>12</v>
      </c>
      <c r="X9" s="373">
        <f>AE121</f>
        <v>0</v>
      </c>
      <c r="AB9" s="361" t="str">
        <f t="shared" si="12"/>
        <v/>
      </c>
      <c r="AC9" s="361" t="str">
        <f t="shared" si="3"/>
        <v/>
      </c>
      <c r="AD9" s="361" t="str">
        <f t="shared" si="13"/>
        <v/>
      </c>
      <c r="AE9" s="361" t="str">
        <f t="shared" si="14"/>
        <v/>
      </c>
      <c r="AF9" s="361">
        <f t="shared" si="14"/>
        <v>28</v>
      </c>
      <c r="AH9" s="362" t="str">
        <f t="shared" si="4"/>
        <v/>
      </c>
      <c r="AI9" s="362" t="str">
        <f t="shared" si="15"/>
        <v/>
      </c>
      <c r="AJ9" s="362">
        <f t="shared" si="16"/>
        <v>28</v>
      </c>
      <c r="AK9" s="362" t="str">
        <f t="shared" si="17"/>
        <v/>
      </c>
      <c r="AL9" s="362" t="str">
        <f t="shared" si="17"/>
        <v/>
      </c>
      <c r="AN9" s="361" t="str">
        <f t="shared" si="5"/>
        <v/>
      </c>
      <c r="AO9" s="361" t="str">
        <f t="shared" si="5"/>
        <v/>
      </c>
      <c r="AP9" s="361" t="str">
        <f t="shared" si="5"/>
        <v/>
      </c>
      <c r="AQ9" s="361" t="str">
        <f t="shared" si="5"/>
        <v/>
      </c>
      <c r="AR9" s="361" t="str">
        <f t="shared" si="5"/>
        <v/>
      </c>
      <c r="AT9" s="379">
        <f t="shared" si="18"/>
        <v>0</v>
      </c>
      <c r="AU9" s="379">
        <f t="shared" si="19"/>
        <v>0</v>
      </c>
      <c r="AV9" s="379" t="str">
        <f t="shared" si="20"/>
        <v/>
      </c>
      <c r="AW9" s="379">
        <f t="shared" si="21"/>
        <v>0</v>
      </c>
      <c r="AX9" s="379">
        <f t="shared" si="22"/>
        <v>0</v>
      </c>
      <c r="AY9" s="379" t="str">
        <f t="shared" si="23"/>
        <v/>
      </c>
      <c r="AZ9" s="379">
        <f t="shared" si="24"/>
        <v>28</v>
      </c>
      <c r="BA9" s="379">
        <f t="shared" si="25"/>
        <v>2</v>
      </c>
      <c r="BB9" s="379" t="str">
        <f t="shared" si="26"/>
        <v>Paillart Pascal</v>
      </c>
    </row>
    <row r="10" spans="1:54" s="188" customFormat="1" ht="16.5" customHeight="1" thickBot="1" x14ac:dyDescent="0.4">
      <c r="A10" s="363">
        <v>5</v>
      </c>
      <c r="B10" s="364" t="str">
        <f t="shared" si="0"/>
        <v>Barcon Jean-Jacques</v>
      </c>
      <c r="C10" s="365" t="str">
        <f t="shared" si="0"/>
        <v>H</v>
      </c>
      <c r="D10" s="366" t="str">
        <f t="shared" si="1"/>
        <v>ASGAF</v>
      </c>
      <c r="E10" s="354">
        <f t="shared" si="6"/>
        <v>20.6</v>
      </c>
      <c r="F10" s="367">
        <f>+F9-2</f>
        <v>26</v>
      </c>
      <c r="H10" s="363">
        <v>5</v>
      </c>
      <c r="I10" s="364" t="str">
        <f t="shared" si="2"/>
        <v>Bellanger Alain</v>
      </c>
      <c r="J10" s="365" t="str">
        <f t="shared" si="2"/>
        <v>H</v>
      </c>
      <c r="K10" s="365" t="str">
        <f t="shared" si="2"/>
        <v>Chevannes</v>
      </c>
      <c r="L10" s="354">
        <f t="shared" si="7"/>
        <v>9.8000000000000007</v>
      </c>
      <c r="M10" s="367">
        <f>+M9-2</f>
        <v>26</v>
      </c>
      <c r="O10" s="375">
        <v>4</v>
      </c>
      <c r="P10" s="376" t="str">
        <f t="shared" si="8"/>
        <v/>
      </c>
      <c r="Q10" s="376" t="str">
        <f t="shared" si="9"/>
        <v/>
      </c>
      <c r="R10" s="376" t="str">
        <f t="shared" si="10"/>
        <v/>
      </c>
      <c r="S10" s="377">
        <f t="shared" si="11"/>
        <v>0</v>
      </c>
      <c r="T10" s="378">
        <f t="shared" si="27"/>
        <v>12</v>
      </c>
      <c r="W10" s="372" t="s">
        <v>13</v>
      </c>
      <c r="X10" s="373">
        <f>AF121</f>
        <v>16</v>
      </c>
      <c r="AB10" s="361">
        <f t="shared" si="12"/>
        <v>26</v>
      </c>
      <c r="AC10" s="361" t="str">
        <f t="shared" si="3"/>
        <v/>
      </c>
      <c r="AD10" s="361" t="str">
        <f t="shared" si="13"/>
        <v/>
      </c>
      <c r="AE10" s="361" t="str">
        <f t="shared" si="14"/>
        <v/>
      </c>
      <c r="AF10" s="361" t="str">
        <f t="shared" si="14"/>
        <v/>
      </c>
      <c r="AH10" s="362" t="str">
        <f t="shared" si="4"/>
        <v/>
      </c>
      <c r="AI10" s="362">
        <f t="shared" si="15"/>
        <v>26</v>
      </c>
      <c r="AJ10" s="362" t="str">
        <f t="shared" si="16"/>
        <v/>
      </c>
      <c r="AK10" s="362" t="str">
        <f t="shared" si="17"/>
        <v/>
      </c>
      <c r="AL10" s="362" t="str">
        <f t="shared" si="17"/>
        <v/>
      </c>
      <c r="AN10" s="361" t="str">
        <f t="shared" si="5"/>
        <v/>
      </c>
      <c r="AO10" s="361" t="str">
        <f t="shared" si="5"/>
        <v/>
      </c>
      <c r="AP10" s="361" t="str">
        <f t="shared" si="5"/>
        <v/>
      </c>
      <c r="AQ10" s="361" t="str">
        <f t="shared" si="5"/>
        <v/>
      </c>
      <c r="AR10" s="361" t="str">
        <f t="shared" si="5"/>
        <v/>
      </c>
      <c r="AT10" s="379">
        <f t="shared" si="18"/>
        <v>0</v>
      </c>
      <c r="AU10" s="379">
        <f t="shared" si="19"/>
        <v>0</v>
      </c>
      <c r="AV10" s="379" t="str">
        <f t="shared" si="20"/>
        <v/>
      </c>
      <c r="AW10" s="379">
        <f t="shared" si="21"/>
        <v>0</v>
      </c>
      <c r="AX10" s="379">
        <f t="shared" si="22"/>
        <v>0</v>
      </c>
      <c r="AY10" s="379" t="str">
        <f t="shared" si="23"/>
        <v/>
      </c>
      <c r="AZ10" s="379">
        <f t="shared" si="24"/>
        <v>28</v>
      </c>
      <c r="BA10" s="379">
        <f t="shared" si="25"/>
        <v>2</v>
      </c>
      <c r="BB10" s="379" t="str">
        <f t="shared" si="26"/>
        <v>Napoleone Remi</v>
      </c>
    </row>
    <row r="11" spans="1:54" s="188" customFormat="1" ht="16.5" customHeight="1" thickBot="1" x14ac:dyDescent="0.4">
      <c r="A11" s="363">
        <v>6</v>
      </c>
      <c r="B11" s="364" t="str">
        <f t="shared" si="0"/>
        <v>Motard Gilbert</v>
      </c>
      <c r="C11" s="365" t="str">
        <f t="shared" si="0"/>
        <v>H</v>
      </c>
      <c r="D11" s="366" t="str">
        <f t="shared" si="1"/>
        <v>ASGAF</v>
      </c>
      <c r="E11" s="354">
        <f t="shared" si="6"/>
        <v>6.6</v>
      </c>
      <c r="F11" s="367">
        <f t="shared" ref="F11:F21" si="28">+F10</f>
        <v>26</v>
      </c>
      <c r="H11" s="363">
        <v>6</v>
      </c>
      <c r="I11" s="364" t="str">
        <f t="shared" si="2"/>
        <v>Foucault Lionel</v>
      </c>
      <c r="J11" s="365" t="str">
        <f t="shared" si="2"/>
        <v>H</v>
      </c>
      <c r="K11" s="365" t="str">
        <f t="shared" si="2"/>
        <v>Chevannes</v>
      </c>
      <c r="L11" s="354">
        <f t="shared" si="7"/>
        <v>14.9</v>
      </c>
      <c r="M11" s="367">
        <f t="shared" ref="M11:M21" si="29">+M10</f>
        <v>26</v>
      </c>
      <c r="O11" s="375">
        <v>5</v>
      </c>
      <c r="P11" s="376" t="str">
        <f t="shared" si="8"/>
        <v/>
      </c>
      <c r="Q11" s="376" t="str">
        <f t="shared" si="9"/>
        <v/>
      </c>
      <c r="R11" s="376" t="str">
        <f t="shared" si="10"/>
        <v/>
      </c>
      <c r="S11" s="377">
        <f t="shared" si="11"/>
        <v>0</v>
      </c>
      <c r="T11" s="378">
        <f t="shared" si="27"/>
        <v>12</v>
      </c>
      <c r="W11" s="380" t="s">
        <v>8</v>
      </c>
      <c r="X11" s="381">
        <f>SUM(X6:X10)</f>
        <v>54</v>
      </c>
      <c r="AB11" s="361">
        <f t="shared" si="12"/>
        <v>26</v>
      </c>
      <c r="AC11" s="361" t="str">
        <f t="shared" si="3"/>
        <v/>
      </c>
      <c r="AD11" s="361" t="str">
        <f t="shared" si="13"/>
        <v/>
      </c>
      <c r="AE11" s="361" t="str">
        <f t="shared" si="14"/>
        <v/>
      </c>
      <c r="AF11" s="361" t="str">
        <f t="shared" si="14"/>
        <v/>
      </c>
      <c r="AH11" s="362" t="str">
        <f t="shared" si="4"/>
        <v/>
      </c>
      <c r="AI11" s="362">
        <f t="shared" si="15"/>
        <v>26</v>
      </c>
      <c r="AJ11" s="362" t="str">
        <f t="shared" si="16"/>
        <v/>
      </c>
      <c r="AK11" s="362" t="str">
        <f t="shared" si="17"/>
        <v/>
      </c>
      <c r="AL11" s="362" t="str">
        <f t="shared" si="17"/>
        <v/>
      </c>
      <c r="AN11" s="361" t="str">
        <f t="shared" si="5"/>
        <v/>
      </c>
      <c r="AO11" s="361" t="str">
        <f t="shared" si="5"/>
        <v/>
      </c>
      <c r="AP11" s="361" t="str">
        <f t="shared" si="5"/>
        <v/>
      </c>
      <c r="AQ11" s="361" t="str">
        <f t="shared" si="5"/>
        <v/>
      </c>
      <c r="AR11" s="361" t="str">
        <f t="shared" si="5"/>
        <v/>
      </c>
      <c r="AT11" s="379">
        <f t="shared" si="18"/>
        <v>0</v>
      </c>
      <c r="AU11" s="379">
        <f t="shared" si="19"/>
        <v>0</v>
      </c>
      <c r="AV11" s="379" t="str">
        <f t="shared" si="20"/>
        <v/>
      </c>
      <c r="AW11" s="379">
        <f t="shared" si="21"/>
        <v>0</v>
      </c>
      <c r="AX11" s="379">
        <f t="shared" si="22"/>
        <v>0</v>
      </c>
      <c r="AY11" s="379" t="str">
        <f t="shared" si="23"/>
        <v/>
      </c>
      <c r="AZ11" s="379">
        <f t="shared" si="24"/>
        <v>26</v>
      </c>
      <c r="BA11" s="379">
        <f t="shared" si="25"/>
        <v>4</v>
      </c>
      <c r="BB11" s="379" t="str">
        <f t="shared" si="26"/>
        <v>Bellanger Alain</v>
      </c>
    </row>
    <row r="12" spans="1:54" s="188" customFormat="1" ht="16.5" customHeight="1" thickBot="1" x14ac:dyDescent="0.4">
      <c r="A12" s="363">
        <v>7</v>
      </c>
      <c r="B12" s="364" t="str">
        <f t="shared" si="0"/>
        <v>Benalioua Karim</v>
      </c>
      <c r="C12" s="365" t="str">
        <f t="shared" si="0"/>
        <v>H</v>
      </c>
      <c r="D12" s="366" t="str">
        <f t="shared" si="1"/>
        <v>Réveillon</v>
      </c>
      <c r="E12" s="354">
        <f t="shared" si="6"/>
        <v>23.9</v>
      </c>
      <c r="F12" s="367">
        <f>+F11-2</f>
        <v>24</v>
      </c>
      <c r="H12" s="363">
        <v>7</v>
      </c>
      <c r="I12" s="364" t="str">
        <f t="shared" si="2"/>
        <v>Benalioua Karim</v>
      </c>
      <c r="J12" s="365" t="str">
        <f t="shared" si="2"/>
        <v>H</v>
      </c>
      <c r="K12" s="365" t="str">
        <f t="shared" si="2"/>
        <v>Réveillon</v>
      </c>
      <c r="L12" s="354">
        <f t="shared" si="7"/>
        <v>23.9</v>
      </c>
      <c r="M12" s="367">
        <f>+M11-2</f>
        <v>24</v>
      </c>
      <c r="O12" s="375">
        <v>6</v>
      </c>
      <c r="P12" s="376" t="str">
        <f t="shared" si="8"/>
        <v/>
      </c>
      <c r="Q12" s="376" t="str">
        <f t="shared" si="9"/>
        <v/>
      </c>
      <c r="R12" s="376" t="str">
        <f t="shared" si="10"/>
        <v/>
      </c>
      <c r="S12" s="377">
        <f t="shared" si="11"/>
        <v>0</v>
      </c>
      <c r="T12" s="378">
        <f t="shared" si="27"/>
        <v>12</v>
      </c>
      <c r="W12" s="188" t="s">
        <v>318</v>
      </c>
      <c r="X12" s="341"/>
      <c r="AB12" s="361" t="str">
        <f t="shared" si="12"/>
        <v/>
      </c>
      <c r="AC12" s="361" t="str">
        <f t="shared" si="3"/>
        <v/>
      </c>
      <c r="AD12" s="361" t="str">
        <f t="shared" si="13"/>
        <v/>
      </c>
      <c r="AE12" s="361" t="str">
        <f t="shared" si="14"/>
        <v/>
      </c>
      <c r="AF12" s="361">
        <f t="shared" si="14"/>
        <v>24</v>
      </c>
      <c r="AH12" s="362" t="str">
        <f t="shared" si="4"/>
        <v/>
      </c>
      <c r="AI12" s="362" t="str">
        <f t="shared" si="15"/>
        <v/>
      </c>
      <c r="AJ12" s="362" t="str">
        <f t="shared" si="16"/>
        <v/>
      </c>
      <c r="AK12" s="362" t="str">
        <f t="shared" si="17"/>
        <v/>
      </c>
      <c r="AL12" s="362">
        <f t="shared" si="17"/>
        <v>24</v>
      </c>
      <c r="AN12" s="361" t="str">
        <f t="shared" si="5"/>
        <v/>
      </c>
      <c r="AO12" s="361" t="str">
        <f t="shared" si="5"/>
        <v/>
      </c>
      <c r="AP12" s="361" t="str">
        <f t="shared" si="5"/>
        <v/>
      </c>
      <c r="AQ12" s="361" t="str">
        <f t="shared" si="5"/>
        <v/>
      </c>
      <c r="AR12" s="361" t="str">
        <f t="shared" si="5"/>
        <v/>
      </c>
      <c r="AT12" s="379">
        <f t="shared" si="18"/>
        <v>0</v>
      </c>
      <c r="AU12" s="379">
        <f t="shared" si="19"/>
        <v>0</v>
      </c>
      <c r="AV12" s="379" t="str">
        <f t="shared" si="20"/>
        <v/>
      </c>
      <c r="AW12" s="379">
        <f t="shared" si="21"/>
        <v>0</v>
      </c>
      <c r="AX12" s="379">
        <f t="shared" si="22"/>
        <v>0</v>
      </c>
      <c r="AY12" s="379" t="str">
        <f t="shared" si="23"/>
        <v/>
      </c>
      <c r="AZ12" s="379">
        <f t="shared" si="24"/>
        <v>26</v>
      </c>
      <c r="BA12" s="379">
        <f t="shared" si="25"/>
        <v>4</v>
      </c>
      <c r="BB12" s="379" t="str">
        <f t="shared" si="26"/>
        <v>Foucault Lionel</v>
      </c>
    </row>
    <row r="13" spans="1:54" s="188" customFormat="1" ht="16.5" customHeight="1" thickBot="1" x14ac:dyDescent="0.4">
      <c r="A13" s="363">
        <v>8</v>
      </c>
      <c r="B13" s="364" t="str">
        <f t="shared" si="0"/>
        <v>Retif Didier</v>
      </c>
      <c r="C13" s="365" t="str">
        <f t="shared" si="0"/>
        <v>H</v>
      </c>
      <c r="D13" s="366" t="str">
        <f t="shared" si="1"/>
        <v>Réveillon</v>
      </c>
      <c r="E13" s="354">
        <f t="shared" si="6"/>
        <v>13</v>
      </c>
      <c r="F13" s="367">
        <f t="shared" si="28"/>
        <v>24</v>
      </c>
      <c r="H13" s="363">
        <v>8</v>
      </c>
      <c r="I13" s="364" t="str">
        <f t="shared" si="2"/>
        <v>Retif Didier</v>
      </c>
      <c r="J13" s="365" t="str">
        <f t="shared" si="2"/>
        <v>H</v>
      </c>
      <c r="K13" s="365" t="str">
        <f t="shared" si="2"/>
        <v>Réveillon</v>
      </c>
      <c r="L13" s="354">
        <f t="shared" si="7"/>
        <v>13</v>
      </c>
      <c r="M13" s="367">
        <f t="shared" si="29"/>
        <v>24</v>
      </c>
      <c r="O13" s="375">
        <v>7</v>
      </c>
      <c r="P13" s="376" t="str">
        <f t="shared" si="8"/>
        <v/>
      </c>
      <c r="Q13" s="376" t="str">
        <f t="shared" si="9"/>
        <v/>
      </c>
      <c r="R13" s="376" t="str">
        <f t="shared" si="10"/>
        <v/>
      </c>
      <c r="S13" s="377">
        <f t="shared" si="11"/>
        <v>0</v>
      </c>
      <c r="T13" s="378">
        <f t="shared" si="27"/>
        <v>12</v>
      </c>
      <c r="W13" s="912" t="s">
        <v>4</v>
      </c>
      <c r="X13" s="914"/>
      <c r="Y13" s="914"/>
      <c r="Z13" s="913"/>
      <c r="AB13" s="361" t="str">
        <f t="shared" si="12"/>
        <v/>
      </c>
      <c r="AC13" s="361" t="str">
        <f t="shared" si="3"/>
        <v/>
      </c>
      <c r="AD13" s="361" t="str">
        <f t="shared" si="13"/>
        <v/>
      </c>
      <c r="AE13" s="361" t="str">
        <f t="shared" si="14"/>
        <v/>
      </c>
      <c r="AF13" s="361">
        <f t="shared" si="14"/>
        <v>24</v>
      </c>
      <c r="AH13" s="362" t="str">
        <f t="shared" si="4"/>
        <v/>
      </c>
      <c r="AI13" s="362" t="str">
        <f t="shared" si="15"/>
        <v/>
      </c>
      <c r="AJ13" s="362" t="str">
        <f t="shared" si="16"/>
        <v/>
      </c>
      <c r="AK13" s="362" t="str">
        <f t="shared" si="17"/>
        <v/>
      </c>
      <c r="AL13" s="362">
        <f t="shared" si="17"/>
        <v>24</v>
      </c>
      <c r="AN13" s="361" t="str">
        <f t="shared" si="5"/>
        <v/>
      </c>
      <c r="AO13" s="361" t="str">
        <f t="shared" si="5"/>
        <v/>
      </c>
      <c r="AP13" s="361" t="str">
        <f t="shared" si="5"/>
        <v/>
      </c>
      <c r="AQ13" s="361" t="str">
        <f t="shared" si="5"/>
        <v/>
      </c>
      <c r="AR13" s="361" t="str">
        <f t="shared" si="5"/>
        <v/>
      </c>
      <c r="AT13" s="379">
        <f t="shared" si="18"/>
        <v>0</v>
      </c>
      <c r="AU13" s="379">
        <f t="shared" si="19"/>
        <v>0</v>
      </c>
      <c r="AV13" s="379" t="str">
        <f t="shared" si="20"/>
        <v/>
      </c>
      <c r="AW13" s="379">
        <f t="shared" si="21"/>
        <v>0</v>
      </c>
      <c r="AX13" s="379">
        <f t="shared" si="22"/>
        <v>0</v>
      </c>
      <c r="AY13" s="379" t="str">
        <f t="shared" si="23"/>
        <v/>
      </c>
      <c r="AZ13" s="379">
        <f t="shared" si="24"/>
        <v>24</v>
      </c>
      <c r="BA13" s="379">
        <f t="shared" si="25"/>
        <v>6</v>
      </c>
      <c r="BB13" s="379" t="str">
        <f t="shared" si="26"/>
        <v>Benalioua Karim</v>
      </c>
    </row>
    <row r="14" spans="1:54" s="188" customFormat="1" ht="16.5" customHeight="1" thickBot="1" x14ac:dyDescent="0.4">
      <c r="A14" s="363">
        <v>9</v>
      </c>
      <c r="B14" s="364" t="str">
        <f t="shared" si="0"/>
        <v>Gauvin Henri-Jacques</v>
      </c>
      <c r="C14" s="365" t="str">
        <f t="shared" si="0"/>
        <v>H</v>
      </c>
      <c r="D14" s="366" t="str">
        <f t="shared" si="1"/>
        <v>Réveillon</v>
      </c>
      <c r="E14" s="354">
        <f t="shared" si="6"/>
        <v>13.3</v>
      </c>
      <c r="F14" s="367">
        <f>+F13-2</f>
        <v>22</v>
      </c>
      <c r="H14" s="363">
        <v>9</v>
      </c>
      <c r="I14" s="364" t="str">
        <f t="shared" si="2"/>
        <v>Nicolle Olivier</v>
      </c>
      <c r="J14" s="365" t="str">
        <f t="shared" si="2"/>
        <v>H</v>
      </c>
      <c r="K14" s="365" t="str">
        <f t="shared" si="2"/>
        <v>Chevannes</v>
      </c>
      <c r="L14" s="354">
        <f t="shared" si="7"/>
        <v>16.899999999999999</v>
      </c>
      <c r="M14" s="367">
        <f>+M13-2</f>
        <v>22</v>
      </c>
      <c r="O14" s="375">
        <v>8</v>
      </c>
      <c r="P14" s="376" t="str">
        <f t="shared" si="8"/>
        <v/>
      </c>
      <c r="Q14" s="376" t="str">
        <f t="shared" si="9"/>
        <v/>
      </c>
      <c r="R14" s="376" t="str">
        <f t="shared" si="10"/>
        <v/>
      </c>
      <c r="S14" s="377">
        <f t="shared" si="11"/>
        <v>0</v>
      </c>
      <c r="T14" s="378">
        <f t="shared" si="27"/>
        <v>12</v>
      </c>
      <c r="W14" s="382" t="s">
        <v>5</v>
      </c>
      <c r="X14" s="383" t="s">
        <v>6</v>
      </c>
      <c r="Y14" s="384" t="s">
        <v>7</v>
      </c>
      <c r="Z14" s="349" t="s">
        <v>8</v>
      </c>
      <c r="AB14" s="361" t="str">
        <f t="shared" si="12"/>
        <v/>
      </c>
      <c r="AC14" s="361" t="str">
        <f t="shared" si="3"/>
        <v/>
      </c>
      <c r="AD14" s="361" t="str">
        <f t="shared" si="13"/>
        <v/>
      </c>
      <c r="AE14" s="361" t="str">
        <f t="shared" si="14"/>
        <v/>
      </c>
      <c r="AF14" s="361">
        <f t="shared" si="14"/>
        <v>22</v>
      </c>
      <c r="AH14" s="362" t="str">
        <f t="shared" si="4"/>
        <v/>
      </c>
      <c r="AI14" s="362">
        <f t="shared" si="15"/>
        <v>22</v>
      </c>
      <c r="AJ14" s="362" t="str">
        <f t="shared" si="16"/>
        <v/>
      </c>
      <c r="AK14" s="362" t="str">
        <f t="shared" si="17"/>
        <v/>
      </c>
      <c r="AL14" s="362" t="str">
        <f t="shared" si="17"/>
        <v/>
      </c>
      <c r="AN14" s="361" t="str">
        <f t="shared" si="5"/>
        <v/>
      </c>
      <c r="AO14" s="361" t="str">
        <f t="shared" si="5"/>
        <v/>
      </c>
      <c r="AP14" s="361" t="str">
        <f t="shared" si="5"/>
        <v/>
      </c>
      <c r="AQ14" s="361" t="str">
        <f t="shared" si="5"/>
        <v/>
      </c>
      <c r="AR14" s="361" t="str">
        <f t="shared" si="5"/>
        <v/>
      </c>
      <c r="AT14" s="379">
        <f t="shared" si="18"/>
        <v>0</v>
      </c>
      <c r="AU14" s="379">
        <f t="shared" si="19"/>
        <v>0</v>
      </c>
      <c r="AV14" s="379" t="str">
        <f t="shared" si="20"/>
        <v/>
      </c>
      <c r="AW14" s="379">
        <f t="shared" si="21"/>
        <v>0</v>
      </c>
      <c r="AX14" s="379">
        <f t="shared" si="22"/>
        <v>0</v>
      </c>
      <c r="AY14" s="379" t="str">
        <f t="shared" si="23"/>
        <v/>
      </c>
      <c r="AZ14" s="379">
        <f t="shared" si="24"/>
        <v>24</v>
      </c>
      <c r="BA14" s="379">
        <f t="shared" si="25"/>
        <v>6</v>
      </c>
      <c r="BB14" s="379" t="str">
        <f t="shared" si="26"/>
        <v>Retif Didier</v>
      </c>
    </row>
    <row r="15" spans="1:54" s="188" customFormat="1" ht="16.5" customHeight="1" x14ac:dyDescent="0.35">
      <c r="A15" s="363">
        <v>10</v>
      </c>
      <c r="B15" s="364" t="str">
        <f t="shared" si="0"/>
        <v>Robic Jean Pierre</v>
      </c>
      <c r="C15" s="365" t="str">
        <f t="shared" si="0"/>
        <v>H</v>
      </c>
      <c r="D15" s="366" t="str">
        <f t="shared" si="0"/>
        <v>Réveillon</v>
      </c>
      <c r="E15" s="354">
        <f t="shared" si="6"/>
        <v>14.5</v>
      </c>
      <c r="F15" s="367">
        <f t="shared" si="28"/>
        <v>22</v>
      </c>
      <c r="H15" s="363">
        <v>10</v>
      </c>
      <c r="I15" s="364" t="str">
        <f t="shared" si="2"/>
        <v>Treton Jacky</v>
      </c>
      <c r="J15" s="365" t="str">
        <f t="shared" si="2"/>
        <v>H</v>
      </c>
      <c r="K15" s="365" t="str">
        <f t="shared" si="2"/>
        <v>Chevannes</v>
      </c>
      <c r="L15" s="354">
        <f t="shared" si="7"/>
        <v>18.100000000000001</v>
      </c>
      <c r="M15" s="367">
        <f t="shared" si="29"/>
        <v>22</v>
      </c>
      <c r="O15" s="375">
        <v>9</v>
      </c>
      <c r="P15" s="376" t="str">
        <f t="shared" si="8"/>
        <v/>
      </c>
      <c r="Q15" s="376" t="str">
        <f t="shared" si="9"/>
        <v/>
      </c>
      <c r="R15" s="376" t="str">
        <f t="shared" si="10"/>
        <v/>
      </c>
      <c r="S15" s="377">
        <f t="shared" si="11"/>
        <v>0</v>
      </c>
      <c r="T15" s="378">
        <f t="shared" si="27"/>
        <v>12</v>
      </c>
      <c r="W15" s="359" t="str">
        <f>+W6</f>
        <v>ASGAF</v>
      </c>
      <c r="X15" s="385">
        <f>AB36</f>
        <v>140</v>
      </c>
      <c r="Y15" s="386">
        <f>AH36+AN18</f>
        <v>120</v>
      </c>
      <c r="Z15" s="387">
        <f>SUM(X15:Y15)</f>
        <v>260</v>
      </c>
      <c r="AB15" s="361" t="str">
        <f t="shared" si="12"/>
        <v/>
      </c>
      <c r="AC15" s="361" t="str">
        <f t="shared" si="3"/>
        <v/>
      </c>
      <c r="AD15" s="361" t="str">
        <f t="shared" si="13"/>
        <v/>
      </c>
      <c r="AE15" s="361" t="str">
        <f t="shared" si="14"/>
        <v/>
      </c>
      <c r="AF15" s="361">
        <f>IF(LEFT($D15,9)=AF$5,$F15,"")</f>
        <v>22</v>
      </c>
      <c r="AH15" s="362" t="str">
        <f t="shared" si="4"/>
        <v/>
      </c>
      <c r="AI15" s="362">
        <f t="shared" si="15"/>
        <v>22</v>
      </c>
      <c r="AJ15" s="362" t="str">
        <f t="shared" si="16"/>
        <v/>
      </c>
      <c r="AK15" s="362" t="str">
        <f t="shared" si="17"/>
        <v/>
      </c>
      <c r="AL15" s="362" t="str">
        <f t="shared" si="17"/>
        <v/>
      </c>
      <c r="AN15" s="361" t="str">
        <f t="shared" si="5"/>
        <v/>
      </c>
      <c r="AO15" s="361" t="str">
        <f t="shared" si="5"/>
        <v/>
      </c>
      <c r="AP15" s="361" t="str">
        <f t="shared" si="5"/>
        <v/>
      </c>
      <c r="AQ15" s="361" t="str">
        <f t="shared" si="5"/>
        <v/>
      </c>
      <c r="AR15" s="361" t="str">
        <f t="shared" si="5"/>
        <v/>
      </c>
      <c r="AT15" s="379">
        <f t="shared" si="18"/>
        <v>0</v>
      </c>
      <c r="AU15" s="379">
        <f t="shared" si="19"/>
        <v>0</v>
      </c>
      <c r="AV15" s="379" t="str">
        <f t="shared" si="20"/>
        <v/>
      </c>
      <c r="AW15" s="379">
        <f t="shared" si="21"/>
        <v>0</v>
      </c>
      <c r="AX15" s="379">
        <f t="shared" si="22"/>
        <v>0</v>
      </c>
      <c r="AY15" s="379" t="str">
        <f t="shared" si="23"/>
        <v/>
      </c>
      <c r="AZ15" s="379">
        <f t="shared" si="24"/>
        <v>22</v>
      </c>
      <c r="BA15" s="379">
        <f t="shared" si="25"/>
        <v>8</v>
      </c>
      <c r="BB15" s="379" t="str">
        <f t="shared" si="26"/>
        <v>Nicolle Olivier</v>
      </c>
    </row>
    <row r="16" spans="1:54" s="188" customFormat="1" ht="16.5" customHeight="1" x14ac:dyDescent="0.35">
      <c r="A16" s="363">
        <v>11</v>
      </c>
      <c r="B16" s="364" t="str">
        <f t="shared" si="0"/>
        <v>Lezervant Frédéric</v>
      </c>
      <c r="C16" s="365" t="str">
        <f t="shared" si="0"/>
        <v>H</v>
      </c>
      <c r="D16" s="366" t="str">
        <f t="shared" si="0"/>
        <v>ASGAF</v>
      </c>
      <c r="E16" s="354">
        <f t="shared" si="6"/>
        <v>19.399999999999999</v>
      </c>
      <c r="F16" s="367">
        <f>+F15-2</f>
        <v>20</v>
      </c>
      <c r="H16" s="363">
        <v>11</v>
      </c>
      <c r="I16" s="364" t="str">
        <f t="shared" si="2"/>
        <v>Le Boulc'H Catherine</v>
      </c>
      <c r="J16" s="365" t="str">
        <f t="shared" si="2"/>
        <v>F</v>
      </c>
      <c r="K16" s="365" t="str">
        <f t="shared" si="2"/>
        <v>Chevannes</v>
      </c>
      <c r="L16" s="354">
        <f t="shared" si="7"/>
        <v>21.3</v>
      </c>
      <c r="M16" s="367">
        <f>+M15-2</f>
        <v>20</v>
      </c>
      <c r="O16" s="375">
        <v>10</v>
      </c>
      <c r="P16" s="376" t="str">
        <f t="shared" si="8"/>
        <v/>
      </c>
      <c r="Q16" s="376" t="str">
        <f t="shared" si="9"/>
        <v/>
      </c>
      <c r="R16" s="376" t="str">
        <f t="shared" si="10"/>
        <v/>
      </c>
      <c r="S16" s="377">
        <f t="shared" si="11"/>
        <v>0</v>
      </c>
      <c r="T16" s="378">
        <f t="shared" si="27"/>
        <v>12</v>
      </c>
      <c r="W16" s="372" t="str">
        <f t="shared" ref="W16:W20" si="30">+W7</f>
        <v>Chevannes</v>
      </c>
      <c r="X16" s="377">
        <f>AC36</f>
        <v>172</v>
      </c>
      <c r="Y16" s="388">
        <f>AI36+AO18</f>
        <v>164</v>
      </c>
      <c r="Z16" s="389">
        <f>SUM(X16:Y16)</f>
        <v>336</v>
      </c>
      <c r="AB16" s="361">
        <f t="shared" si="12"/>
        <v>20</v>
      </c>
      <c r="AC16" s="361" t="str">
        <f>IF(LEFT($D16,9)=AC$5,$F16,"")</f>
        <v/>
      </c>
      <c r="AD16" s="361" t="str">
        <f t="shared" si="13"/>
        <v/>
      </c>
      <c r="AE16" s="361" t="str">
        <f t="shared" si="14"/>
        <v/>
      </c>
      <c r="AF16" s="361" t="str">
        <f t="shared" si="14"/>
        <v/>
      </c>
      <c r="AH16" s="362" t="str">
        <f t="shared" si="4"/>
        <v/>
      </c>
      <c r="AI16" s="362">
        <f t="shared" si="15"/>
        <v>20</v>
      </c>
      <c r="AJ16" s="362" t="str">
        <f t="shared" si="16"/>
        <v/>
      </c>
      <c r="AK16" s="362" t="str">
        <f t="shared" si="17"/>
        <v/>
      </c>
      <c r="AL16" s="362" t="str">
        <f t="shared" si="17"/>
        <v/>
      </c>
      <c r="AN16" s="361" t="str">
        <f t="shared" si="5"/>
        <v/>
      </c>
      <c r="AO16" s="361" t="str">
        <f t="shared" si="5"/>
        <v/>
      </c>
      <c r="AP16" s="361" t="str">
        <f t="shared" si="5"/>
        <v/>
      </c>
      <c r="AQ16" s="361" t="str">
        <f t="shared" si="5"/>
        <v/>
      </c>
      <c r="AR16" s="361" t="str">
        <f t="shared" si="5"/>
        <v/>
      </c>
      <c r="AT16" s="379">
        <f t="shared" si="18"/>
        <v>0</v>
      </c>
      <c r="AU16" s="379">
        <f t="shared" si="19"/>
        <v>0</v>
      </c>
      <c r="AV16" s="379" t="str">
        <f t="shared" si="20"/>
        <v/>
      </c>
      <c r="AW16" s="379">
        <f t="shared" si="21"/>
        <v>0</v>
      </c>
      <c r="AX16" s="379">
        <f t="shared" si="22"/>
        <v>0</v>
      </c>
      <c r="AY16" s="379" t="str">
        <f t="shared" si="23"/>
        <v/>
      </c>
      <c r="AZ16" s="379">
        <f t="shared" si="24"/>
        <v>22</v>
      </c>
      <c r="BA16" s="379">
        <f t="shared" si="25"/>
        <v>8</v>
      </c>
      <c r="BB16" s="379" t="str">
        <f t="shared" si="26"/>
        <v>Treton Jacky</v>
      </c>
    </row>
    <row r="17" spans="1:54" s="188" customFormat="1" ht="16.5" customHeight="1" thickBot="1" x14ac:dyDescent="0.4">
      <c r="A17" s="363">
        <v>12</v>
      </c>
      <c r="B17" s="364" t="str">
        <f t="shared" si="0"/>
        <v>Lezervant Sophie</v>
      </c>
      <c r="C17" s="365" t="str">
        <f t="shared" si="0"/>
        <v>F</v>
      </c>
      <c r="D17" s="366" t="str">
        <f t="shared" si="0"/>
        <v>ASGAF</v>
      </c>
      <c r="E17" s="354">
        <f t="shared" si="6"/>
        <v>23.7</v>
      </c>
      <c r="F17" s="367">
        <f t="shared" si="28"/>
        <v>20</v>
      </c>
      <c r="H17" s="363">
        <v>12</v>
      </c>
      <c r="I17" s="364" t="str">
        <f t="shared" si="2"/>
        <v>Prevost Stephane</v>
      </c>
      <c r="J17" s="365" t="str">
        <f t="shared" si="2"/>
        <v>H</v>
      </c>
      <c r="K17" s="365" t="str">
        <f t="shared" si="2"/>
        <v>Chevannes</v>
      </c>
      <c r="L17" s="354">
        <f t="shared" si="7"/>
        <v>17.600000000000001</v>
      </c>
      <c r="M17" s="367">
        <f t="shared" si="29"/>
        <v>20</v>
      </c>
      <c r="O17" s="375">
        <v>11</v>
      </c>
      <c r="P17" s="376" t="str">
        <f t="shared" si="8"/>
        <v/>
      </c>
      <c r="Q17" s="376" t="str">
        <f t="shared" si="9"/>
        <v/>
      </c>
      <c r="R17" s="376" t="str">
        <f t="shared" si="10"/>
        <v/>
      </c>
      <c r="S17" s="377">
        <f t="shared" si="11"/>
        <v>0</v>
      </c>
      <c r="T17" s="378">
        <f t="shared" si="27"/>
        <v>12</v>
      </c>
      <c r="W17" s="372" t="str">
        <f t="shared" si="30"/>
        <v>Chevry</v>
      </c>
      <c r="X17" s="377">
        <f>AD36</f>
        <v>16</v>
      </c>
      <c r="Y17" s="388">
        <f>AJ36+AP18</f>
        <v>56</v>
      </c>
      <c r="Z17" s="389">
        <f>SUM(X17:Y17)</f>
        <v>72</v>
      </c>
      <c r="AB17" s="361">
        <f t="shared" si="12"/>
        <v>20</v>
      </c>
      <c r="AC17" s="361" t="str">
        <f t="shared" si="3"/>
        <v/>
      </c>
      <c r="AD17" s="361" t="str">
        <f t="shared" si="13"/>
        <v/>
      </c>
      <c r="AE17" s="361" t="str">
        <f t="shared" si="14"/>
        <v/>
      </c>
      <c r="AF17" s="361" t="str">
        <f t="shared" si="14"/>
        <v/>
      </c>
      <c r="AH17" s="362" t="str">
        <f t="shared" si="4"/>
        <v/>
      </c>
      <c r="AI17" s="362">
        <f t="shared" si="15"/>
        <v>20</v>
      </c>
      <c r="AJ17" s="362" t="str">
        <f t="shared" si="16"/>
        <v/>
      </c>
      <c r="AK17" s="362" t="str">
        <f t="shared" si="17"/>
        <v/>
      </c>
      <c r="AL17" s="362" t="str">
        <f t="shared" si="17"/>
        <v/>
      </c>
      <c r="AN17" s="361" t="str">
        <f t="shared" si="5"/>
        <v/>
      </c>
      <c r="AO17" s="361" t="str">
        <f t="shared" si="5"/>
        <v/>
      </c>
      <c r="AP17" s="361" t="str">
        <f t="shared" si="5"/>
        <v/>
      </c>
      <c r="AQ17" s="361" t="str">
        <f t="shared" si="5"/>
        <v/>
      </c>
      <c r="AR17" s="361" t="str">
        <f t="shared" si="5"/>
        <v/>
      </c>
      <c r="AT17" s="379">
        <f t="shared" si="18"/>
        <v>0</v>
      </c>
      <c r="AU17" s="379">
        <f t="shared" si="19"/>
        <v>0</v>
      </c>
      <c r="AV17" s="379" t="str">
        <f t="shared" si="20"/>
        <v/>
      </c>
      <c r="AW17" s="379">
        <f t="shared" si="21"/>
        <v>20</v>
      </c>
      <c r="AX17" s="379">
        <f t="shared" si="22"/>
        <v>2</v>
      </c>
      <c r="AY17" s="379" t="str">
        <f t="shared" si="23"/>
        <v>Le Boulc'H Catherine</v>
      </c>
      <c r="AZ17" s="379">
        <f t="shared" si="24"/>
        <v>0</v>
      </c>
      <c r="BA17" s="379">
        <f t="shared" si="25"/>
        <v>0</v>
      </c>
      <c r="BB17" s="379" t="str">
        <f t="shared" si="26"/>
        <v/>
      </c>
    </row>
    <row r="18" spans="1:54" s="188" customFormat="1" ht="16.5" customHeight="1" thickBot="1" x14ac:dyDescent="0.4">
      <c r="A18" s="363">
        <v>13</v>
      </c>
      <c r="B18" s="364" t="str">
        <f t="shared" si="0"/>
        <v>Nicolle Olivier</v>
      </c>
      <c r="C18" s="365" t="str">
        <f t="shared" si="0"/>
        <v>H</v>
      </c>
      <c r="D18" s="366" t="str">
        <f t="shared" si="0"/>
        <v>Chevannes</v>
      </c>
      <c r="E18" s="354">
        <f t="shared" si="6"/>
        <v>16.899999999999999</v>
      </c>
      <c r="F18" s="367">
        <f>+F17-2</f>
        <v>18</v>
      </c>
      <c r="H18" s="390">
        <v>13</v>
      </c>
      <c r="I18" s="364" t="str">
        <f t="shared" si="2"/>
        <v>Gauvin Henri-Jacques</v>
      </c>
      <c r="J18" s="365" t="str">
        <f t="shared" si="2"/>
        <v>H</v>
      </c>
      <c r="K18" s="365" t="str">
        <f t="shared" si="2"/>
        <v>Réveillon</v>
      </c>
      <c r="L18" s="354">
        <f t="shared" si="7"/>
        <v>13.3</v>
      </c>
      <c r="M18" s="367">
        <f>+M17-2</f>
        <v>18</v>
      </c>
      <c r="O18" s="391">
        <v>12</v>
      </c>
      <c r="P18" s="392" t="str">
        <f t="shared" si="8"/>
        <v/>
      </c>
      <c r="Q18" s="392" t="str">
        <f t="shared" si="9"/>
        <v/>
      </c>
      <c r="R18" s="392" t="str">
        <f t="shared" si="10"/>
        <v/>
      </c>
      <c r="S18" s="393">
        <f t="shared" si="11"/>
        <v>0</v>
      </c>
      <c r="T18" s="394">
        <f t="shared" si="27"/>
        <v>12</v>
      </c>
      <c r="W18" s="372" t="str">
        <f t="shared" si="30"/>
        <v>Corbuches</v>
      </c>
      <c r="X18" s="377">
        <f>AE36</f>
        <v>0</v>
      </c>
      <c r="Y18" s="388">
        <f>AK36+AQ18</f>
        <v>0</v>
      </c>
      <c r="Z18" s="389">
        <f>SUM(X18:Y18)</f>
        <v>0</v>
      </c>
      <c r="AB18" s="361" t="str">
        <f t="shared" si="12"/>
        <v/>
      </c>
      <c r="AC18" s="361">
        <f t="shared" si="3"/>
        <v>18</v>
      </c>
      <c r="AD18" s="361" t="str">
        <f t="shared" si="13"/>
        <v/>
      </c>
      <c r="AE18" s="361" t="str">
        <f t="shared" si="14"/>
        <v/>
      </c>
      <c r="AF18" s="361" t="str">
        <f t="shared" si="14"/>
        <v/>
      </c>
      <c r="AH18" s="362" t="str">
        <f t="shared" si="4"/>
        <v/>
      </c>
      <c r="AI18" s="362" t="str">
        <f t="shared" si="15"/>
        <v/>
      </c>
      <c r="AJ18" s="362" t="str">
        <f t="shared" si="16"/>
        <v/>
      </c>
      <c r="AK18" s="362" t="str">
        <f t="shared" si="17"/>
        <v/>
      </c>
      <c r="AL18" s="362">
        <f t="shared" si="17"/>
        <v>18</v>
      </c>
      <c r="AN18" s="395">
        <f>SUM(AN6:AN17)</f>
        <v>0</v>
      </c>
      <c r="AO18" s="396">
        <f>SUM(AO6:AO17)</f>
        <v>0</v>
      </c>
      <c r="AP18" s="396">
        <f>SUM(AP6:AP17)</f>
        <v>0</v>
      </c>
      <c r="AQ18" s="396">
        <f>SUM(AQ6:AQ17)</f>
        <v>0</v>
      </c>
      <c r="AR18" s="396">
        <f>SUM(AR6:AR17)</f>
        <v>0</v>
      </c>
      <c r="AT18" s="379">
        <f t="shared" si="18"/>
        <v>0</v>
      </c>
      <c r="AU18" s="379">
        <f t="shared" si="19"/>
        <v>0</v>
      </c>
      <c r="AV18" s="379" t="str">
        <f t="shared" si="20"/>
        <v/>
      </c>
      <c r="AW18" s="379">
        <f t="shared" si="21"/>
        <v>0</v>
      </c>
      <c r="AX18" s="379">
        <f t="shared" si="22"/>
        <v>0</v>
      </c>
      <c r="AY18" s="379" t="str">
        <f t="shared" si="23"/>
        <v/>
      </c>
      <c r="AZ18" s="379">
        <f t="shared" si="24"/>
        <v>20</v>
      </c>
      <c r="BA18" s="379">
        <f t="shared" si="25"/>
        <v>10</v>
      </c>
      <c r="BB18" s="379" t="str">
        <f t="shared" si="26"/>
        <v>Prevost Stephane</v>
      </c>
    </row>
    <row r="19" spans="1:54" s="188" customFormat="1" ht="16.5" customHeight="1" thickBot="1" x14ac:dyDescent="0.5">
      <c r="A19" s="363">
        <v>14</v>
      </c>
      <c r="B19" s="364" t="str">
        <f t="shared" si="0"/>
        <v>Treton Jacky</v>
      </c>
      <c r="C19" s="365" t="str">
        <f t="shared" si="0"/>
        <v>H</v>
      </c>
      <c r="D19" s="366" t="str">
        <f t="shared" si="0"/>
        <v>Chevannes</v>
      </c>
      <c r="E19" s="354">
        <f t="shared" si="6"/>
        <v>18.100000000000001</v>
      </c>
      <c r="F19" s="367">
        <f t="shared" si="28"/>
        <v>18</v>
      </c>
      <c r="H19" s="390">
        <v>14</v>
      </c>
      <c r="I19" s="364" t="str">
        <f t="shared" si="2"/>
        <v>Robic Jean Pierre</v>
      </c>
      <c r="J19" s="365" t="str">
        <f t="shared" si="2"/>
        <v>H</v>
      </c>
      <c r="K19" s="365" t="str">
        <f t="shared" si="2"/>
        <v>Réveillon</v>
      </c>
      <c r="L19" s="354">
        <f t="shared" si="7"/>
        <v>14.5</v>
      </c>
      <c r="M19" s="367">
        <f t="shared" si="29"/>
        <v>18</v>
      </c>
      <c r="Q19" s="341"/>
      <c r="R19" s="397" t="s">
        <v>64</v>
      </c>
      <c r="S19" s="398">
        <f>SUM(S7:S18)</f>
        <v>0</v>
      </c>
      <c r="T19" s="399"/>
      <c r="W19" s="400" t="str">
        <f t="shared" si="30"/>
        <v>Réveillon</v>
      </c>
      <c r="X19" s="393">
        <f>AF36</f>
        <v>152</v>
      </c>
      <c r="Y19" s="401">
        <f>AL36+AR18</f>
        <v>140</v>
      </c>
      <c r="Z19" s="402">
        <f>SUM(X19:Y19)</f>
        <v>292</v>
      </c>
      <c r="AB19" s="361" t="str">
        <f t="shared" si="12"/>
        <v/>
      </c>
      <c r="AC19" s="361">
        <f t="shared" si="3"/>
        <v>18</v>
      </c>
      <c r="AD19" s="361" t="str">
        <f t="shared" si="13"/>
        <v/>
      </c>
      <c r="AE19" s="361" t="str">
        <f t="shared" si="14"/>
        <v/>
      </c>
      <c r="AF19" s="361" t="str">
        <f t="shared" si="14"/>
        <v/>
      </c>
      <c r="AH19" s="362" t="str">
        <f t="shared" si="4"/>
        <v/>
      </c>
      <c r="AI19" s="362" t="str">
        <f t="shared" si="15"/>
        <v/>
      </c>
      <c r="AJ19" s="362" t="str">
        <f t="shared" si="16"/>
        <v/>
      </c>
      <c r="AK19" s="362" t="str">
        <f t="shared" si="17"/>
        <v/>
      </c>
      <c r="AL19" s="362">
        <f t="shared" si="17"/>
        <v>18</v>
      </c>
      <c r="AN19" s="908" t="s">
        <v>29</v>
      </c>
      <c r="AO19" s="909"/>
      <c r="AP19" s="909"/>
      <c r="AQ19" s="909"/>
      <c r="AR19" s="909"/>
      <c r="AT19" s="379">
        <f t="shared" si="18"/>
        <v>0</v>
      </c>
      <c r="AU19" s="379">
        <f t="shared" si="19"/>
        <v>0</v>
      </c>
      <c r="AV19" s="379" t="str">
        <f t="shared" si="20"/>
        <v/>
      </c>
      <c r="AW19" s="379">
        <f t="shared" si="21"/>
        <v>0</v>
      </c>
      <c r="AX19" s="379">
        <f t="shared" si="22"/>
        <v>0</v>
      </c>
      <c r="AY19" s="379" t="str">
        <f t="shared" si="23"/>
        <v/>
      </c>
      <c r="AZ19" s="379">
        <f t="shared" si="24"/>
        <v>18</v>
      </c>
      <c r="BA19" s="379">
        <f t="shared" si="25"/>
        <v>11</v>
      </c>
      <c r="BB19" s="379" t="str">
        <f t="shared" si="26"/>
        <v>Gauvin Henri-Jacques</v>
      </c>
    </row>
    <row r="20" spans="1:54" s="188" customFormat="1" ht="16.5" customHeight="1" thickBot="1" x14ac:dyDescent="0.4">
      <c r="A20" s="403">
        <v>15</v>
      </c>
      <c r="B20" s="364" t="str">
        <f t="shared" si="0"/>
        <v>Le Boulc'H Catherine</v>
      </c>
      <c r="C20" s="365" t="str">
        <f t="shared" si="0"/>
        <v>F</v>
      </c>
      <c r="D20" s="366" t="str">
        <f t="shared" si="0"/>
        <v>Chevannes</v>
      </c>
      <c r="E20" s="354">
        <f t="shared" si="6"/>
        <v>21.3</v>
      </c>
      <c r="F20" s="367">
        <f>+F19-2</f>
        <v>16</v>
      </c>
      <c r="H20" s="390">
        <v>15</v>
      </c>
      <c r="I20" s="364" t="str">
        <f t="shared" si="2"/>
        <v>Lapatrie Gilles</v>
      </c>
      <c r="J20" s="365" t="str">
        <f t="shared" si="2"/>
        <v>H</v>
      </c>
      <c r="K20" s="365" t="str">
        <f t="shared" si="2"/>
        <v>Réveillon</v>
      </c>
      <c r="L20" s="354">
        <f t="shared" si="7"/>
        <v>11</v>
      </c>
      <c r="M20" s="367">
        <f>+M19-2</f>
        <v>16</v>
      </c>
      <c r="W20" s="380" t="str">
        <f t="shared" si="30"/>
        <v>Total</v>
      </c>
      <c r="X20" s="404">
        <f>SUM(X15:X19)</f>
        <v>480</v>
      </c>
      <c r="Y20" s="405">
        <f t="shared" ref="Y20:Z20" si="31">SUM(Y15:Y19)</f>
        <v>480</v>
      </c>
      <c r="Z20" s="406">
        <f t="shared" si="31"/>
        <v>960</v>
      </c>
      <c r="AB20" s="361" t="str">
        <f t="shared" si="12"/>
        <v/>
      </c>
      <c r="AC20" s="361">
        <f t="shared" si="3"/>
        <v>16</v>
      </c>
      <c r="AD20" s="361" t="str">
        <f t="shared" si="13"/>
        <v/>
      </c>
      <c r="AE20" s="361" t="str">
        <f t="shared" si="14"/>
        <v/>
      </c>
      <c r="AF20" s="361" t="str">
        <f t="shared" si="14"/>
        <v/>
      </c>
      <c r="AH20" s="362" t="str">
        <f t="shared" si="4"/>
        <v/>
      </c>
      <c r="AI20" s="362" t="str">
        <f t="shared" si="15"/>
        <v/>
      </c>
      <c r="AJ20" s="362" t="str">
        <f t="shared" si="16"/>
        <v/>
      </c>
      <c r="AK20" s="362" t="str">
        <f t="shared" si="17"/>
        <v/>
      </c>
      <c r="AL20" s="362">
        <f t="shared" si="17"/>
        <v>16</v>
      </c>
      <c r="AN20" s="407"/>
      <c r="AO20" s="407"/>
      <c r="AP20" s="407"/>
      <c r="AQ20" s="407"/>
      <c r="AR20" s="407"/>
      <c r="AS20" s="407"/>
      <c r="AT20" s="379">
        <f t="shared" si="18"/>
        <v>0</v>
      </c>
      <c r="AU20" s="379">
        <f t="shared" si="19"/>
        <v>0</v>
      </c>
      <c r="AV20" s="379" t="str">
        <f t="shared" si="20"/>
        <v/>
      </c>
      <c r="AW20" s="379">
        <f t="shared" si="21"/>
        <v>0</v>
      </c>
      <c r="AX20" s="379">
        <f t="shared" si="22"/>
        <v>0</v>
      </c>
      <c r="AY20" s="379" t="str">
        <f t="shared" si="23"/>
        <v/>
      </c>
      <c r="AZ20" s="379">
        <f t="shared" si="24"/>
        <v>18</v>
      </c>
      <c r="BA20" s="379">
        <f t="shared" si="25"/>
        <v>11</v>
      </c>
      <c r="BB20" s="379" t="str">
        <f t="shared" si="26"/>
        <v>Robic Jean Pierre</v>
      </c>
    </row>
    <row r="21" spans="1:54" s="188" customFormat="1" ht="16.5" customHeight="1" x14ac:dyDescent="0.45">
      <c r="A21" s="363">
        <v>16</v>
      </c>
      <c r="B21" s="364" t="str">
        <f t="shared" si="0"/>
        <v>Prevost Stephane</v>
      </c>
      <c r="C21" s="365" t="str">
        <f t="shared" si="0"/>
        <v>H</v>
      </c>
      <c r="D21" s="366" t="str">
        <f t="shared" si="0"/>
        <v>Chevannes</v>
      </c>
      <c r="E21" s="354">
        <f t="shared" si="6"/>
        <v>17.600000000000001</v>
      </c>
      <c r="F21" s="367">
        <f t="shared" si="28"/>
        <v>16</v>
      </c>
      <c r="H21" s="390">
        <v>16</v>
      </c>
      <c r="I21" s="364" t="str">
        <f t="shared" si="2"/>
        <v>Bridier Jean Michel</v>
      </c>
      <c r="J21" s="365" t="str">
        <f t="shared" si="2"/>
        <v>H</v>
      </c>
      <c r="K21" s="365" t="str">
        <f t="shared" si="2"/>
        <v>Réveillon</v>
      </c>
      <c r="L21" s="354">
        <f t="shared" si="7"/>
        <v>9</v>
      </c>
      <c r="M21" s="367">
        <f t="shared" si="29"/>
        <v>16</v>
      </c>
      <c r="O21" s="920" t="s">
        <v>51</v>
      </c>
      <c r="P21" s="921"/>
      <c r="Q21" s="921"/>
      <c r="R21" s="921"/>
      <c r="S21" s="408"/>
      <c r="X21" s="341"/>
      <c r="AB21" s="361" t="str">
        <f t="shared" si="12"/>
        <v/>
      </c>
      <c r="AC21" s="361">
        <f t="shared" si="3"/>
        <v>16</v>
      </c>
      <c r="AD21" s="361" t="str">
        <f t="shared" si="13"/>
        <v/>
      </c>
      <c r="AE21" s="361" t="str">
        <f t="shared" si="14"/>
        <v/>
      </c>
      <c r="AF21" s="361" t="str">
        <f t="shared" si="14"/>
        <v/>
      </c>
      <c r="AH21" s="362" t="str">
        <f t="shared" si="4"/>
        <v/>
      </c>
      <c r="AI21" s="362" t="str">
        <f t="shared" si="15"/>
        <v/>
      </c>
      <c r="AJ21" s="362" t="str">
        <f t="shared" si="16"/>
        <v/>
      </c>
      <c r="AK21" s="362" t="str">
        <f t="shared" si="17"/>
        <v/>
      </c>
      <c r="AL21" s="362">
        <f t="shared" si="17"/>
        <v>16</v>
      </c>
      <c r="AN21" s="407"/>
      <c r="AO21" s="407"/>
      <c r="AP21" s="407"/>
      <c r="AQ21" s="407"/>
      <c r="AR21" s="407"/>
      <c r="AS21" s="407"/>
      <c r="AT21" s="379">
        <f t="shared" si="18"/>
        <v>0</v>
      </c>
      <c r="AU21" s="379">
        <f t="shared" si="19"/>
        <v>0</v>
      </c>
      <c r="AV21" s="379" t="str">
        <f t="shared" si="20"/>
        <v/>
      </c>
      <c r="AW21" s="379">
        <f t="shared" si="21"/>
        <v>0</v>
      </c>
      <c r="AX21" s="379">
        <f t="shared" si="22"/>
        <v>0</v>
      </c>
      <c r="AY21" s="379" t="str">
        <f t="shared" si="23"/>
        <v/>
      </c>
      <c r="AZ21" s="379">
        <f t="shared" si="24"/>
        <v>16</v>
      </c>
      <c r="BA21" s="379">
        <f t="shared" si="25"/>
        <v>13</v>
      </c>
      <c r="BB21" s="379" t="str">
        <f t="shared" si="26"/>
        <v>Lapatrie Gilles</v>
      </c>
    </row>
    <row r="22" spans="1:54" s="188" customFormat="1" ht="16.5" customHeight="1" thickBot="1" x14ac:dyDescent="0.4">
      <c r="A22" s="363">
        <v>17</v>
      </c>
      <c r="B22" s="364" t="str">
        <f t="shared" ref="B22:D35" si="32">+B58</f>
        <v>Dupuy Eric</v>
      </c>
      <c r="C22" s="365" t="str">
        <f t="shared" si="32"/>
        <v>H</v>
      </c>
      <c r="D22" s="366" t="str">
        <f t="shared" si="32"/>
        <v>ASGAF</v>
      </c>
      <c r="E22" s="354">
        <f t="shared" si="6"/>
        <v>13.8</v>
      </c>
      <c r="F22" s="367">
        <f>+F21-2</f>
        <v>14</v>
      </c>
      <c r="H22" s="390">
        <v>17</v>
      </c>
      <c r="I22" s="364" t="str">
        <f t="shared" ref="I22:K35" si="33">+I58</f>
        <v>Motard Gilbert</v>
      </c>
      <c r="J22" s="365" t="str">
        <f t="shared" si="33"/>
        <v>H</v>
      </c>
      <c r="K22" s="365" t="str">
        <f t="shared" si="33"/>
        <v>ASGAF</v>
      </c>
      <c r="L22" s="354">
        <f t="shared" si="7"/>
        <v>6.6</v>
      </c>
      <c r="M22" s="367">
        <f>+M21-2</f>
        <v>14</v>
      </c>
      <c r="O22" s="409" t="s">
        <v>30</v>
      </c>
      <c r="P22" s="410" t="s">
        <v>31</v>
      </c>
      <c r="Q22" s="410" t="s">
        <v>26</v>
      </c>
      <c r="R22" s="410" t="s">
        <v>32</v>
      </c>
      <c r="S22" s="411" t="s">
        <v>8</v>
      </c>
      <c r="X22" s="341"/>
      <c r="AB22" s="361">
        <f t="shared" si="12"/>
        <v>14</v>
      </c>
      <c r="AC22" s="361" t="str">
        <f t="shared" si="3"/>
        <v/>
      </c>
      <c r="AD22" s="361" t="str">
        <f t="shared" si="13"/>
        <v/>
      </c>
      <c r="AE22" s="361" t="str">
        <f t="shared" si="14"/>
        <v/>
      </c>
      <c r="AF22" s="361" t="str">
        <f t="shared" si="14"/>
        <v/>
      </c>
      <c r="AH22" s="362">
        <f t="shared" si="4"/>
        <v>14</v>
      </c>
      <c r="AI22" s="362" t="str">
        <f t="shared" si="15"/>
        <v/>
      </c>
      <c r="AJ22" s="362" t="str">
        <f t="shared" si="16"/>
        <v/>
      </c>
      <c r="AK22" s="362" t="str">
        <f t="shared" si="17"/>
        <v/>
      </c>
      <c r="AL22" s="362" t="str">
        <f t="shared" si="17"/>
        <v/>
      </c>
      <c r="AN22" s="407"/>
      <c r="AO22" s="407"/>
      <c r="AP22" s="407"/>
      <c r="AQ22" s="407"/>
      <c r="AR22" s="407"/>
      <c r="AS22" s="407"/>
      <c r="AT22" s="379">
        <f t="shared" si="18"/>
        <v>0</v>
      </c>
      <c r="AU22" s="379">
        <f t="shared" si="19"/>
        <v>0</v>
      </c>
      <c r="AV22" s="379" t="str">
        <f t="shared" si="20"/>
        <v/>
      </c>
      <c r="AW22" s="379">
        <f t="shared" si="21"/>
        <v>0</v>
      </c>
      <c r="AX22" s="379">
        <f t="shared" si="22"/>
        <v>0</v>
      </c>
      <c r="AY22" s="379" t="str">
        <f t="shared" si="23"/>
        <v/>
      </c>
      <c r="AZ22" s="379">
        <f t="shared" si="24"/>
        <v>16</v>
      </c>
      <c r="BA22" s="379">
        <f t="shared" si="25"/>
        <v>13</v>
      </c>
      <c r="BB22" s="379" t="str">
        <f t="shared" si="26"/>
        <v>Bridier Jean Michel</v>
      </c>
    </row>
    <row r="23" spans="1:54" s="188" customFormat="1" ht="16.5" customHeight="1" x14ac:dyDescent="0.45">
      <c r="A23" s="363">
        <v>18</v>
      </c>
      <c r="B23" s="364" t="str">
        <f t="shared" si="32"/>
        <v>Norrant Gwenael</v>
      </c>
      <c r="C23" s="365" t="str">
        <f t="shared" si="32"/>
        <v>H</v>
      </c>
      <c r="D23" s="366" t="str">
        <f t="shared" si="32"/>
        <v>ASGAF</v>
      </c>
      <c r="E23" s="354">
        <f t="shared" si="6"/>
        <v>14.3</v>
      </c>
      <c r="F23" s="367">
        <f>+F22</f>
        <v>14</v>
      </c>
      <c r="H23" s="390">
        <v>18</v>
      </c>
      <c r="I23" s="364" t="str">
        <f t="shared" si="33"/>
        <v>Barcon Jean-Jacques</v>
      </c>
      <c r="J23" s="365" t="str">
        <f t="shared" si="33"/>
        <v>H</v>
      </c>
      <c r="K23" s="365" t="str">
        <f t="shared" si="33"/>
        <v>ASGAF</v>
      </c>
      <c r="L23" s="354">
        <f t="shared" si="7"/>
        <v>20.6</v>
      </c>
      <c r="M23" s="367">
        <f>+M22</f>
        <v>14</v>
      </c>
      <c r="O23" s="412">
        <v>1</v>
      </c>
      <c r="P23" s="413" t="str">
        <f t="shared" ref="P23:P34" si="34">IFERROR(VLOOKUP($O23,$AX$7:$AY$36,2,0),"")</f>
        <v>Lezervant Sophie</v>
      </c>
      <c r="Q23" s="369">
        <f t="shared" ref="Q23:Q34" si="35">IFERROR(VLOOKUP($P23,$I$6:$L$35,4,0),"")</f>
        <v>23.7</v>
      </c>
      <c r="R23" s="369" t="str">
        <f t="shared" ref="R23:R34" si="36">IFERROR(VLOOKUP($P23,$I$6:$L$35,3,0),"")</f>
        <v>ASGAF</v>
      </c>
      <c r="S23" s="371">
        <f t="shared" ref="S23:S34" si="37">IFERROR(VLOOKUP($P23,$I$6:$M$35,5,0),"")</f>
        <v>30</v>
      </c>
      <c r="X23" s="341"/>
      <c r="AB23" s="361">
        <f t="shared" si="12"/>
        <v>14</v>
      </c>
      <c r="AC23" s="361" t="str">
        <f t="shared" si="3"/>
        <v/>
      </c>
      <c r="AD23" s="361" t="str">
        <f t="shared" si="13"/>
        <v/>
      </c>
      <c r="AE23" s="361" t="str">
        <f t="shared" si="14"/>
        <v/>
      </c>
      <c r="AF23" s="361" t="str">
        <f t="shared" si="14"/>
        <v/>
      </c>
      <c r="AH23" s="362">
        <f t="shared" si="4"/>
        <v>14</v>
      </c>
      <c r="AI23" s="362" t="str">
        <f t="shared" si="15"/>
        <v/>
      </c>
      <c r="AJ23" s="362" t="str">
        <f t="shared" si="16"/>
        <v/>
      </c>
      <c r="AK23" s="362" t="str">
        <f t="shared" si="17"/>
        <v/>
      </c>
      <c r="AL23" s="362" t="str">
        <f t="shared" si="17"/>
        <v/>
      </c>
      <c r="AN23" s="407"/>
      <c r="AO23" s="407"/>
      <c r="AP23" s="407"/>
      <c r="AQ23" s="407"/>
      <c r="AR23" s="407"/>
      <c r="AT23" s="379">
        <f t="shared" si="18"/>
        <v>0</v>
      </c>
      <c r="AU23" s="379">
        <f t="shared" si="19"/>
        <v>0</v>
      </c>
      <c r="AV23" s="379" t="str">
        <f t="shared" si="20"/>
        <v/>
      </c>
      <c r="AW23" s="379">
        <f t="shared" si="21"/>
        <v>0</v>
      </c>
      <c r="AX23" s="379">
        <f t="shared" si="22"/>
        <v>0</v>
      </c>
      <c r="AY23" s="379" t="str">
        <f t="shared" si="23"/>
        <v/>
      </c>
      <c r="AZ23" s="379">
        <f t="shared" si="24"/>
        <v>14</v>
      </c>
      <c r="BA23" s="379">
        <f t="shared" si="25"/>
        <v>15</v>
      </c>
      <c r="BB23" s="379" t="str">
        <f t="shared" si="26"/>
        <v>Motard Gilbert</v>
      </c>
    </row>
    <row r="24" spans="1:54" s="188" customFormat="1" ht="16.5" customHeight="1" x14ac:dyDescent="0.35">
      <c r="A24" s="363">
        <v>19</v>
      </c>
      <c r="B24" s="364" t="str">
        <f t="shared" si="32"/>
        <v>Salvoch Jean-Marc</v>
      </c>
      <c r="C24" s="365" t="str">
        <f t="shared" si="32"/>
        <v>H</v>
      </c>
      <c r="D24" s="366" t="str">
        <f t="shared" si="32"/>
        <v>Chevannes</v>
      </c>
      <c r="E24" s="354">
        <f t="shared" si="6"/>
        <v>13.4</v>
      </c>
      <c r="F24" s="367">
        <f>+F23-2</f>
        <v>12</v>
      </c>
      <c r="H24" s="390">
        <v>19</v>
      </c>
      <c r="I24" s="364" t="str">
        <f t="shared" si="33"/>
        <v>Gonzalez Alain</v>
      </c>
      <c r="J24" s="365" t="str">
        <f t="shared" si="33"/>
        <v>H</v>
      </c>
      <c r="K24" s="365" t="str">
        <f t="shared" si="33"/>
        <v>Réveillon</v>
      </c>
      <c r="L24" s="354">
        <f t="shared" si="7"/>
        <v>22</v>
      </c>
      <c r="M24" s="367">
        <f>+M23-2</f>
        <v>12</v>
      </c>
      <c r="O24" s="414">
        <v>2</v>
      </c>
      <c r="P24" s="415" t="str">
        <f t="shared" si="34"/>
        <v>Le Boulc'H Catherine</v>
      </c>
      <c r="Q24" s="376">
        <f t="shared" si="35"/>
        <v>21.3</v>
      </c>
      <c r="R24" s="376" t="str">
        <f t="shared" si="36"/>
        <v>Chevannes</v>
      </c>
      <c r="S24" s="378">
        <f t="shared" si="37"/>
        <v>20</v>
      </c>
      <c r="X24" s="341"/>
      <c r="AB24" s="361" t="str">
        <f t="shared" si="12"/>
        <v/>
      </c>
      <c r="AC24" s="361">
        <f t="shared" si="3"/>
        <v>12</v>
      </c>
      <c r="AD24" s="361" t="str">
        <f t="shared" si="13"/>
        <v/>
      </c>
      <c r="AE24" s="361" t="str">
        <f t="shared" si="14"/>
        <v/>
      </c>
      <c r="AF24" s="361" t="str">
        <f t="shared" si="14"/>
        <v/>
      </c>
      <c r="AH24" s="362" t="str">
        <f t="shared" si="4"/>
        <v/>
      </c>
      <c r="AI24" s="362" t="str">
        <f t="shared" si="15"/>
        <v/>
      </c>
      <c r="AJ24" s="362" t="str">
        <f t="shared" si="16"/>
        <v/>
      </c>
      <c r="AK24" s="362" t="str">
        <f t="shared" si="17"/>
        <v/>
      </c>
      <c r="AL24" s="362">
        <f t="shared" si="17"/>
        <v>12</v>
      </c>
      <c r="AN24" s="407"/>
      <c r="AO24" s="407"/>
      <c r="AP24" s="407"/>
      <c r="AQ24" s="407"/>
      <c r="AR24" s="407"/>
      <c r="AT24" s="379">
        <f t="shared" si="18"/>
        <v>0</v>
      </c>
      <c r="AU24" s="379">
        <f t="shared" si="19"/>
        <v>0</v>
      </c>
      <c r="AV24" s="379" t="str">
        <f t="shared" si="20"/>
        <v/>
      </c>
      <c r="AW24" s="379">
        <f t="shared" si="21"/>
        <v>0</v>
      </c>
      <c r="AX24" s="379">
        <f t="shared" si="22"/>
        <v>0</v>
      </c>
      <c r="AY24" s="379" t="str">
        <f t="shared" si="23"/>
        <v/>
      </c>
      <c r="AZ24" s="379">
        <f t="shared" si="24"/>
        <v>14</v>
      </c>
      <c r="BA24" s="379">
        <f t="shared" si="25"/>
        <v>15</v>
      </c>
      <c r="BB24" s="379" t="str">
        <f t="shared" si="26"/>
        <v>Barcon Jean-Jacques</v>
      </c>
    </row>
    <row r="25" spans="1:54" s="188" customFormat="1" ht="16.5" customHeight="1" x14ac:dyDescent="0.45">
      <c r="A25" s="363">
        <v>20</v>
      </c>
      <c r="B25" s="364" t="str">
        <f t="shared" si="32"/>
        <v>Villette Claudine</v>
      </c>
      <c r="C25" s="365" t="str">
        <f t="shared" si="32"/>
        <v>F</v>
      </c>
      <c r="D25" s="366" t="str">
        <f t="shared" si="32"/>
        <v>Chevannes</v>
      </c>
      <c r="E25" s="354">
        <f t="shared" si="6"/>
        <v>19.899999999999999</v>
      </c>
      <c r="F25" s="367">
        <f t="shared" ref="F25:F35" si="38">+F24</f>
        <v>12</v>
      </c>
      <c r="H25" s="390">
        <v>20</v>
      </c>
      <c r="I25" s="364" t="str">
        <f t="shared" si="33"/>
        <v>Fanchon Marc</v>
      </c>
      <c r="J25" s="365" t="str">
        <f t="shared" si="33"/>
        <v>H</v>
      </c>
      <c r="K25" s="365" t="str">
        <f t="shared" si="33"/>
        <v>Réveillon</v>
      </c>
      <c r="L25" s="354">
        <f t="shared" si="7"/>
        <v>25</v>
      </c>
      <c r="M25" s="367">
        <f t="shared" ref="M25:M35" si="39">+M24</f>
        <v>12</v>
      </c>
      <c r="O25" s="416">
        <v>3</v>
      </c>
      <c r="P25" s="415" t="str">
        <f t="shared" si="34"/>
        <v>Villette Claudine</v>
      </c>
      <c r="Q25" s="376">
        <f t="shared" si="35"/>
        <v>19.899999999999999</v>
      </c>
      <c r="R25" s="376" t="str">
        <f t="shared" si="36"/>
        <v>Chevannes</v>
      </c>
      <c r="S25" s="378">
        <f t="shared" si="37"/>
        <v>8</v>
      </c>
      <c r="X25" s="341"/>
      <c r="AB25" s="361" t="str">
        <f t="shared" si="12"/>
        <v/>
      </c>
      <c r="AC25" s="361">
        <f t="shared" si="3"/>
        <v>12</v>
      </c>
      <c r="AD25" s="361" t="str">
        <f t="shared" si="13"/>
        <v/>
      </c>
      <c r="AE25" s="361" t="str">
        <f t="shared" si="14"/>
        <v/>
      </c>
      <c r="AF25" s="361" t="str">
        <f t="shared" si="14"/>
        <v/>
      </c>
      <c r="AH25" s="362" t="str">
        <f t="shared" si="4"/>
        <v/>
      </c>
      <c r="AI25" s="362" t="str">
        <f t="shared" si="15"/>
        <v/>
      </c>
      <c r="AJ25" s="362" t="str">
        <f t="shared" si="16"/>
        <v/>
      </c>
      <c r="AK25" s="362" t="str">
        <f t="shared" si="17"/>
        <v/>
      </c>
      <c r="AL25" s="362">
        <f t="shared" si="17"/>
        <v>12</v>
      </c>
      <c r="AN25" s="407"/>
      <c r="AO25" s="407"/>
      <c r="AP25" s="407"/>
      <c r="AQ25" s="407"/>
      <c r="AR25" s="407"/>
      <c r="AT25" s="379">
        <f t="shared" si="18"/>
        <v>0</v>
      </c>
      <c r="AU25" s="379">
        <f t="shared" si="19"/>
        <v>0</v>
      </c>
      <c r="AV25" s="379" t="str">
        <f t="shared" si="20"/>
        <v/>
      </c>
      <c r="AW25" s="379">
        <f t="shared" si="21"/>
        <v>0</v>
      </c>
      <c r="AX25" s="379">
        <f t="shared" si="22"/>
        <v>0</v>
      </c>
      <c r="AY25" s="379" t="str">
        <f t="shared" si="23"/>
        <v/>
      </c>
      <c r="AZ25" s="379">
        <f t="shared" si="24"/>
        <v>12</v>
      </c>
      <c r="BA25" s="379">
        <f t="shared" si="25"/>
        <v>17</v>
      </c>
      <c r="BB25" s="379" t="str">
        <f t="shared" si="26"/>
        <v>Gonzalez Alain</v>
      </c>
    </row>
    <row r="26" spans="1:54" s="188" customFormat="1" ht="16.5" customHeight="1" x14ac:dyDescent="0.35">
      <c r="A26" s="363">
        <v>21</v>
      </c>
      <c r="B26" s="364" t="str">
        <f t="shared" si="32"/>
        <v>Olivier Franck</v>
      </c>
      <c r="C26" s="365" t="str">
        <f t="shared" si="32"/>
        <v>H</v>
      </c>
      <c r="D26" s="366" t="str">
        <f t="shared" si="32"/>
        <v>Chevannes</v>
      </c>
      <c r="E26" s="354">
        <f t="shared" si="6"/>
        <v>18.2</v>
      </c>
      <c r="F26" s="367">
        <f>+F25-2</f>
        <v>10</v>
      </c>
      <c r="H26" s="390">
        <v>21</v>
      </c>
      <c r="I26" s="364" t="str">
        <f t="shared" si="33"/>
        <v>Dupuy Eric</v>
      </c>
      <c r="J26" s="365" t="str">
        <f t="shared" si="33"/>
        <v>H</v>
      </c>
      <c r="K26" s="365" t="str">
        <f t="shared" si="33"/>
        <v>ASGAF</v>
      </c>
      <c r="L26" s="354">
        <f t="shared" si="7"/>
        <v>13.8</v>
      </c>
      <c r="M26" s="367">
        <f>+M25-2</f>
        <v>10</v>
      </c>
      <c r="O26" s="414">
        <v>4</v>
      </c>
      <c r="P26" s="415" t="str">
        <f t="shared" si="34"/>
        <v>Sauvadet Yannick</v>
      </c>
      <c r="Q26" s="376">
        <f t="shared" si="35"/>
        <v>24.9</v>
      </c>
      <c r="R26" s="376" t="str">
        <f t="shared" si="36"/>
        <v>ASGAF</v>
      </c>
      <c r="S26" s="378">
        <f t="shared" si="37"/>
        <v>4</v>
      </c>
      <c r="X26" s="341"/>
      <c r="AB26" s="361" t="str">
        <f t="shared" si="12"/>
        <v/>
      </c>
      <c r="AC26" s="361">
        <f t="shared" si="3"/>
        <v>10</v>
      </c>
      <c r="AD26" s="361" t="str">
        <f t="shared" si="13"/>
        <v/>
      </c>
      <c r="AE26" s="361" t="str">
        <f t="shared" si="14"/>
        <v/>
      </c>
      <c r="AF26" s="361" t="str">
        <f t="shared" si="14"/>
        <v/>
      </c>
      <c r="AH26" s="362">
        <f t="shared" si="4"/>
        <v>10</v>
      </c>
      <c r="AI26" s="362" t="str">
        <f t="shared" si="15"/>
        <v/>
      </c>
      <c r="AJ26" s="362" t="str">
        <f t="shared" si="16"/>
        <v/>
      </c>
      <c r="AK26" s="362" t="str">
        <f t="shared" si="17"/>
        <v/>
      </c>
      <c r="AL26" s="362" t="str">
        <f t="shared" si="17"/>
        <v/>
      </c>
      <c r="AN26" s="407"/>
      <c r="AO26" s="407"/>
      <c r="AP26" s="407"/>
      <c r="AQ26" s="407"/>
      <c r="AR26" s="407"/>
      <c r="AT26" s="379">
        <f t="shared" si="18"/>
        <v>0</v>
      </c>
      <c r="AU26" s="379">
        <f t="shared" si="19"/>
        <v>0</v>
      </c>
      <c r="AV26" s="379" t="str">
        <f t="shared" si="20"/>
        <v/>
      </c>
      <c r="AW26" s="379">
        <f t="shared" si="21"/>
        <v>0</v>
      </c>
      <c r="AX26" s="379">
        <f t="shared" si="22"/>
        <v>0</v>
      </c>
      <c r="AY26" s="379" t="str">
        <f t="shared" si="23"/>
        <v/>
      </c>
      <c r="AZ26" s="379">
        <f t="shared" si="24"/>
        <v>12</v>
      </c>
      <c r="BA26" s="379">
        <f t="shared" si="25"/>
        <v>17</v>
      </c>
      <c r="BB26" s="379" t="str">
        <f t="shared" si="26"/>
        <v>Fanchon Marc</v>
      </c>
    </row>
    <row r="27" spans="1:54" s="188" customFormat="1" ht="16.5" customHeight="1" x14ac:dyDescent="0.45">
      <c r="A27" s="363">
        <v>22</v>
      </c>
      <c r="B27" s="364" t="str">
        <f t="shared" si="32"/>
        <v>Pieters Philippe</v>
      </c>
      <c r="C27" s="365" t="str">
        <f t="shared" si="32"/>
        <v>H</v>
      </c>
      <c r="D27" s="366" t="str">
        <f t="shared" si="32"/>
        <v>Chevannes</v>
      </c>
      <c r="E27" s="354">
        <f t="shared" si="6"/>
        <v>13.5</v>
      </c>
      <c r="F27" s="367">
        <f t="shared" si="38"/>
        <v>10</v>
      </c>
      <c r="H27" s="390">
        <v>22</v>
      </c>
      <c r="I27" s="364" t="str">
        <f t="shared" si="33"/>
        <v>Norrant Gwenael</v>
      </c>
      <c r="J27" s="365" t="str">
        <f t="shared" si="33"/>
        <v>H</v>
      </c>
      <c r="K27" s="365" t="str">
        <f t="shared" si="33"/>
        <v>ASGAF</v>
      </c>
      <c r="L27" s="354">
        <f t="shared" si="7"/>
        <v>14.3</v>
      </c>
      <c r="M27" s="367">
        <f t="shared" si="39"/>
        <v>10</v>
      </c>
      <c r="O27" s="416">
        <v>5</v>
      </c>
      <c r="P27" s="415" t="str">
        <f t="shared" si="34"/>
        <v/>
      </c>
      <c r="Q27" s="376" t="str">
        <f t="shared" si="35"/>
        <v/>
      </c>
      <c r="R27" s="376" t="str">
        <f t="shared" si="36"/>
        <v/>
      </c>
      <c r="S27" s="378" t="str">
        <f t="shared" si="37"/>
        <v/>
      </c>
      <c r="X27" s="341"/>
      <c r="AB27" s="361" t="str">
        <f t="shared" si="12"/>
        <v/>
      </c>
      <c r="AC27" s="361">
        <f t="shared" si="3"/>
        <v>10</v>
      </c>
      <c r="AD27" s="361" t="str">
        <f t="shared" si="13"/>
        <v/>
      </c>
      <c r="AE27" s="361" t="str">
        <f t="shared" si="14"/>
        <v/>
      </c>
      <c r="AF27" s="361" t="str">
        <f t="shared" si="14"/>
        <v/>
      </c>
      <c r="AH27" s="362">
        <f t="shared" si="4"/>
        <v>10</v>
      </c>
      <c r="AI27" s="362" t="str">
        <f t="shared" si="15"/>
        <v/>
      </c>
      <c r="AJ27" s="362" t="str">
        <f t="shared" si="16"/>
        <v/>
      </c>
      <c r="AK27" s="362" t="str">
        <f t="shared" si="17"/>
        <v/>
      </c>
      <c r="AL27" s="362" t="str">
        <f t="shared" si="17"/>
        <v/>
      </c>
      <c r="AN27" s="407"/>
      <c r="AO27" s="407"/>
      <c r="AP27" s="407"/>
      <c r="AQ27" s="407"/>
      <c r="AR27" s="407"/>
      <c r="AT27" s="379">
        <f t="shared" si="18"/>
        <v>0</v>
      </c>
      <c r="AU27" s="379">
        <f t="shared" si="19"/>
        <v>0</v>
      </c>
      <c r="AV27" s="379" t="str">
        <f t="shared" si="20"/>
        <v/>
      </c>
      <c r="AW27" s="379">
        <f t="shared" si="21"/>
        <v>0</v>
      </c>
      <c r="AX27" s="379">
        <f t="shared" si="22"/>
        <v>0</v>
      </c>
      <c r="AY27" s="379" t="str">
        <f t="shared" si="23"/>
        <v/>
      </c>
      <c r="AZ27" s="379">
        <f t="shared" si="24"/>
        <v>10</v>
      </c>
      <c r="BA27" s="379">
        <f t="shared" si="25"/>
        <v>19</v>
      </c>
      <c r="BB27" s="379" t="str">
        <f t="shared" si="26"/>
        <v>Dupuy Eric</v>
      </c>
    </row>
    <row r="28" spans="1:54" s="188" customFormat="1" ht="16.5" customHeight="1" x14ac:dyDescent="0.35">
      <c r="A28" s="363">
        <v>23</v>
      </c>
      <c r="B28" s="364" t="str">
        <f t="shared" si="32"/>
        <v>Napoleone Remi</v>
      </c>
      <c r="C28" s="365" t="str">
        <f t="shared" si="32"/>
        <v>H</v>
      </c>
      <c r="D28" s="366" t="str">
        <f t="shared" si="32"/>
        <v>Chevry</v>
      </c>
      <c r="E28" s="354">
        <f t="shared" si="6"/>
        <v>22.4</v>
      </c>
      <c r="F28" s="367">
        <f>+F27-2</f>
        <v>8</v>
      </c>
      <c r="H28" s="390">
        <v>23</v>
      </c>
      <c r="I28" s="364" t="str">
        <f t="shared" si="33"/>
        <v>Salvoch Jean-Marc</v>
      </c>
      <c r="J28" s="365" t="str">
        <f t="shared" si="33"/>
        <v>H</v>
      </c>
      <c r="K28" s="365" t="str">
        <f t="shared" si="33"/>
        <v>Chevannes</v>
      </c>
      <c r="L28" s="354">
        <f t="shared" si="7"/>
        <v>13.4</v>
      </c>
      <c r="M28" s="367">
        <f>+M27-2</f>
        <v>8</v>
      </c>
      <c r="O28" s="414">
        <v>6</v>
      </c>
      <c r="P28" s="415" t="str">
        <f t="shared" si="34"/>
        <v/>
      </c>
      <c r="Q28" s="376" t="str">
        <f t="shared" si="35"/>
        <v/>
      </c>
      <c r="R28" s="376" t="str">
        <f t="shared" si="36"/>
        <v/>
      </c>
      <c r="S28" s="378" t="str">
        <f t="shared" si="37"/>
        <v/>
      </c>
      <c r="X28" s="341"/>
      <c r="AB28" s="361" t="str">
        <f t="shared" si="12"/>
        <v/>
      </c>
      <c r="AC28" s="361" t="str">
        <f t="shared" si="3"/>
        <v/>
      </c>
      <c r="AD28" s="361">
        <f t="shared" si="13"/>
        <v>8</v>
      </c>
      <c r="AE28" s="361" t="str">
        <f t="shared" si="14"/>
        <v/>
      </c>
      <c r="AF28" s="361" t="str">
        <f t="shared" si="14"/>
        <v/>
      </c>
      <c r="AH28" s="362" t="str">
        <f t="shared" si="4"/>
        <v/>
      </c>
      <c r="AI28" s="362">
        <f t="shared" si="15"/>
        <v>8</v>
      </c>
      <c r="AJ28" s="362" t="str">
        <f t="shared" si="16"/>
        <v/>
      </c>
      <c r="AK28" s="362" t="str">
        <f t="shared" si="17"/>
        <v/>
      </c>
      <c r="AL28" s="362" t="str">
        <f t="shared" si="17"/>
        <v/>
      </c>
      <c r="AN28" s="407"/>
      <c r="AO28" s="407"/>
      <c r="AP28" s="407"/>
      <c r="AQ28" s="407"/>
      <c r="AR28" s="407"/>
      <c r="AT28" s="379">
        <f t="shared" si="18"/>
        <v>0</v>
      </c>
      <c r="AU28" s="379">
        <f t="shared" si="19"/>
        <v>0</v>
      </c>
      <c r="AV28" s="379" t="str">
        <f t="shared" si="20"/>
        <v/>
      </c>
      <c r="AW28" s="379">
        <f t="shared" si="21"/>
        <v>0</v>
      </c>
      <c r="AX28" s="379">
        <f t="shared" si="22"/>
        <v>0</v>
      </c>
      <c r="AY28" s="379" t="str">
        <f t="shared" si="23"/>
        <v/>
      </c>
      <c r="AZ28" s="379">
        <f t="shared" si="24"/>
        <v>10</v>
      </c>
      <c r="BA28" s="379">
        <f t="shared" si="25"/>
        <v>19</v>
      </c>
      <c r="BB28" s="379" t="str">
        <f t="shared" si="26"/>
        <v>Norrant Gwenael</v>
      </c>
    </row>
    <row r="29" spans="1:54" s="188" customFormat="1" ht="16.5" customHeight="1" x14ac:dyDescent="0.45">
      <c r="A29" s="363">
        <v>24</v>
      </c>
      <c r="B29" s="364" t="str">
        <f t="shared" si="32"/>
        <v>Paillart Pascal</v>
      </c>
      <c r="C29" s="365" t="str">
        <f t="shared" si="32"/>
        <v>H</v>
      </c>
      <c r="D29" s="366" t="str">
        <f t="shared" si="32"/>
        <v>Chevry</v>
      </c>
      <c r="E29" s="354">
        <f t="shared" si="6"/>
        <v>32.700000000000003</v>
      </c>
      <c r="F29" s="367">
        <f t="shared" si="38"/>
        <v>8</v>
      </c>
      <c r="H29" s="390">
        <v>24</v>
      </c>
      <c r="I29" s="364" t="str">
        <f t="shared" si="33"/>
        <v>Villette Claudine</v>
      </c>
      <c r="J29" s="365" t="str">
        <f t="shared" si="33"/>
        <v>F</v>
      </c>
      <c r="K29" s="365" t="str">
        <f t="shared" si="33"/>
        <v>Chevannes</v>
      </c>
      <c r="L29" s="354">
        <f t="shared" si="7"/>
        <v>19.899999999999999</v>
      </c>
      <c r="M29" s="367">
        <f t="shared" si="39"/>
        <v>8</v>
      </c>
      <c r="O29" s="416">
        <v>7</v>
      </c>
      <c r="P29" s="415" t="str">
        <f t="shared" si="34"/>
        <v/>
      </c>
      <c r="Q29" s="376" t="str">
        <f t="shared" si="35"/>
        <v/>
      </c>
      <c r="R29" s="376" t="str">
        <f t="shared" si="36"/>
        <v/>
      </c>
      <c r="S29" s="378" t="str">
        <f t="shared" si="37"/>
        <v/>
      </c>
      <c r="X29" s="341"/>
      <c r="AB29" s="361" t="str">
        <f t="shared" si="12"/>
        <v/>
      </c>
      <c r="AC29" s="361" t="str">
        <f t="shared" si="3"/>
        <v/>
      </c>
      <c r="AD29" s="361">
        <f t="shared" si="13"/>
        <v>8</v>
      </c>
      <c r="AE29" s="361" t="str">
        <f t="shared" si="14"/>
        <v/>
      </c>
      <c r="AF29" s="361" t="str">
        <f t="shared" si="14"/>
        <v/>
      </c>
      <c r="AH29" s="362" t="str">
        <f t="shared" si="4"/>
        <v/>
      </c>
      <c r="AI29" s="362">
        <f t="shared" si="15"/>
        <v>8</v>
      </c>
      <c r="AJ29" s="362" t="str">
        <f t="shared" si="16"/>
        <v/>
      </c>
      <c r="AK29" s="362" t="str">
        <f t="shared" si="17"/>
        <v/>
      </c>
      <c r="AL29" s="362" t="str">
        <f t="shared" si="17"/>
        <v/>
      </c>
      <c r="AN29" s="407"/>
      <c r="AO29" s="407"/>
      <c r="AP29" s="407"/>
      <c r="AQ29" s="407"/>
      <c r="AR29" s="407"/>
      <c r="AT29" s="379">
        <f t="shared" si="18"/>
        <v>0</v>
      </c>
      <c r="AU29" s="379">
        <f t="shared" si="19"/>
        <v>0</v>
      </c>
      <c r="AV29" s="379" t="str">
        <f t="shared" si="20"/>
        <v/>
      </c>
      <c r="AW29" s="379">
        <f t="shared" si="21"/>
        <v>0</v>
      </c>
      <c r="AX29" s="379">
        <f t="shared" si="22"/>
        <v>0</v>
      </c>
      <c r="AY29" s="379" t="str">
        <f t="shared" si="23"/>
        <v/>
      </c>
      <c r="AZ29" s="379">
        <f t="shared" si="24"/>
        <v>8</v>
      </c>
      <c r="BA29" s="379">
        <f t="shared" si="25"/>
        <v>21</v>
      </c>
      <c r="BB29" s="379" t="str">
        <f t="shared" si="26"/>
        <v>Salvoch Jean-Marc</v>
      </c>
    </row>
    <row r="30" spans="1:54" s="188" customFormat="1" ht="16.5" customHeight="1" x14ac:dyDescent="0.35">
      <c r="A30" s="363">
        <v>25</v>
      </c>
      <c r="B30" s="364" t="str">
        <f t="shared" si="32"/>
        <v>Balley Jean Marc</v>
      </c>
      <c r="C30" s="365" t="str">
        <f t="shared" si="32"/>
        <v>H</v>
      </c>
      <c r="D30" s="366" t="str">
        <f t="shared" si="32"/>
        <v>ASGAF</v>
      </c>
      <c r="E30" s="354">
        <f t="shared" si="6"/>
        <v>14.3</v>
      </c>
      <c r="F30" s="367">
        <f>+F29-2</f>
        <v>6</v>
      </c>
      <c r="H30" s="390">
        <v>25</v>
      </c>
      <c r="I30" s="364" t="str">
        <f t="shared" si="33"/>
        <v>Olivier Franck</v>
      </c>
      <c r="J30" s="365" t="str">
        <f t="shared" si="33"/>
        <v>H</v>
      </c>
      <c r="K30" s="365" t="str">
        <f t="shared" si="33"/>
        <v>Chevannes</v>
      </c>
      <c r="L30" s="354">
        <f t="shared" si="7"/>
        <v>18.2</v>
      </c>
      <c r="M30" s="367">
        <f>+M29-2</f>
        <v>6</v>
      </c>
      <c r="O30" s="414">
        <v>8</v>
      </c>
      <c r="P30" s="415" t="str">
        <f t="shared" si="34"/>
        <v/>
      </c>
      <c r="Q30" s="376" t="str">
        <f t="shared" si="35"/>
        <v/>
      </c>
      <c r="R30" s="376" t="str">
        <f t="shared" si="36"/>
        <v/>
      </c>
      <c r="S30" s="378" t="str">
        <f t="shared" si="37"/>
        <v/>
      </c>
      <c r="X30" s="341"/>
      <c r="AB30" s="361">
        <f t="shared" si="12"/>
        <v>6</v>
      </c>
      <c r="AC30" s="361" t="str">
        <f t="shared" si="3"/>
        <v/>
      </c>
      <c r="AD30" s="361" t="str">
        <f t="shared" si="13"/>
        <v/>
      </c>
      <c r="AE30" s="361" t="str">
        <f t="shared" si="14"/>
        <v/>
      </c>
      <c r="AF30" s="361" t="str">
        <f t="shared" si="14"/>
        <v/>
      </c>
      <c r="AH30" s="362" t="str">
        <f t="shared" si="4"/>
        <v/>
      </c>
      <c r="AI30" s="362">
        <f t="shared" si="15"/>
        <v>6</v>
      </c>
      <c r="AJ30" s="362" t="str">
        <f t="shared" si="16"/>
        <v/>
      </c>
      <c r="AK30" s="362" t="str">
        <f t="shared" si="17"/>
        <v/>
      </c>
      <c r="AL30" s="362" t="str">
        <f t="shared" si="17"/>
        <v/>
      </c>
      <c r="AN30" s="407"/>
      <c r="AO30" s="407"/>
      <c r="AP30" s="407"/>
      <c r="AQ30" s="407"/>
      <c r="AR30" s="407"/>
      <c r="AT30" s="379">
        <f t="shared" si="18"/>
        <v>0</v>
      </c>
      <c r="AU30" s="379">
        <f t="shared" si="19"/>
        <v>0</v>
      </c>
      <c r="AV30" s="379" t="str">
        <f t="shared" si="20"/>
        <v/>
      </c>
      <c r="AW30" s="379">
        <f t="shared" si="21"/>
        <v>8</v>
      </c>
      <c r="AX30" s="379">
        <f t="shared" si="22"/>
        <v>3</v>
      </c>
      <c r="AY30" s="379" t="str">
        <f t="shared" si="23"/>
        <v>Villette Claudine</v>
      </c>
      <c r="AZ30" s="379">
        <f t="shared" si="24"/>
        <v>0</v>
      </c>
      <c r="BA30" s="379">
        <f t="shared" si="25"/>
        <v>0</v>
      </c>
      <c r="BB30" s="379" t="str">
        <f t="shared" si="26"/>
        <v/>
      </c>
    </row>
    <row r="31" spans="1:54" s="188" customFormat="1" ht="16.5" customHeight="1" x14ac:dyDescent="0.45">
      <c r="A31" s="363">
        <v>26</v>
      </c>
      <c r="B31" s="364" t="str">
        <f t="shared" si="32"/>
        <v>Marcais Xavier</v>
      </c>
      <c r="C31" s="365" t="str">
        <f t="shared" si="32"/>
        <v>H</v>
      </c>
      <c r="D31" s="366" t="str">
        <f t="shared" si="32"/>
        <v>ASGAF</v>
      </c>
      <c r="E31" s="354">
        <f t="shared" si="6"/>
        <v>13.8</v>
      </c>
      <c r="F31" s="367">
        <f t="shared" si="38"/>
        <v>6</v>
      </c>
      <c r="H31" s="390">
        <v>26</v>
      </c>
      <c r="I31" s="364" t="str">
        <f t="shared" si="33"/>
        <v>Pieters Philippe</v>
      </c>
      <c r="J31" s="365" t="str">
        <f t="shared" si="33"/>
        <v>H</v>
      </c>
      <c r="K31" s="365" t="str">
        <f t="shared" si="33"/>
        <v>Chevannes</v>
      </c>
      <c r="L31" s="354">
        <f t="shared" si="7"/>
        <v>13.5</v>
      </c>
      <c r="M31" s="367">
        <f t="shared" si="39"/>
        <v>6</v>
      </c>
      <c r="O31" s="416">
        <v>9</v>
      </c>
      <c r="P31" s="415" t="str">
        <f t="shared" si="34"/>
        <v/>
      </c>
      <c r="Q31" s="376" t="str">
        <f t="shared" si="35"/>
        <v/>
      </c>
      <c r="R31" s="376" t="str">
        <f t="shared" si="36"/>
        <v/>
      </c>
      <c r="S31" s="378" t="str">
        <f t="shared" si="37"/>
        <v/>
      </c>
      <c r="X31" s="341"/>
      <c r="AB31" s="361">
        <f t="shared" si="12"/>
        <v>6</v>
      </c>
      <c r="AC31" s="361" t="str">
        <f t="shared" si="3"/>
        <v/>
      </c>
      <c r="AD31" s="361" t="str">
        <f t="shared" si="13"/>
        <v/>
      </c>
      <c r="AE31" s="361" t="str">
        <f t="shared" si="14"/>
        <v/>
      </c>
      <c r="AF31" s="361" t="str">
        <f t="shared" si="14"/>
        <v/>
      </c>
      <c r="AH31" s="362" t="str">
        <f t="shared" si="4"/>
        <v/>
      </c>
      <c r="AI31" s="362">
        <f t="shared" si="15"/>
        <v>6</v>
      </c>
      <c r="AJ31" s="362" t="str">
        <f t="shared" si="16"/>
        <v/>
      </c>
      <c r="AK31" s="362" t="str">
        <f t="shared" si="17"/>
        <v/>
      </c>
      <c r="AL31" s="362" t="str">
        <f t="shared" si="17"/>
        <v/>
      </c>
      <c r="AN31" s="407"/>
      <c r="AO31" s="407"/>
      <c r="AP31" s="407"/>
      <c r="AQ31" s="407"/>
      <c r="AR31" s="407"/>
      <c r="AT31" s="379">
        <f t="shared" si="18"/>
        <v>0</v>
      </c>
      <c r="AU31" s="379">
        <f t="shared" si="19"/>
        <v>0</v>
      </c>
      <c r="AV31" s="379" t="str">
        <f t="shared" si="20"/>
        <v/>
      </c>
      <c r="AW31" s="379">
        <f t="shared" si="21"/>
        <v>0</v>
      </c>
      <c r="AX31" s="379">
        <f t="shared" si="22"/>
        <v>0</v>
      </c>
      <c r="AY31" s="379" t="str">
        <f t="shared" si="23"/>
        <v/>
      </c>
      <c r="AZ31" s="379">
        <f t="shared" si="24"/>
        <v>6</v>
      </c>
      <c r="BA31" s="379">
        <f t="shared" si="25"/>
        <v>22</v>
      </c>
      <c r="BB31" s="379" t="str">
        <f t="shared" si="26"/>
        <v>Olivier Franck</v>
      </c>
    </row>
    <row r="32" spans="1:54" s="188" customFormat="1" ht="16.5" customHeight="1" x14ac:dyDescent="0.35">
      <c r="A32" s="363">
        <v>27</v>
      </c>
      <c r="B32" s="364" t="str">
        <f t="shared" si="32"/>
        <v>Sauvadet Dominique</v>
      </c>
      <c r="C32" s="365" t="str">
        <f t="shared" si="32"/>
        <v>H</v>
      </c>
      <c r="D32" s="366" t="str">
        <f t="shared" si="32"/>
        <v>ASGAF</v>
      </c>
      <c r="E32" s="354">
        <f t="shared" si="6"/>
        <v>19</v>
      </c>
      <c r="F32" s="367">
        <f>+F31-2</f>
        <v>4</v>
      </c>
      <c r="H32" s="390">
        <v>27</v>
      </c>
      <c r="I32" s="364" t="str">
        <f t="shared" si="33"/>
        <v>Sauvadet Dominique</v>
      </c>
      <c r="J32" s="365" t="str">
        <f t="shared" si="33"/>
        <v>H</v>
      </c>
      <c r="K32" s="365" t="str">
        <f t="shared" si="33"/>
        <v>ASGAF</v>
      </c>
      <c r="L32" s="354">
        <f t="shared" si="7"/>
        <v>19</v>
      </c>
      <c r="M32" s="367">
        <f>+M31-2</f>
        <v>4</v>
      </c>
      <c r="O32" s="414">
        <v>10</v>
      </c>
      <c r="P32" s="415" t="str">
        <f t="shared" si="34"/>
        <v/>
      </c>
      <c r="Q32" s="376" t="str">
        <f t="shared" si="35"/>
        <v/>
      </c>
      <c r="R32" s="376" t="str">
        <f t="shared" si="36"/>
        <v/>
      </c>
      <c r="S32" s="378" t="str">
        <f t="shared" si="37"/>
        <v/>
      </c>
      <c r="X32" s="341"/>
      <c r="AB32" s="361">
        <f t="shared" si="12"/>
        <v>4</v>
      </c>
      <c r="AC32" s="361" t="str">
        <f t="shared" si="3"/>
        <v/>
      </c>
      <c r="AD32" s="361" t="str">
        <f t="shared" si="13"/>
        <v/>
      </c>
      <c r="AE32" s="361" t="str">
        <f t="shared" si="14"/>
        <v/>
      </c>
      <c r="AF32" s="361" t="str">
        <f t="shared" si="14"/>
        <v/>
      </c>
      <c r="AH32" s="362">
        <f t="shared" si="4"/>
        <v>4</v>
      </c>
      <c r="AI32" s="362" t="str">
        <f t="shared" si="15"/>
        <v/>
      </c>
      <c r="AJ32" s="362" t="str">
        <f t="shared" si="16"/>
        <v/>
      </c>
      <c r="AK32" s="362" t="str">
        <f t="shared" si="17"/>
        <v/>
      </c>
      <c r="AL32" s="362" t="str">
        <f t="shared" si="17"/>
        <v/>
      </c>
      <c r="AN32" s="407"/>
      <c r="AO32" s="407"/>
      <c r="AP32" s="407"/>
      <c r="AQ32" s="407"/>
      <c r="AR32" s="407"/>
      <c r="AT32" s="379">
        <f t="shared" si="18"/>
        <v>0</v>
      </c>
      <c r="AU32" s="379">
        <f t="shared" si="19"/>
        <v>0</v>
      </c>
      <c r="AV32" s="379" t="str">
        <f t="shared" si="20"/>
        <v/>
      </c>
      <c r="AW32" s="379">
        <f t="shared" si="21"/>
        <v>0</v>
      </c>
      <c r="AX32" s="379">
        <f t="shared" si="22"/>
        <v>0</v>
      </c>
      <c r="AY32" s="379" t="str">
        <f t="shared" si="23"/>
        <v/>
      </c>
      <c r="AZ32" s="379">
        <f t="shared" si="24"/>
        <v>6</v>
      </c>
      <c r="BA32" s="379">
        <f t="shared" si="25"/>
        <v>22</v>
      </c>
      <c r="BB32" s="379" t="str">
        <f t="shared" si="26"/>
        <v>Pieters Philippe</v>
      </c>
    </row>
    <row r="33" spans="1:54" s="188" customFormat="1" ht="16.5" customHeight="1" x14ac:dyDescent="0.45">
      <c r="A33" s="363">
        <v>28</v>
      </c>
      <c r="B33" s="364" t="str">
        <f t="shared" si="32"/>
        <v>Sauvadet Yannick</v>
      </c>
      <c r="C33" s="365" t="str">
        <f t="shared" si="32"/>
        <v>F</v>
      </c>
      <c r="D33" s="366" t="str">
        <f t="shared" si="32"/>
        <v>ASGAF</v>
      </c>
      <c r="E33" s="354">
        <f t="shared" si="6"/>
        <v>24.9</v>
      </c>
      <c r="F33" s="367">
        <f t="shared" si="38"/>
        <v>4</v>
      </c>
      <c r="H33" s="390">
        <v>28</v>
      </c>
      <c r="I33" s="364" t="str">
        <f t="shared" si="33"/>
        <v>Sauvadet Yannick</v>
      </c>
      <c r="J33" s="365" t="str">
        <f t="shared" si="33"/>
        <v>F</v>
      </c>
      <c r="K33" s="365" t="str">
        <f t="shared" si="33"/>
        <v>ASGAF</v>
      </c>
      <c r="L33" s="354">
        <f t="shared" si="7"/>
        <v>24.9</v>
      </c>
      <c r="M33" s="367">
        <f t="shared" si="39"/>
        <v>4</v>
      </c>
      <c r="O33" s="416">
        <v>11</v>
      </c>
      <c r="P33" s="415" t="str">
        <f t="shared" si="34"/>
        <v/>
      </c>
      <c r="Q33" s="376" t="str">
        <f t="shared" si="35"/>
        <v/>
      </c>
      <c r="R33" s="376" t="str">
        <f t="shared" si="36"/>
        <v/>
      </c>
      <c r="S33" s="378" t="str">
        <f t="shared" si="37"/>
        <v/>
      </c>
      <c r="X33" s="341"/>
      <c r="AB33" s="361">
        <f t="shared" si="12"/>
        <v>4</v>
      </c>
      <c r="AC33" s="361" t="str">
        <f t="shared" si="3"/>
        <v/>
      </c>
      <c r="AD33" s="361" t="str">
        <f t="shared" si="13"/>
        <v/>
      </c>
      <c r="AE33" s="361" t="str">
        <f t="shared" si="14"/>
        <v/>
      </c>
      <c r="AF33" s="361" t="str">
        <f t="shared" si="14"/>
        <v/>
      </c>
      <c r="AH33" s="362">
        <f t="shared" si="4"/>
        <v>4</v>
      </c>
      <c r="AI33" s="362" t="str">
        <f t="shared" si="15"/>
        <v/>
      </c>
      <c r="AJ33" s="362" t="str">
        <f t="shared" si="16"/>
        <v/>
      </c>
      <c r="AK33" s="362" t="str">
        <f t="shared" si="17"/>
        <v/>
      </c>
      <c r="AL33" s="362" t="str">
        <f t="shared" si="17"/>
        <v/>
      </c>
      <c r="AN33" s="407"/>
      <c r="AO33" s="407"/>
      <c r="AP33" s="407"/>
      <c r="AQ33" s="407"/>
      <c r="AR33" s="407"/>
      <c r="AT33" s="379">
        <f t="shared" si="18"/>
        <v>0</v>
      </c>
      <c r="AU33" s="379">
        <f t="shared" si="19"/>
        <v>0</v>
      </c>
      <c r="AV33" s="379" t="str">
        <f t="shared" si="20"/>
        <v/>
      </c>
      <c r="AW33" s="379">
        <f t="shared" si="21"/>
        <v>0</v>
      </c>
      <c r="AX33" s="379">
        <f t="shared" si="22"/>
        <v>0</v>
      </c>
      <c r="AY33" s="379" t="str">
        <f t="shared" si="23"/>
        <v/>
      </c>
      <c r="AZ33" s="379">
        <f t="shared" si="24"/>
        <v>4</v>
      </c>
      <c r="BA33" s="379">
        <f t="shared" si="25"/>
        <v>24</v>
      </c>
      <c r="BB33" s="379" t="str">
        <f t="shared" si="26"/>
        <v>Sauvadet Dominique</v>
      </c>
    </row>
    <row r="34" spans="1:54" s="188" customFormat="1" ht="16.5" customHeight="1" thickBot="1" x14ac:dyDescent="0.4">
      <c r="A34" s="363">
        <v>29</v>
      </c>
      <c r="B34" s="364" t="str">
        <f t="shared" si="32"/>
        <v>Fanchon Marc</v>
      </c>
      <c r="C34" s="365" t="str">
        <f t="shared" si="32"/>
        <v>H</v>
      </c>
      <c r="D34" s="366" t="str">
        <f t="shared" si="32"/>
        <v>Réveillon</v>
      </c>
      <c r="E34" s="354">
        <f t="shared" si="6"/>
        <v>25</v>
      </c>
      <c r="F34" s="367">
        <f>+F33-2</f>
        <v>2</v>
      </c>
      <c r="H34" s="390">
        <v>29</v>
      </c>
      <c r="I34" s="364" t="str">
        <f t="shared" si="33"/>
        <v>Balley Jean Marc</v>
      </c>
      <c r="J34" s="365" t="str">
        <f t="shared" si="33"/>
        <v>H</v>
      </c>
      <c r="K34" s="365" t="str">
        <f t="shared" si="33"/>
        <v>ASGAF</v>
      </c>
      <c r="L34" s="354">
        <f t="shared" si="7"/>
        <v>14.3</v>
      </c>
      <c r="M34" s="367">
        <f>+M33-2</f>
        <v>2</v>
      </c>
      <c r="O34" s="417">
        <v>12</v>
      </c>
      <c r="P34" s="418" t="str">
        <f t="shared" si="34"/>
        <v/>
      </c>
      <c r="Q34" s="392" t="str">
        <f t="shared" si="35"/>
        <v/>
      </c>
      <c r="R34" s="392" t="str">
        <f t="shared" si="36"/>
        <v/>
      </c>
      <c r="S34" s="394" t="str">
        <f t="shared" si="37"/>
        <v/>
      </c>
      <c r="X34" s="341"/>
      <c r="AB34" s="361" t="str">
        <f t="shared" si="12"/>
        <v/>
      </c>
      <c r="AC34" s="361" t="str">
        <f t="shared" si="3"/>
        <v/>
      </c>
      <c r="AD34" s="361" t="str">
        <f t="shared" si="13"/>
        <v/>
      </c>
      <c r="AE34" s="361" t="str">
        <f t="shared" si="14"/>
        <v/>
      </c>
      <c r="AF34" s="361">
        <f t="shared" si="14"/>
        <v>2</v>
      </c>
      <c r="AH34" s="362">
        <f t="shared" si="4"/>
        <v>2</v>
      </c>
      <c r="AI34" s="362" t="str">
        <f t="shared" si="15"/>
        <v/>
      </c>
      <c r="AJ34" s="362" t="str">
        <f t="shared" si="16"/>
        <v/>
      </c>
      <c r="AK34" s="362" t="str">
        <f t="shared" si="17"/>
        <v/>
      </c>
      <c r="AL34" s="362" t="str">
        <f t="shared" si="17"/>
        <v/>
      </c>
      <c r="AN34" s="407"/>
      <c r="AO34" s="407"/>
      <c r="AP34" s="407"/>
      <c r="AQ34" s="407"/>
      <c r="AR34" s="407"/>
      <c r="AT34" s="379">
        <f t="shared" si="18"/>
        <v>0</v>
      </c>
      <c r="AU34" s="379">
        <f t="shared" si="19"/>
        <v>0</v>
      </c>
      <c r="AV34" s="379" t="str">
        <f t="shared" si="20"/>
        <v/>
      </c>
      <c r="AW34" s="379">
        <f t="shared" si="21"/>
        <v>4</v>
      </c>
      <c r="AX34" s="379">
        <f t="shared" si="22"/>
        <v>4</v>
      </c>
      <c r="AY34" s="379" t="str">
        <f t="shared" si="23"/>
        <v>Sauvadet Yannick</v>
      </c>
      <c r="AZ34" s="379">
        <f t="shared" si="24"/>
        <v>0</v>
      </c>
      <c r="BA34" s="379">
        <f t="shared" si="25"/>
        <v>0</v>
      </c>
      <c r="BB34" s="379" t="str">
        <f t="shared" si="26"/>
        <v/>
      </c>
    </row>
    <row r="35" spans="1:54" s="188" customFormat="1" ht="16.5" customHeight="1" thickBot="1" x14ac:dyDescent="0.4">
      <c r="A35" s="419">
        <v>30</v>
      </c>
      <c r="B35" s="364" t="str">
        <f t="shared" si="32"/>
        <v>Gonzalez Alain</v>
      </c>
      <c r="C35" s="365" t="str">
        <f t="shared" si="32"/>
        <v>H</v>
      </c>
      <c r="D35" s="366" t="str">
        <f t="shared" si="32"/>
        <v>Réveillon</v>
      </c>
      <c r="E35" s="354">
        <f t="shared" si="6"/>
        <v>22</v>
      </c>
      <c r="F35" s="367">
        <f t="shared" si="38"/>
        <v>2</v>
      </c>
      <c r="H35" s="420">
        <v>30</v>
      </c>
      <c r="I35" s="421" t="str">
        <f t="shared" si="33"/>
        <v>Marcais Xavier</v>
      </c>
      <c r="J35" s="422" t="str">
        <f t="shared" si="33"/>
        <v>H</v>
      </c>
      <c r="K35" s="365" t="str">
        <f t="shared" si="33"/>
        <v>ASGAF</v>
      </c>
      <c r="L35" s="423">
        <f t="shared" si="7"/>
        <v>13.8</v>
      </c>
      <c r="M35" s="367">
        <f t="shared" si="39"/>
        <v>2</v>
      </c>
      <c r="Q35" s="341"/>
      <c r="R35" s="397" t="s">
        <v>64</v>
      </c>
      <c r="S35" s="398">
        <f>SUM(S23:S34)</f>
        <v>62</v>
      </c>
      <c r="X35" s="341"/>
      <c r="AB35" s="361" t="str">
        <f t="shared" si="12"/>
        <v/>
      </c>
      <c r="AC35" s="361" t="str">
        <f t="shared" si="3"/>
        <v/>
      </c>
      <c r="AD35" s="361" t="str">
        <f t="shared" si="13"/>
        <v/>
      </c>
      <c r="AE35" s="361" t="str">
        <f>IF(LEFT($D35,9)=AE$5,$F35,"")</f>
        <v/>
      </c>
      <c r="AF35" s="361">
        <f t="shared" ref="AF35" si="40">IF(LEFT($D35,9)=AF$5,$F35,"")</f>
        <v>2</v>
      </c>
      <c r="AH35" s="362">
        <f t="shared" si="4"/>
        <v>2</v>
      </c>
      <c r="AI35" s="362" t="str">
        <f t="shared" si="15"/>
        <v/>
      </c>
      <c r="AJ35" s="362" t="str">
        <f t="shared" si="16"/>
        <v/>
      </c>
      <c r="AK35" s="362" t="str">
        <f t="shared" si="17"/>
        <v/>
      </c>
      <c r="AL35" s="362" t="str">
        <f t="shared" si="17"/>
        <v/>
      </c>
      <c r="AN35" s="407"/>
      <c r="AO35" s="407"/>
      <c r="AP35" s="407"/>
      <c r="AQ35" s="407"/>
      <c r="AR35" s="407"/>
      <c r="AT35" s="379">
        <f t="shared" si="18"/>
        <v>0</v>
      </c>
      <c r="AU35" s="379">
        <f t="shared" si="19"/>
        <v>0</v>
      </c>
      <c r="AV35" s="379" t="str">
        <f t="shared" si="20"/>
        <v/>
      </c>
      <c r="AW35" s="379">
        <f t="shared" si="21"/>
        <v>0</v>
      </c>
      <c r="AX35" s="379">
        <f t="shared" si="22"/>
        <v>0</v>
      </c>
      <c r="AY35" s="379" t="str">
        <f t="shared" si="23"/>
        <v/>
      </c>
      <c r="AZ35" s="379">
        <f t="shared" si="24"/>
        <v>2</v>
      </c>
      <c r="BA35" s="379">
        <f t="shared" si="25"/>
        <v>25</v>
      </c>
      <c r="BB35" s="379" t="str">
        <f t="shared" si="26"/>
        <v>Balley Jean Marc</v>
      </c>
    </row>
    <row r="36" spans="1:54" s="188" customFormat="1" ht="13.5" thickBot="1" x14ac:dyDescent="0.45">
      <c r="A36" s="424"/>
      <c r="B36" s="338"/>
      <c r="D36" s="339"/>
      <c r="E36" s="340"/>
      <c r="F36" s="188">
        <f>SUM(F6:F35)-F37</f>
        <v>432</v>
      </c>
      <c r="M36" s="425">
        <f>SUM(M6:M35)-M37</f>
        <v>418</v>
      </c>
      <c r="X36" s="341"/>
      <c r="Z36" s="188">
        <f>SUM(AB36:AF36)</f>
        <v>480</v>
      </c>
      <c r="AB36" s="395">
        <f t="shared" ref="AB36:AF36" si="41">SUM(AB6:AB35)</f>
        <v>140</v>
      </c>
      <c r="AC36" s="396">
        <f t="shared" si="41"/>
        <v>172</v>
      </c>
      <c r="AD36" s="396">
        <f t="shared" si="41"/>
        <v>16</v>
      </c>
      <c r="AE36" s="396">
        <f t="shared" si="41"/>
        <v>0</v>
      </c>
      <c r="AF36" s="396">
        <f t="shared" si="41"/>
        <v>152</v>
      </c>
      <c r="AH36" s="395">
        <f>SUM(AH6:AH35)</f>
        <v>120</v>
      </c>
      <c r="AI36" s="396">
        <f>SUM(AI6:AI35)</f>
        <v>164</v>
      </c>
      <c r="AJ36" s="396">
        <f>SUM(AJ6:AJ35)</f>
        <v>56</v>
      </c>
      <c r="AK36" s="396">
        <f>SUM(AK6:AK35)</f>
        <v>0</v>
      </c>
      <c r="AL36" s="396">
        <f>SUM(AL6:AL35)</f>
        <v>140</v>
      </c>
      <c r="AN36" s="188">
        <f>SUM(AH36:AM36)</f>
        <v>480</v>
      </c>
      <c r="AT36" s="379">
        <f t="shared" si="18"/>
        <v>0</v>
      </c>
      <c r="AU36" s="379">
        <f t="shared" si="19"/>
        <v>0</v>
      </c>
      <c r="AV36" s="379" t="str">
        <f t="shared" si="20"/>
        <v/>
      </c>
      <c r="AW36" s="379">
        <f t="shared" si="21"/>
        <v>0</v>
      </c>
      <c r="AX36" s="379">
        <f t="shared" si="22"/>
        <v>0</v>
      </c>
      <c r="AY36" s="379" t="str">
        <f t="shared" si="23"/>
        <v/>
      </c>
      <c r="AZ36" s="379">
        <f t="shared" si="24"/>
        <v>2</v>
      </c>
      <c r="BA36" s="379">
        <f t="shared" si="25"/>
        <v>25</v>
      </c>
      <c r="BB36" s="379" t="str">
        <f t="shared" si="26"/>
        <v>Marcais Xavier</v>
      </c>
    </row>
    <row r="37" spans="1:54" s="188" customFormat="1" ht="13.15" thickBot="1" x14ac:dyDescent="0.4">
      <c r="B37" s="338"/>
      <c r="D37" s="339"/>
      <c r="E37" s="340"/>
      <c r="F37" s="426">
        <f>F17+F20+F25</f>
        <v>48</v>
      </c>
      <c r="M37" s="102">
        <f>SUM(AT37:AW37)</f>
        <v>62</v>
      </c>
      <c r="Q37" s="425"/>
      <c r="R37" s="425"/>
      <c r="S37" s="425"/>
      <c r="T37" s="425"/>
      <c r="X37" s="341"/>
      <c r="AB37" s="908" t="s">
        <v>469</v>
      </c>
      <c r="AC37" s="909"/>
      <c r="AD37" s="909"/>
      <c r="AE37" s="909"/>
      <c r="AF37" s="909"/>
      <c r="AH37" s="908" t="s">
        <v>470</v>
      </c>
      <c r="AI37" s="909"/>
      <c r="AJ37" s="909"/>
      <c r="AK37" s="909"/>
      <c r="AL37" s="909"/>
      <c r="AT37" s="425">
        <f>SUM(AT7:AT36)</f>
        <v>0</v>
      </c>
      <c r="AU37" s="425"/>
      <c r="AV37" s="425"/>
      <c r="AW37" s="425">
        <f>SUM(AW7:AW36)</f>
        <v>62</v>
      </c>
      <c r="AX37" s="425"/>
      <c r="AY37" s="425"/>
      <c r="AZ37" s="425">
        <f>SUM(AZ7:AZ36)</f>
        <v>418</v>
      </c>
      <c r="BA37" s="425"/>
      <c r="BB37" s="425"/>
    </row>
    <row r="38" spans="1:54" s="188" customFormat="1" ht="13.15" thickBot="1" x14ac:dyDescent="0.4">
      <c r="B38" s="338"/>
      <c r="D38" s="339"/>
      <c r="E38" s="340"/>
      <c r="Q38" s="425"/>
      <c r="R38" s="425"/>
      <c r="S38" s="425"/>
      <c r="T38" s="425"/>
      <c r="X38" s="341"/>
      <c r="AH38" s="188">
        <f>+AB36+AH36</f>
        <v>260</v>
      </c>
      <c r="AI38" s="188">
        <f t="shared" ref="AI38:AL38" si="42">+AC36+AI36</f>
        <v>336</v>
      </c>
      <c r="AJ38" s="188">
        <f t="shared" si="42"/>
        <v>72</v>
      </c>
      <c r="AK38" s="188">
        <f t="shared" si="42"/>
        <v>0</v>
      </c>
      <c r="AL38" s="188">
        <f t="shared" si="42"/>
        <v>292</v>
      </c>
      <c r="AN38" s="188">
        <f t="shared" ref="AN38" si="43">SUM(AH38:AM38)</f>
        <v>960</v>
      </c>
    </row>
    <row r="39" spans="1:54" s="188" customFormat="1" ht="13.5" thickBot="1" x14ac:dyDescent="0.45">
      <c r="A39" s="915" t="s">
        <v>49</v>
      </c>
      <c r="B39" s="909"/>
      <c r="C39" s="909"/>
      <c r="D39" s="909"/>
      <c r="E39" s="909"/>
      <c r="F39" s="916"/>
      <c r="H39" s="915" t="s">
        <v>50</v>
      </c>
      <c r="I39" s="909"/>
      <c r="J39" s="909"/>
      <c r="K39" s="909"/>
      <c r="L39" s="909"/>
      <c r="M39" s="916"/>
      <c r="Q39" s="425"/>
      <c r="R39" s="425"/>
      <c r="S39" s="425"/>
      <c r="T39" s="425"/>
      <c r="X39" s="341"/>
      <c r="AB39" s="917" t="s">
        <v>35</v>
      </c>
      <c r="AC39" s="918"/>
      <c r="AD39" s="918"/>
      <c r="AE39" s="918"/>
      <c r="AF39" s="919"/>
    </row>
    <row r="40" spans="1:54" s="424" customFormat="1" ht="13.5" thickBot="1" x14ac:dyDescent="0.45">
      <c r="A40" s="899" t="s">
        <v>34</v>
      </c>
      <c r="B40" s="900"/>
      <c r="C40" s="900"/>
      <c r="D40" s="900"/>
      <c r="E40" s="900"/>
      <c r="F40" s="901"/>
      <c r="H40" s="899" t="s">
        <v>33</v>
      </c>
      <c r="I40" s="900"/>
      <c r="J40" s="900"/>
      <c r="K40" s="900"/>
      <c r="L40" s="900"/>
      <c r="M40" s="901"/>
      <c r="N40" s="188"/>
      <c r="O40" s="188"/>
      <c r="P40" s="188"/>
      <c r="Q40" s="425"/>
      <c r="R40" s="425"/>
      <c r="S40" s="425"/>
      <c r="T40" s="425"/>
      <c r="V40" s="188"/>
      <c r="W40" s="188"/>
      <c r="X40" s="341"/>
      <c r="Y40" s="188"/>
      <c r="Z40" s="188"/>
      <c r="AB40" s="902" t="s">
        <v>22</v>
      </c>
      <c r="AC40" s="903"/>
      <c r="AD40" s="903"/>
      <c r="AE40" s="903"/>
      <c r="AF40" s="904"/>
      <c r="AI40" s="188"/>
      <c r="AJ40" s="188"/>
      <c r="AK40" s="188"/>
      <c r="AL40" s="188"/>
      <c r="AM40" s="188"/>
      <c r="AN40" s="188"/>
    </row>
    <row r="41" spans="1:54" s="188" customFormat="1" ht="14.65" thickBot="1" x14ac:dyDescent="0.4">
      <c r="A41" s="427" t="s">
        <v>30</v>
      </c>
      <c r="B41" s="428" t="s">
        <v>31</v>
      </c>
      <c r="C41" s="429"/>
      <c r="D41" s="428" t="s">
        <v>32</v>
      </c>
      <c r="E41" s="429" t="s">
        <v>48</v>
      </c>
      <c r="F41" s="430" t="s">
        <v>8</v>
      </c>
      <c r="H41" s="427" t="s">
        <v>30</v>
      </c>
      <c r="I41" s="429" t="s">
        <v>31</v>
      </c>
      <c r="J41" s="429"/>
      <c r="K41" s="429" t="s">
        <v>32</v>
      </c>
      <c r="L41" s="429"/>
      <c r="M41" s="430" t="s">
        <v>8</v>
      </c>
      <c r="Q41" s="425"/>
      <c r="R41" s="425"/>
      <c r="S41" s="425"/>
      <c r="T41" s="425"/>
      <c r="X41" s="341"/>
      <c r="AB41" s="382" t="str">
        <f t="shared" ref="AB41:AF41" si="44">+AB5</f>
        <v>ASGAF</v>
      </c>
      <c r="AC41" s="383" t="str">
        <f t="shared" si="44"/>
        <v>Chevannes</v>
      </c>
      <c r="AD41" s="383" t="str">
        <f t="shared" si="44"/>
        <v>Chevry</v>
      </c>
      <c r="AE41" s="383" t="str">
        <f t="shared" si="44"/>
        <v>Corbuches</v>
      </c>
      <c r="AF41" s="431" t="str">
        <f t="shared" si="44"/>
        <v>Réveillon</v>
      </c>
    </row>
    <row r="42" spans="1:54" s="188" customFormat="1" ht="14.65" thickBot="1" x14ac:dyDescent="0.5">
      <c r="A42" s="432">
        <f>+A125</f>
        <v>1</v>
      </c>
      <c r="B42" s="433" t="str">
        <f>+C125</f>
        <v>Bellanger Alain</v>
      </c>
      <c r="C42" s="399" t="str">
        <f>IFERROR(VLOOKUP(B42,Liste_J!$C$7:$G$234,5,0),"???")</f>
        <v>H</v>
      </c>
      <c r="D42" s="434" t="str">
        <f>IFERROR(VLOOKUP(B42,Liste_J!$C$7:$F$234,4,0),"???")</f>
        <v>Chevannes</v>
      </c>
      <c r="E42" s="399">
        <f>+D125</f>
        <v>9.8000000000000007</v>
      </c>
      <c r="F42" s="435">
        <f>+F125</f>
        <v>38</v>
      </c>
      <c r="G42" s="399"/>
      <c r="H42" s="432">
        <f>+A224</f>
        <v>1</v>
      </c>
      <c r="I42" s="399" t="str">
        <f>+C224</f>
        <v>Lezervant Sophie</v>
      </c>
      <c r="J42" s="399" t="str">
        <f>IFERROR(VLOOKUP(I42,Liste_J!$C$7:$G$234,5,0),"???")</f>
        <v>F</v>
      </c>
      <c r="K42" s="399" t="str">
        <f>IFERROR(VLOOKUP(I42,Liste_J!$C$7:$F$234,4,0),"???")</f>
        <v>ASGAF</v>
      </c>
      <c r="L42" s="399">
        <f>+D224</f>
        <v>23.7</v>
      </c>
      <c r="M42" s="435">
        <f>+F224</f>
        <v>44</v>
      </c>
      <c r="Q42" s="425"/>
      <c r="R42" s="425"/>
      <c r="S42" s="425"/>
      <c r="T42" s="425"/>
      <c r="U42" s="399" t="e">
        <f>#REF!</f>
        <v>#REF!</v>
      </c>
      <c r="X42" s="341"/>
      <c r="AB42" s="436">
        <f>IF(LEFT($K42,5)=AB$41,1,0)</f>
        <v>1</v>
      </c>
      <c r="AC42" s="385">
        <f>IF(LEFT($K42,9)=AC$41,1,0)</f>
        <v>0</v>
      </c>
      <c r="AD42" s="385">
        <f>IF(LEFT($K42,6)=AD$41,1,0)</f>
        <v>0</v>
      </c>
      <c r="AE42" s="385">
        <f>IF(LEFT($K42,9)=AE$41,1,0)</f>
        <v>0</v>
      </c>
      <c r="AF42" s="437">
        <f>IF(LEFT($K42,9)=AF$41,1,0)</f>
        <v>0</v>
      </c>
      <c r="AG42" s="425"/>
      <c r="AH42" s="425"/>
    </row>
    <row r="43" spans="1:54" s="188" customFormat="1" ht="14.65" thickBot="1" x14ac:dyDescent="0.5">
      <c r="A43" s="432">
        <f t="shared" ref="A43:A106" si="45">+A126</f>
        <v>0</v>
      </c>
      <c r="B43" s="433" t="str">
        <f t="shared" ref="B43:B97" si="46">+C126</f>
        <v>Foucault Lionel</v>
      </c>
      <c r="C43" s="399" t="str">
        <f>IFERROR(VLOOKUP(B43,Liste_J!$C$7:$G$234,5,0),"???")</f>
        <v>H</v>
      </c>
      <c r="D43" s="434" t="str">
        <f>IFERROR(VLOOKUP(B43,Liste_J!$C$7:$F$234,4,0),"???")</f>
        <v>Chevannes</v>
      </c>
      <c r="E43" s="399">
        <f t="shared" ref="E43:E97" si="47">+D126</f>
        <v>14.9</v>
      </c>
      <c r="F43" s="435">
        <f t="shared" ref="F43:F97" si="48">+F126</f>
        <v>38</v>
      </c>
      <c r="H43" s="432">
        <f t="shared" ref="H43:H97" si="49">+A225</f>
        <v>0</v>
      </c>
      <c r="I43" s="399" t="str">
        <f t="shared" ref="I43:I97" si="50">+C225</f>
        <v>Lezervant Frédéric</v>
      </c>
      <c r="J43" s="399" t="str">
        <f>IFERROR(VLOOKUP(I43,Liste_J!$C$7:$G$234,5,0),"???")</f>
        <v>H</v>
      </c>
      <c r="K43" s="399" t="str">
        <f>IFERROR(VLOOKUP(I43,Liste_J!$C$7:$F$234,4,0),"???")</f>
        <v>ASGAF</v>
      </c>
      <c r="L43" s="399">
        <f t="shared" ref="L43:L97" si="51">+D225</f>
        <v>19.399999999999999</v>
      </c>
      <c r="M43" s="435">
        <f t="shared" ref="M43:M97" si="52">+F225</f>
        <v>44</v>
      </c>
      <c r="Q43" s="425"/>
      <c r="R43" s="425"/>
      <c r="S43" s="425"/>
      <c r="T43" s="425"/>
      <c r="X43" s="341"/>
      <c r="AB43" s="361">
        <f t="shared" ref="AB43:AB106" si="53">IF(LEFT($K43,5)=AB$41,1,0)</f>
        <v>1</v>
      </c>
      <c r="AC43" s="385">
        <f t="shared" ref="AC43:AC106" si="54">IF(LEFT($K43,9)=AC$41,1,0)</f>
        <v>0</v>
      </c>
      <c r="AD43" s="385">
        <f t="shared" ref="AD43:AD106" si="55">IF(LEFT($K43,6)=AD$41,1,0)</f>
        <v>0</v>
      </c>
      <c r="AE43" s="385">
        <f t="shared" ref="AE43:AF74" si="56">IF(LEFT($K43,9)=AE$41,1,0)</f>
        <v>0</v>
      </c>
      <c r="AF43" s="437">
        <f t="shared" si="56"/>
        <v>0</v>
      </c>
      <c r="AG43" s="425"/>
      <c r="AH43" s="425"/>
    </row>
    <row r="44" spans="1:54" s="188" customFormat="1" ht="14.65" thickBot="1" x14ac:dyDescent="0.5">
      <c r="A44" s="432">
        <f t="shared" si="45"/>
        <v>2</v>
      </c>
      <c r="B44" s="433" t="str">
        <f t="shared" si="46"/>
        <v>Bridier Jean Michel</v>
      </c>
      <c r="C44" s="399" t="str">
        <f>IFERROR(VLOOKUP(B44,Liste_J!$C$7:$G$234,5,0),"???")</f>
        <v>H</v>
      </c>
      <c r="D44" s="434" t="str">
        <f>IFERROR(VLOOKUP(B44,Liste_J!$C$7:$F$234,4,0),"???")</f>
        <v>Réveillon</v>
      </c>
      <c r="E44" s="399">
        <f t="shared" si="47"/>
        <v>9</v>
      </c>
      <c r="F44" s="435">
        <f t="shared" si="48"/>
        <v>37</v>
      </c>
      <c r="H44" s="432">
        <f t="shared" si="49"/>
        <v>2</v>
      </c>
      <c r="I44" s="399" t="str">
        <f t="shared" si="50"/>
        <v>Paillart Pascal</v>
      </c>
      <c r="J44" s="399" t="str">
        <f>IFERROR(VLOOKUP(I44,Liste_J!$C$7:$G$234,5,0),"???")</f>
        <v>H</v>
      </c>
      <c r="K44" s="399" t="str">
        <f>IFERROR(VLOOKUP(I44,Liste_J!$C$7:$F$234,4,0),"???")</f>
        <v>Chevry</v>
      </c>
      <c r="L44" s="399">
        <f t="shared" si="51"/>
        <v>32.700000000000003</v>
      </c>
      <c r="M44" s="435">
        <f t="shared" si="52"/>
        <v>43</v>
      </c>
      <c r="Q44" s="425"/>
      <c r="R44" s="425"/>
      <c r="S44" s="425"/>
      <c r="T44" s="425"/>
      <c r="X44" s="341"/>
      <c r="AB44" s="361">
        <f t="shared" si="53"/>
        <v>0</v>
      </c>
      <c r="AC44" s="385">
        <f t="shared" si="54"/>
        <v>0</v>
      </c>
      <c r="AD44" s="385">
        <f t="shared" si="55"/>
        <v>1</v>
      </c>
      <c r="AE44" s="385">
        <f t="shared" si="56"/>
        <v>0</v>
      </c>
      <c r="AF44" s="437">
        <f t="shared" si="56"/>
        <v>0</v>
      </c>
      <c r="AG44" s="425"/>
      <c r="AH44" s="425"/>
    </row>
    <row r="45" spans="1:54" s="188" customFormat="1" ht="14.65" thickBot="1" x14ac:dyDescent="0.5">
      <c r="A45" s="432">
        <f t="shared" si="45"/>
        <v>0</v>
      </c>
      <c r="B45" s="433" t="str">
        <f t="shared" si="46"/>
        <v>Lapatrie Gilles</v>
      </c>
      <c r="C45" s="399" t="str">
        <f>IFERROR(VLOOKUP(B45,Liste_J!$C$7:$G$234,5,0),"???")</f>
        <v>H</v>
      </c>
      <c r="D45" s="434" t="str">
        <f>IFERROR(VLOOKUP(B45,Liste_J!$C$7:$F$234,4,0),"???")</f>
        <v>Réveillon</v>
      </c>
      <c r="E45" s="399">
        <f t="shared" si="47"/>
        <v>11</v>
      </c>
      <c r="F45" s="435">
        <f t="shared" si="48"/>
        <v>37</v>
      </c>
      <c r="H45" s="432">
        <f t="shared" si="49"/>
        <v>0</v>
      </c>
      <c r="I45" s="399" t="str">
        <f t="shared" si="50"/>
        <v>Napoleone Remi</v>
      </c>
      <c r="J45" s="399" t="str">
        <f>IFERROR(VLOOKUP(I45,Liste_J!$C$7:$G$234,5,0),"???")</f>
        <v>H</v>
      </c>
      <c r="K45" s="399" t="str">
        <f>IFERROR(VLOOKUP(I45,Liste_J!$C$7:$F$234,4,0),"???")</f>
        <v>Chevry</v>
      </c>
      <c r="L45" s="399">
        <f t="shared" si="51"/>
        <v>22.4</v>
      </c>
      <c r="M45" s="435">
        <f t="shared" si="52"/>
        <v>43</v>
      </c>
      <c r="Q45" s="425"/>
      <c r="R45" s="425"/>
      <c r="S45" s="425"/>
      <c r="T45" s="425"/>
      <c r="AB45" s="361">
        <f t="shared" si="53"/>
        <v>0</v>
      </c>
      <c r="AC45" s="385">
        <f t="shared" si="54"/>
        <v>0</v>
      </c>
      <c r="AD45" s="385">
        <f t="shared" si="55"/>
        <v>1</v>
      </c>
      <c r="AE45" s="385">
        <f t="shared" si="56"/>
        <v>0</v>
      </c>
      <c r="AF45" s="437">
        <f t="shared" si="56"/>
        <v>0</v>
      </c>
      <c r="AG45" s="425"/>
      <c r="AH45" s="425"/>
    </row>
    <row r="46" spans="1:54" s="188" customFormat="1" ht="14.65" thickBot="1" x14ac:dyDescent="0.5">
      <c r="A46" s="432">
        <f t="shared" si="45"/>
        <v>3</v>
      </c>
      <c r="B46" s="433" t="str">
        <f t="shared" si="46"/>
        <v>Barcon Jean-Jacques</v>
      </c>
      <c r="C46" s="399" t="str">
        <f>IFERROR(VLOOKUP(B46,Liste_J!$C$7:$G$234,5,0),"???")</f>
        <v>H</v>
      </c>
      <c r="D46" s="434" t="str">
        <f>IFERROR(VLOOKUP(B46,Liste_J!$C$7:$F$234,4,0),"???")</f>
        <v>ASGAF</v>
      </c>
      <c r="E46" s="399">
        <f t="shared" si="47"/>
        <v>20.6</v>
      </c>
      <c r="F46" s="435">
        <f t="shared" si="48"/>
        <v>35</v>
      </c>
      <c r="H46" s="432">
        <f t="shared" si="49"/>
        <v>3</v>
      </c>
      <c r="I46" s="399" t="str">
        <f t="shared" si="50"/>
        <v>Bellanger Alain</v>
      </c>
      <c r="J46" s="399" t="str">
        <f>IFERROR(VLOOKUP(I46,Liste_J!$C$7:$G$234,5,0),"???")</f>
        <v>H</v>
      </c>
      <c r="K46" s="399" t="str">
        <f>IFERROR(VLOOKUP(I46,Liste_J!$C$7:$F$234,4,0),"???")</f>
        <v>Chevannes</v>
      </c>
      <c r="L46" s="399">
        <f t="shared" si="51"/>
        <v>9.8000000000000007</v>
      </c>
      <c r="M46" s="435">
        <f t="shared" si="52"/>
        <v>42</v>
      </c>
      <c r="Q46" s="425"/>
      <c r="R46" s="425"/>
      <c r="S46" s="425"/>
      <c r="T46" s="425"/>
      <c r="V46" s="399"/>
      <c r="AB46" s="361">
        <f t="shared" si="53"/>
        <v>0</v>
      </c>
      <c r="AC46" s="385">
        <f t="shared" si="54"/>
        <v>1</v>
      </c>
      <c r="AD46" s="385">
        <f t="shared" si="55"/>
        <v>0</v>
      </c>
      <c r="AE46" s="385">
        <f t="shared" si="56"/>
        <v>0</v>
      </c>
      <c r="AF46" s="437">
        <f t="shared" si="56"/>
        <v>0</v>
      </c>
      <c r="AG46" s="425"/>
      <c r="AH46" s="425"/>
    </row>
    <row r="47" spans="1:54" s="188" customFormat="1" ht="14.65" thickBot="1" x14ac:dyDescent="0.5">
      <c r="A47" s="432">
        <f t="shared" si="45"/>
        <v>0</v>
      </c>
      <c r="B47" s="433" t="str">
        <f t="shared" si="46"/>
        <v>Motard Gilbert</v>
      </c>
      <c r="C47" s="399" t="str">
        <f>IFERROR(VLOOKUP(B47,Liste_J!$C$7:$G$234,5,0),"???")</f>
        <v>H</v>
      </c>
      <c r="D47" s="434" t="str">
        <f>IFERROR(VLOOKUP(B47,Liste_J!$C$7:$F$234,4,0),"???")</f>
        <v>ASGAF</v>
      </c>
      <c r="E47" s="399">
        <f t="shared" si="47"/>
        <v>6.6</v>
      </c>
      <c r="F47" s="435">
        <f t="shared" si="48"/>
        <v>35</v>
      </c>
      <c r="H47" s="432">
        <f t="shared" si="49"/>
        <v>0</v>
      </c>
      <c r="I47" s="399" t="str">
        <f t="shared" si="50"/>
        <v>Foucault Lionel</v>
      </c>
      <c r="J47" s="399" t="str">
        <f>IFERROR(VLOOKUP(I47,Liste_J!$C$7:$G$234,5,0),"???")</f>
        <v>H</v>
      </c>
      <c r="K47" s="399" t="str">
        <f>IFERROR(VLOOKUP(I47,Liste_J!$C$7:$F$234,4,0),"???")</f>
        <v>Chevannes</v>
      </c>
      <c r="L47" s="399">
        <f t="shared" si="51"/>
        <v>14.9</v>
      </c>
      <c r="M47" s="435">
        <f t="shared" si="52"/>
        <v>42</v>
      </c>
      <c r="Q47" s="425"/>
      <c r="R47" s="425"/>
      <c r="S47" s="425"/>
      <c r="T47" s="425"/>
      <c r="AB47" s="361">
        <f t="shared" si="53"/>
        <v>0</v>
      </c>
      <c r="AC47" s="385">
        <f t="shared" si="54"/>
        <v>1</v>
      </c>
      <c r="AD47" s="385">
        <f t="shared" si="55"/>
        <v>0</v>
      </c>
      <c r="AE47" s="385">
        <f t="shared" si="56"/>
        <v>0</v>
      </c>
      <c r="AF47" s="437">
        <f t="shared" si="56"/>
        <v>0</v>
      </c>
      <c r="AG47" s="425"/>
      <c r="AH47" s="425"/>
    </row>
    <row r="48" spans="1:54" s="188" customFormat="1" ht="14.65" thickBot="1" x14ac:dyDescent="0.5">
      <c r="A48" s="432">
        <f t="shared" si="45"/>
        <v>4</v>
      </c>
      <c r="B48" s="433" t="str">
        <f t="shared" si="46"/>
        <v>Benalioua Karim</v>
      </c>
      <c r="C48" s="399" t="str">
        <f>IFERROR(VLOOKUP(B48,Liste_J!$C$7:$G$234,5,0),"???")</f>
        <v>H</v>
      </c>
      <c r="D48" s="434" t="str">
        <f>IFERROR(VLOOKUP(B48,Liste_J!$C$7:$F$234,4,0),"???")</f>
        <v>Réveillon</v>
      </c>
      <c r="E48" s="399">
        <f t="shared" si="47"/>
        <v>23.9</v>
      </c>
      <c r="F48" s="435">
        <f t="shared" si="48"/>
        <v>35</v>
      </c>
      <c r="H48" s="432">
        <f t="shared" si="49"/>
        <v>4</v>
      </c>
      <c r="I48" s="399" t="str">
        <f t="shared" si="50"/>
        <v>Benalioua Karim</v>
      </c>
      <c r="J48" s="399" t="str">
        <f>IFERROR(VLOOKUP(I48,Liste_J!$C$7:$G$234,5,0),"???")</f>
        <v>H</v>
      </c>
      <c r="K48" s="399" t="str">
        <f>IFERROR(VLOOKUP(I48,Liste_J!$C$7:$F$234,4,0),"???")</f>
        <v>Réveillon</v>
      </c>
      <c r="L48" s="399">
        <f t="shared" si="51"/>
        <v>23.9</v>
      </c>
      <c r="M48" s="435">
        <f t="shared" si="52"/>
        <v>42</v>
      </c>
      <c r="Q48" s="425"/>
      <c r="R48" s="425"/>
      <c r="S48" s="425"/>
      <c r="T48" s="425"/>
      <c r="V48" s="399"/>
      <c r="AB48" s="361">
        <f t="shared" si="53"/>
        <v>0</v>
      </c>
      <c r="AC48" s="385">
        <f t="shared" si="54"/>
        <v>0</v>
      </c>
      <c r="AD48" s="385">
        <f t="shared" si="55"/>
        <v>0</v>
      </c>
      <c r="AE48" s="385">
        <f t="shared" si="56"/>
        <v>0</v>
      </c>
      <c r="AF48" s="437">
        <f t="shared" si="56"/>
        <v>1</v>
      </c>
      <c r="AG48" s="425"/>
      <c r="AH48" s="425"/>
    </row>
    <row r="49" spans="1:34" s="188" customFormat="1" ht="14.65" thickBot="1" x14ac:dyDescent="0.5">
      <c r="A49" s="432">
        <f t="shared" si="45"/>
        <v>0</v>
      </c>
      <c r="B49" s="433" t="str">
        <f t="shared" si="46"/>
        <v>Retif Didier</v>
      </c>
      <c r="C49" s="399" t="str">
        <f>IFERROR(VLOOKUP(B49,Liste_J!$C$7:$G$234,5,0),"???")</f>
        <v>H</v>
      </c>
      <c r="D49" s="434" t="str">
        <f>IFERROR(VLOOKUP(B49,Liste_J!$C$7:$F$234,4,0),"???")</f>
        <v>Réveillon</v>
      </c>
      <c r="E49" s="399">
        <f t="shared" si="47"/>
        <v>13</v>
      </c>
      <c r="F49" s="435">
        <f t="shared" si="48"/>
        <v>35</v>
      </c>
      <c r="H49" s="432">
        <f t="shared" si="49"/>
        <v>0</v>
      </c>
      <c r="I49" s="399" t="str">
        <f t="shared" si="50"/>
        <v>Retif Didier</v>
      </c>
      <c r="J49" s="399" t="str">
        <f>IFERROR(VLOOKUP(I49,Liste_J!$C$7:$G$234,5,0),"???")</f>
        <v>H</v>
      </c>
      <c r="K49" s="399" t="str">
        <f>IFERROR(VLOOKUP(I49,Liste_J!$C$7:$F$234,4,0),"???")</f>
        <v>Réveillon</v>
      </c>
      <c r="L49" s="399">
        <f t="shared" si="51"/>
        <v>13</v>
      </c>
      <c r="M49" s="435">
        <f t="shared" si="52"/>
        <v>42</v>
      </c>
      <c r="N49" s="399"/>
      <c r="AB49" s="361">
        <f t="shared" si="53"/>
        <v>0</v>
      </c>
      <c r="AC49" s="385">
        <f t="shared" si="54"/>
        <v>0</v>
      </c>
      <c r="AD49" s="385">
        <f t="shared" si="55"/>
        <v>0</v>
      </c>
      <c r="AE49" s="385">
        <f t="shared" si="56"/>
        <v>0</v>
      </c>
      <c r="AF49" s="437">
        <f t="shared" si="56"/>
        <v>1</v>
      </c>
      <c r="AG49" s="425"/>
      <c r="AH49" s="425"/>
    </row>
    <row r="50" spans="1:34" s="188" customFormat="1" ht="14.65" thickBot="1" x14ac:dyDescent="0.5">
      <c r="A50" s="432">
        <f t="shared" si="45"/>
        <v>5</v>
      </c>
      <c r="B50" s="433" t="str">
        <f t="shared" si="46"/>
        <v>Gauvin Henri-Jacques</v>
      </c>
      <c r="C50" s="399" t="str">
        <f>IFERROR(VLOOKUP(B50,Liste_J!$C$7:$G$234,5,0),"???")</f>
        <v>H</v>
      </c>
      <c r="D50" s="434" t="str">
        <f>IFERROR(VLOOKUP(B50,Liste_J!$C$7:$F$234,4,0),"???")</f>
        <v>Réveillon</v>
      </c>
      <c r="E50" s="399">
        <f t="shared" si="47"/>
        <v>13.3</v>
      </c>
      <c r="F50" s="435">
        <f t="shared" si="48"/>
        <v>34</v>
      </c>
      <c r="H50" s="432">
        <f t="shared" si="49"/>
        <v>5</v>
      </c>
      <c r="I50" s="399" t="str">
        <f t="shared" si="50"/>
        <v>Nicolle Olivier</v>
      </c>
      <c r="J50" s="399" t="str">
        <f>IFERROR(VLOOKUP(I50,Liste_J!$C$7:$G$234,5,0),"???")</f>
        <v>H</v>
      </c>
      <c r="K50" s="399" t="str">
        <f>IFERROR(VLOOKUP(I50,Liste_J!$C$7:$F$234,4,0),"???")</f>
        <v>Chevannes</v>
      </c>
      <c r="L50" s="399">
        <f t="shared" si="51"/>
        <v>16.899999999999999</v>
      </c>
      <c r="M50" s="435">
        <f t="shared" si="52"/>
        <v>41</v>
      </c>
      <c r="N50" s="399"/>
      <c r="V50" s="399"/>
      <c r="AB50" s="361">
        <f t="shared" si="53"/>
        <v>0</v>
      </c>
      <c r="AC50" s="385">
        <f t="shared" si="54"/>
        <v>1</v>
      </c>
      <c r="AD50" s="385">
        <f t="shared" si="55"/>
        <v>0</v>
      </c>
      <c r="AE50" s="385">
        <f t="shared" si="56"/>
        <v>0</v>
      </c>
      <c r="AF50" s="437">
        <f t="shared" si="56"/>
        <v>0</v>
      </c>
      <c r="AG50" s="425"/>
      <c r="AH50" s="425"/>
    </row>
    <row r="51" spans="1:34" s="188" customFormat="1" ht="14.65" thickBot="1" x14ac:dyDescent="0.5">
      <c r="A51" s="432">
        <f t="shared" si="45"/>
        <v>0</v>
      </c>
      <c r="B51" s="433" t="str">
        <f t="shared" si="46"/>
        <v>Robic Jean Pierre</v>
      </c>
      <c r="C51" s="399" t="str">
        <f>IFERROR(VLOOKUP(B51,Liste_J!$C$7:$G$234,5,0),"???")</f>
        <v>H</v>
      </c>
      <c r="D51" s="434" t="str">
        <f>IFERROR(VLOOKUP(B51,Liste_J!$C$7:$F$234,4,0),"???")</f>
        <v>Réveillon</v>
      </c>
      <c r="E51" s="399">
        <f t="shared" si="47"/>
        <v>14.5</v>
      </c>
      <c r="F51" s="435">
        <f t="shared" si="48"/>
        <v>34</v>
      </c>
      <c r="H51" s="432">
        <f t="shared" si="49"/>
        <v>0</v>
      </c>
      <c r="I51" s="399" t="str">
        <f t="shared" si="50"/>
        <v>Treton Jacky</v>
      </c>
      <c r="J51" s="399" t="str">
        <f>IFERROR(VLOOKUP(I51,Liste_J!$C$7:$G$234,5,0),"???")</f>
        <v>H</v>
      </c>
      <c r="K51" s="399" t="str">
        <f>IFERROR(VLOOKUP(I51,Liste_J!$C$7:$F$234,4,0),"???")</f>
        <v>Chevannes</v>
      </c>
      <c r="L51" s="399">
        <f t="shared" si="51"/>
        <v>18.100000000000001</v>
      </c>
      <c r="M51" s="435">
        <f t="shared" si="52"/>
        <v>41</v>
      </c>
      <c r="N51" s="399"/>
      <c r="AB51" s="361">
        <f t="shared" si="53"/>
        <v>0</v>
      </c>
      <c r="AC51" s="385">
        <f t="shared" si="54"/>
        <v>1</v>
      </c>
      <c r="AD51" s="385">
        <f t="shared" si="55"/>
        <v>0</v>
      </c>
      <c r="AE51" s="385">
        <f t="shared" si="56"/>
        <v>0</v>
      </c>
      <c r="AF51" s="437">
        <f t="shared" si="56"/>
        <v>0</v>
      </c>
      <c r="AG51" s="425"/>
      <c r="AH51" s="425"/>
    </row>
    <row r="52" spans="1:34" s="188" customFormat="1" ht="14.65" thickBot="1" x14ac:dyDescent="0.5">
      <c r="A52" s="432">
        <f t="shared" si="45"/>
        <v>6</v>
      </c>
      <c r="B52" s="433" t="str">
        <f t="shared" si="46"/>
        <v>Lezervant Frédéric</v>
      </c>
      <c r="C52" s="399" t="str">
        <f>IFERROR(VLOOKUP(B52,Liste_J!$C$7:$G$234,5,0),"???")</f>
        <v>H</v>
      </c>
      <c r="D52" s="434" t="str">
        <f>IFERROR(VLOOKUP(B52,Liste_J!$C$7:$F$234,4,0),"???")</f>
        <v>ASGAF</v>
      </c>
      <c r="E52" s="399">
        <f t="shared" si="47"/>
        <v>19.399999999999999</v>
      </c>
      <c r="F52" s="435">
        <f t="shared" si="48"/>
        <v>34</v>
      </c>
      <c r="H52" s="432">
        <f t="shared" si="49"/>
        <v>6</v>
      </c>
      <c r="I52" s="399" t="str">
        <f t="shared" si="50"/>
        <v>Le Boulc'H Catherine</v>
      </c>
      <c r="J52" s="399" t="str">
        <f>IFERROR(VLOOKUP(I52,Liste_J!$C$7:$G$234,5,0),"???")</f>
        <v>F</v>
      </c>
      <c r="K52" s="399" t="str">
        <f>IFERROR(VLOOKUP(I52,Liste_J!$C$7:$F$234,4,0),"???")</f>
        <v>Chevannes</v>
      </c>
      <c r="L52" s="399">
        <f t="shared" si="51"/>
        <v>21.3</v>
      </c>
      <c r="M52" s="435">
        <f t="shared" si="52"/>
        <v>41</v>
      </c>
      <c r="N52" s="399"/>
      <c r="V52" s="399"/>
      <c r="AB52" s="361">
        <f t="shared" si="53"/>
        <v>0</v>
      </c>
      <c r="AC52" s="385">
        <f t="shared" si="54"/>
        <v>1</v>
      </c>
      <c r="AD52" s="385">
        <f t="shared" si="55"/>
        <v>0</v>
      </c>
      <c r="AE52" s="385">
        <f t="shared" si="56"/>
        <v>0</v>
      </c>
      <c r="AF52" s="437">
        <f t="shared" si="56"/>
        <v>0</v>
      </c>
      <c r="AG52" s="425"/>
      <c r="AH52" s="425"/>
    </row>
    <row r="53" spans="1:34" s="188" customFormat="1" ht="14.65" thickBot="1" x14ac:dyDescent="0.5">
      <c r="A53" s="432">
        <f t="shared" si="45"/>
        <v>0</v>
      </c>
      <c r="B53" s="433" t="str">
        <f t="shared" si="46"/>
        <v>Lezervant Sophie</v>
      </c>
      <c r="C53" s="399" t="str">
        <f>IFERROR(VLOOKUP(B53,Liste_J!$C$7:$G$234,5,0),"???")</f>
        <v>F</v>
      </c>
      <c r="D53" s="434" t="str">
        <f>IFERROR(VLOOKUP(B53,Liste_J!$C$7:$F$234,4,0),"???")</f>
        <v>ASGAF</v>
      </c>
      <c r="E53" s="399">
        <f t="shared" si="47"/>
        <v>23.7</v>
      </c>
      <c r="F53" s="435">
        <f t="shared" si="48"/>
        <v>34</v>
      </c>
      <c r="H53" s="432">
        <f t="shared" si="49"/>
        <v>0</v>
      </c>
      <c r="I53" s="399" t="str">
        <f t="shared" si="50"/>
        <v>Prevost Stephane</v>
      </c>
      <c r="J53" s="399" t="str">
        <f>IFERROR(VLOOKUP(I53,Liste_J!$C$7:$G$234,5,0),"???")</f>
        <v>H</v>
      </c>
      <c r="K53" s="399" t="str">
        <f>IFERROR(VLOOKUP(I53,Liste_J!$C$7:$F$234,4,0),"???")</f>
        <v>Chevannes</v>
      </c>
      <c r="L53" s="399">
        <f t="shared" si="51"/>
        <v>17.600000000000001</v>
      </c>
      <c r="M53" s="435">
        <f t="shared" si="52"/>
        <v>41</v>
      </c>
      <c r="N53" s="399"/>
      <c r="AB53" s="361">
        <f t="shared" si="53"/>
        <v>0</v>
      </c>
      <c r="AC53" s="385">
        <f t="shared" si="54"/>
        <v>1</v>
      </c>
      <c r="AD53" s="385">
        <f t="shared" si="55"/>
        <v>0</v>
      </c>
      <c r="AE53" s="385">
        <f t="shared" si="56"/>
        <v>0</v>
      </c>
      <c r="AF53" s="437">
        <f t="shared" si="56"/>
        <v>0</v>
      </c>
      <c r="AG53" s="425"/>
      <c r="AH53" s="425"/>
    </row>
    <row r="54" spans="1:34" s="188" customFormat="1" ht="14.65" thickBot="1" x14ac:dyDescent="0.5">
      <c r="A54" s="432">
        <f t="shared" si="45"/>
        <v>7</v>
      </c>
      <c r="B54" s="433" t="str">
        <f t="shared" si="46"/>
        <v>Nicolle Olivier</v>
      </c>
      <c r="C54" s="399" t="str">
        <f>IFERROR(VLOOKUP(B54,Liste_J!$C$7:$G$234,5,0),"???")</f>
        <v>H</v>
      </c>
      <c r="D54" s="434" t="str">
        <f>IFERROR(VLOOKUP(B54,Liste_J!$C$7:$F$234,4,0),"???")</f>
        <v>Chevannes</v>
      </c>
      <c r="E54" s="399">
        <f t="shared" si="47"/>
        <v>16.899999999999999</v>
      </c>
      <c r="F54" s="435">
        <f t="shared" si="48"/>
        <v>33</v>
      </c>
      <c r="H54" s="432">
        <f t="shared" si="49"/>
        <v>7</v>
      </c>
      <c r="I54" s="399" t="str">
        <f t="shared" si="50"/>
        <v>Gauvin Henri-Jacques</v>
      </c>
      <c r="J54" s="399" t="str">
        <f>IFERROR(VLOOKUP(I54,Liste_J!$C$7:$G$234,5,0),"???")</f>
        <v>H</v>
      </c>
      <c r="K54" s="399" t="str">
        <f>IFERROR(VLOOKUP(I54,Liste_J!$C$7:$F$234,4,0),"???")</f>
        <v>Réveillon</v>
      </c>
      <c r="L54" s="399">
        <f t="shared" si="51"/>
        <v>13.3</v>
      </c>
      <c r="M54" s="435">
        <f t="shared" si="52"/>
        <v>40</v>
      </c>
      <c r="N54" s="399"/>
      <c r="V54" s="399"/>
      <c r="X54" s="341"/>
      <c r="Y54" s="425"/>
      <c r="AB54" s="361">
        <f t="shared" si="53"/>
        <v>0</v>
      </c>
      <c r="AC54" s="385">
        <f t="shared" si="54"/>
        <v>0</v>
      </c>
      <c r="AD54" s="385">
        <f t="shared" si="55"/>
        <v>0</v>
      </c>
      <c r="AE54" s="385">
        <f t="shared" si="56"/>
        <v>0</v>
      </c>
      <c r="AF54" s="437">
        <f t="shared" si="56"/>
        <v>1</v>
      </c>
      <c r="AG54" s="425"/>
      <c r="AH54" s="425"/>
    </row>
    <row r="55" spans="1:34" s="188" customFormat="1" ht="14.65" thickBot="1" x14ac:dyDescent="0.5">
      <c r="A55" s="432">
        <f t="shared" si="45"/>
        <v>0</v>
      </c>
      <c r="B55" s="433" t="str">
        <f t="shared" si="46"/>
        <v>Treton Jacky</v>
      </c>
      <c r="C55" s="399" t="str">
        <f>IFERROR(VLOOKUP(B55,Liste_J!$C$7:$G$234,5,0),"???")</f>
        <v>H</v>
      </c>
      <c r="D55" s="434" t="str">
        <f>IFERROR(VLOOKUP(B55,Liste_J!$C$7:$F$234,4,0),"???")</f>
        <v>Chevannes</v>
      </c>
      <c r="E55" s="399">
        <f t="shared" si="47"/>
        <v>18.100000000000001</v>
      </c>
      <c r="F55" s="435">
        <f t="shared" si="48"/>
        <v>33</v>
      </c>
      <c r="H55" s="432">
        <f t="shared" si="49"/>
        <v>0</v>
      </c>
      <c r="I55" s="399" t="str">
        <f t="shared" si="50"/>
        <v>Robic Jean Pierre</v>
      </c>
      <c r="J55" s="399" t="str">
        <f>IFERROR(VLOOKUP(I55,Liste_J!$C$7:$G$234,5,0),"???")</f>
        <v>H</v>
      </c>
      <c r="K55" s="399" t="str">
        <f>IFERROR(VLOOKUP(I55,Liste_J!$C$7:$F$234,4,0),"???")</f>
        <v>Réveillon</v>
      </c>
      <c r="L55" s="399">
        <f t="shared" si="51"/>
        <v>14.5</v>
      </c>
      <c r="M55" s="435">
        <f t="shared" si="52"/>
        <v>40</v>
      </c>
      <c r="N55" s="399"/>
      <c r="O55" s="399"/>
      <c r="P55" s="399"/>
      <c r="Q55" s="399"/>
      <c r="R55" s="399"/>
      <c r="S55" s="399"/>
      <c r="T55" s="399"/>
      <c r="X55" s="341"/>
      <c r="AB55" s="361">
        <f t="shared" si="53"/>
        <v>0</v>
      </c>
      <c r="AC55" s="385">
        <f t="shared" si="54"/>
        <v>0</v>
      </c>
      <c r="AD55" s="385">
        <f t="shared" si="55"/>
        <v>0</v>
      </c>
      <c r="AE55" s="385">
        <f t="shared" si="56"/>
        <v>0</v>
      </c>
      <c r="AF55" s="437">
        <f t="shared" si="56"/>
        <v>1</v>
      </c>
      <c r="AG55" s="425"/>
      <c r="AH55" s="425"/>
    </row>
    <row r="56" spans="1:34" s="188" customFormat="1" ht="14.65" thickBot="1" x14ac:dyDescent="0.5">
      <c r="A56" s="432">
        <f t="shared" si="45"/>
        <v>8</v>
      </c>
      <c r="B56" s="433" t="str">
        <f t="shared" si="46"/>
        <v>Le Boulc'H Catherine</v>
      </c>
      <c r="C56" s="399" t="str">
        <f>IFERROR(VLOOKUP(B56,Liste_J!$C$7:$G$234,5,0),"???")</f>
        <v>F</v>
      </c>
      <c r="D56" s="434" t="str">
        <f>IFERROR(VLOOKUP(B56,Liste_J!$C$7:$F$234,4,0),"???")</f>
        <v>Chevannes</v>
      </c>
      <c r="E56" s="399">
        <f t="shared" si="47"/>
        <v>21.3</v>
      </c>
      <c r="F56" s="435">
        <f t="shared" si="48"/>
        <v>33</v>
      </c>
      <c r="H56" s="432">
        <f t="shared" si="49"/>
        <v>8</v>
      </c>
      <c r="I56" s="399" t="str">
        <f t="shared" si="50"/>
        <v>Lapatrie Gilles</v>
      </c>
      <c r="J56" s="399" t="str">
        <f>IFERROR(VLOOKUP(I56,Liste_J!$C$7:$G$234,5,0),"???")</f>
        <v>H</v>
      </c>
      <c r="K56" s="399" t="str">
        <f>IFERROR(VLOOKUP(I56,Liste_J!$C$7:$F$234,4,0),"???")</f>
        <v>Réveillon</v>
      </c>
      <c r="L56" s="399">
        <f t="shared" si="51"/>
        <v>11</v>
      </c>
      <c r="M56" s="435">
        <f t="shared" si="52"/>
        <v>40</v>
      </c>
      <c r="N56" s="399"/>
      <c r="O56" s="399"/>
      <c r="P56" s="399"/>
      <c r="Q56" s="399"/>
      <c r="R56" s="399"/>
      <c r="S56" s="399"/>
      <c r="T56" s="399"/>
      <c r="X56" s="341"/>
      <c r="AB56" s="361">
        <f t="shared" si="53"/>
        <v>0</v>
      </c>
      <c r="AC56" s="385">
        <f t="shared" si="54"/>
        <v>0</v>
      </c>
      <c r="AD56" s="385">
        <f t="shared" si="55"/>
        <v>0</v>
      </c>
      <c r="AE56" s="385">
        <f t="shared" si="56"/>
        <v>0</v>
      </c>
      <c r="AF56" s="437">
        <f t="shared" si="56"/>
        <v>1</v>
      </c>
      <c r="AG56" s="425"/>
      <c r="AH56" s="425"/>
    </row>
    <row r="57" spans="1:34" s="188" customFormat="1" ht="14.65" thickBot="1" x14ac:dyDescent="0.5">
      <c r="A57" s="432">
        <f t="shared" si="45"/>
        <v>0</v>
      </c>
      <c r="B57" s="433" t="str">
        <f t="shared" si="46"/>
        <v>Prevost Stephane</v>
      </c>
      <c r="C57" s="399" t="str">
        <f>IFERROR(VLOOKUP(B57,Liste_J!$C$7:$G$234,5,0),"???")</f>
        <v>H</v>
      </c>
      <c r="D57" s="434" t="str">
        <f>IFERROR(VLOOKUP(B57,Liste_J!$C$7:$F$234,4,0),"???")</f>
        <v>Chevannes</v>
      </c>
      <c r="E57" s="399">
        <f t="shared" si="47"/>
        <v>17.600000000000001</v>
      </c>
      <c r="F57" s="435">
        <f t="shared" si="48"/>
        <v>33</v>
      </c>
      <c r="H57" s="432">
        <f t="shared" si="49"/>
        <v>0</v>
      </c>
      <c r="I57" s="399" t="str">
        <f t="shared" si="50"/>
        <v>Bridier Jean Michel</v>
      </c>
      <c r="J57" s="399" t="str">
        <f>IFERROR(VLOOKUP(I57,Liste_J!$C$7:$G$234,5,0),"???")</f>
        <v>H</v>
      </c>
      <c r="K57" s="399" t="str">
        <f>IFERROR(VLOOKUP(I57,Liste_J!$C$7:$F$234,4,0),"???")</f>
        <v>Réveillon</v>
      </c>
      <c r="L57" s="399">
        <f t="shared" si="51"/>
        <v>9</v>
      </c>
      <c r="M57" s="435">
        <f t="shared" si="52"/>
        <v>40</v>
      </c>
      <c r="N57" s="399"/>
      <c r="T57" s="399"/>
      <c r="X57" s="341"/>
      <c r="AB57" s="361">
        <f t="shared" si="53"/>
        <v>0</v>
      </c>
      <c r="AC57" s="385">
        <f t="shared" si="54"/>
        <v>0</v>
      </c>
      <c r="AD57" s="385">
        <f t="shared" si="55"/>
        <v>0</v>
      </c>
      <c r="AE57" s="385">
        <f t="shared" si="56"/>
        <v>0</v>
      </c>
      <c r="AF57" s="437">
        <f t="shared" si="56"/>
        <v>1</v>
      </c>
      <c r="AG57" s="425"/>
      <c r="AH57" s="425"/>
    </row>
    <row r="58" spans="1:34" s="188" customFormat="1" ht="14.65" thickBot="1" x14ac:dyDescent="0.5">
      <c r="A58" s="432">
        <f t="shared" si="45"/>
        <v>9</v>
      </c>
      <c r="B58" s="433" t="str">
        <f t="shared" si="46"/>
        <v>Dupuy Eric</v>
      </c>
      <c r="C58" s="399" t="str">
        <f>IFERROR(VLOOKUP(B58,Liste_J!$C$7:$G$234,5,0),"???")</f>
        <v>H</v>
      </c>
      <c r="D58" s="434" t="str">
        <f>IFERROR(VLOOKUP(B58,Liste_J!$C$7:$F$234,4,0),"???")</f>
        <v>ASGAF</v>
      </c>
      <c r="E58" s="399">
        <f t="shared" si="47"/>
        <v>13.8</v>
      </c>
      <c r="F58" s="435">
        <f t="shared" si="48"/>
        <v>32</v>
      </c>
      <c r="H58" s="432">
        <f t="shared" si="49"/>
        <v>9</v>
      </c>
      <c r="I58" s="399" t="str">
        <f t="shared" si="50"/>
        <v>Motard Gilbert</v>
      </c>
      <c r="J58" s="399" t="str">
        <f>IFERROR(VLOOKUP(I58,Liste_J!$C$7:$G$234,5,0),"???")</f>
        <v>H</v>
      </c>
      <c r="K58" s="399" t="str">
        <f>IFERROR(VLOOKUP(I58,Liste_J!$C$7:$F$234,4,0),"???")</f>
        <v>ASGAF</v>
      </c>
      <c r="L58" s="399">
        <f t="shared" si="51"/>
        <v>6.6</v>
      </c>
      <c r="M58" s="435">
        <f t="shared" si="52"/>
        <v>39</v>
      </c>
      <c r="N58" s="399"/>
      <c r="T58" s="399"/>
      <c r="X58" s="341"/>
      <c r="AB58" s="361">
        <f t="shared" si="53"/>
        <v>1</v>
      </c>
      <c r="AC58" s="385">
        <f t="shared" si="54"/>
        <v>0</v>
      </c>
      <c r="AD58" s="385">
        <f t="shared" si="55"/>
        <v>0</v>
      </c>
      <c r="AE58" s="385">
        <f t="shared" si="56"/>
        <v>0</v>
      </c>
      <c r="AF58" s="437">
        <f t="shared" si="56"/>
        <v>0</v>
      </c>
      <c r="AG58" s="425"/>
      <c r="AH58" s="425"/>
    </row>
    <row r="59" spans="1:34" s="188" customFormat="1" ht="14.65" thickBot="1" x14ac:dyDescent="0.5">
      <c r="A59" s="432">
        <f t="shared" si="45"/>
        <v>0</v>
      </c>
      <c r="B59" s="433" t="str">
        <f t="shared" si="46"/>
        <v>Norrant Gwenael</v>
      </c>
      <c r="C59" s="399" t="str">
        <f>IFERROR(VLOOKUP(B59,Liste_J!$C$7:$G$234,5,0),"???")</f>
        <v>H</v>
      </c>
      <c r="D59" s="434" t="str">
        <f>IFERROR(VLOOKUP(B59,Liste_J!$C$7:$F$234,4,0),"???")</f>
        <v>ASGAF</v>
      </c>
      <c r="E59" s="399">
        <f t="shared" si="47"/>
        <v>14.3</v>
      </c>
      <c r="F59" s="435">
        <f t="shared" si="48"/>
        <v>32</v>
      </c>
      <c r="H59" s="432">
        <f t="shared" si="49"/>
        <v>0</v>
      </c>
      <c r="I59" s="399" t="str">
        <f t="shared" si="50"/>
        <v>Barcon Jean-Jacques</v>
      </c>
      <c r="J59" s="399" t="str">
        <f>IFERROR(VLOOKUP(I59,Liste_J!$C$7:$G$234,5,0),"???")</f>
        <v>H</v>
      </c>
      <c r="K59" s="399" t="str">
        <f>IFERROR(VLOOKUP(I59,Liste_J!$C$7:$F$234,4,0),"???")</f>
        <v>ASGAF</v>
      </c>
      <c r="L59" s="399">
        <f t="shared" si="51"/>
        <v>20.6</v>
      </c>
      <c r="M59" s="435">
        <f t="shared" si="52"/>
        <v>39</v>
      </c>
      <c r="N59" s="399"/>
      <c r="T59" s="399"/>
      <c r="X59" s="341"/>
      <c r="AB59" s="361">
        <f t="shared" si="53"/>
        <v>1</v>
      </c>
      <c r="AC59" s="385">
        <f t="shared" si="54"/>
        <v>0</v>
      </c>
      <c r="AD59" s="385">
        <f t="shared" si="55"/>
        <v>0</v>
      </c>
      <c r="AE59" s="385">
        <f t="shared" si="56"/>
        <v>0</v>
      </c>
      <c r="AF59" s="437">
        <f t="shared" si="56"/>
        <v>0</v>
      </c>
      <c r="AG59" s="425"/>
      <c r="AH59" s="425"/>
    </row>
    <row r="60" spans="1:34" s="188" customFormat="1" ht="14.65" thickBot="1" x14ac:dyDescent="0.5">
      <c r="A60" s="432">
        <f t="shared" si="45"/>
        <v>10</v>
      </c>
      <c r="B60" s="433" t="str">
        <f t="shared" si="46"/>
        <v>Salvoch Jean-Marc</v>
      </c>
      <c r="C60" s="399" t="str">
        <f>IFERROR(VLOOKUP(B60,Liste_J!$C$7:$G$234,5,0),"???")</f>
        <v>H</v>
      </c>
      <c r="D60" s="434" t="str">
        <f>IFERROR(VLOOKUP(B60,Liste_J!$C$7:$F$234,4,0),"???")</f>
        <v>Chevannes</v>
      </c>
      <c r="E60" s="399">
        <f t="shared" si="47"/>
        <v>13.4</v>
      </c>
      <c r="F60" s="435">
        <f t="shared" si="48"/>
        <v>32</v>
      </c>
      <c r="H60" s="432">
        <f t="shared" si="49"/>
        <v>10</v>
      </c>
      <c r="I60" s="399" t="str">
        <f t="shared" si="50"/>
        <v>Gonzalez Alain</v>
      </c>
      <c r="J60" s="399" t="str">
        <f>IFERROR(VLOOKUP(I60,Liste_J!$C$7:$G$234,5,0),"???")</f>
        <v>H</v>
      </c>
      <c r="K60" s="399" t="str">
        <f>IFERROR(VLOOKUP(I60,Liste_J!$C$7:$F$234,4,0),"???")</f>
        <v>Réveillon</v>
      </c>
      <c r="L60" s="399">
        <f t="shared" si="51"/>
        <v>22</v>
      </c>
      <c r="M60" s="435">
        <f t="shared" si="52"/>
        <v>39</v>
      </c>
      <c r="N60" s="399"/>
      <c r="T60" s="399"/>
      <c r="X60" s="341"/>
      <c r="AB60" s="361">
        <f t="shared" si="53"/>
        <v>0</v>
      </c>
      <c r="AC60" s="385">
        <f t="shared" si="54"/>
        <v>0</v>
      </c>
      <c r="AD60" s="385">
        <f t="shared" si="55"/>
        <v>0</v>
      </c>
      <c r="AE60" s="385">
        <f t="shared" si="56"/>
        <v>0</v>
      </c>
      <c r="AF60" s="437">
        <f t="shared" si="56"/>
        <v>1</v>
      </c>
      <c r="AG60" s="425"/>
      <c r="AH60" s="425"/>
    </row>
    <row r="61" spans="1:34" s="188" customFormat="1" ht="14.65" thickBot="1" x14ac:dyDescent="0.5">
      <c r="A61" s="432">
        <f t="shared" si="45"/>
        <v>0</v>
      </c>
      <c r="B61" s="433" t="str">
        <f t="shared" si="46"/>
        <v>Villette Claudine</v>
      </c>
      <c r="C61" s="399" t="str">
        <f>IFERROR(VLOOKUP(B61,Liste_J!$C$7:$G$234,5,0),"???")</f>
        <v>F</v>
      </c>
      <c r="D61" s="434" t="str">
        <f>IFERROR(VLOOKUP(B61,Liste_J!$C$7:$F$234,4,0),"???")</f>
        <v>Chevannes</v>
      </c>
      <c r="E61" s="399">
        <f t="shared" si="47"/>
        <v>19.899999999999999</v>
      </c>
      <c r="F61" s="435">
        <f t="shared" si="48"/>
        <v>32</v>
      </c>
      <c r="H61" s="432">
        <f t="shared" si="49"/>
        <v>0</v>
      </c>
      <c r="I61" s="399" t="str">
        <f t="shared" si="50"/>
        <v>Fanchon Marc</v>
      </c>
      <c r="J61" s="399" t="str">
        <f>IFERROR(VLOOKUP(I61,Liste_J!$C$7:$G$234,5,0),"???")</f>
        <v>H</v>
      </c>
      <c r="K61" s="399" t="str">
        <f>IFERROR(VLOOKUP(I61,Liste_J!$C$7:$F$234,4,0),"???")</f>
        <v>Réveillon</v>
      </c>
      <c r="L61" s="399">
        <f t="shared" si="51"/>
        <v>25</v>
      </c>
      <c r="M61" s="435">
        <f t="shared" si="52"/>
        <v>39</v>
      </c>
      <c r="N61" s="399"/>
      <c r="T61" s="399"/>
      <c r="X61" s="341"/>
      <c r="AB61" s="361">
        <f t="shared" si="53"/>
        <v>0</v>
      </c>
      <c r="AC61" s="385">
        <f t="shared" si="54"/>
        <v>0</v>
      </c>
      <c r="AD61" s="385">
        <f t="shared" si="55"/>
        <v>0</v>
      </c>
      <c r="AE61" s="385">
        <f t="shared" si="56"/>
        <v>0</v>
      </c>
      <c r="AF61" s="437">
        <f t="shared" si="56"/>
        <v>1</v>
      </c>
      <c r="AG61" s="425"/>
      <c r="AH61" s="425"/>
    </row>
    <row r="62" spans="1:34" s="188" customFormat="1" ht="14.65" thickBot="1" x14ac:dyDescent="0.5">
      <c r="A62" s="432">
        <f t="shared" si="45"/>
        <v>11</v>
      </c>
      <c r="B62" s="433" t="str">
        <f t="shared" si="46"/>
        <v>Olivier Franck</v>
      </c>
      <c r="C62" s="399" t="str">
        <f>IFERROR(VLOOKUP(B62,Liste_J!$C$7:$G$234,5,0),"???")</f>
        <v>H</v>
      </c>
      <c r="D62" s="434" t="str">
        <f>IFERROR(VLOOKUP(B62,Liste_J!$C$7:$F$234,4,0),"???")</f>
        <v>Chevannes</v>
      </c>
      <c r="E62" s="399">
        <f t="shared" si="47"/>
        <v>18.2</v>
      </c>
      <c r="F62" s="435">
        <f t="shared" si="48"/>
        <v>32</v>
      </c>
      <c r="H62" s="432">
        <f t="shared" si="49"/>
        <v>11</v>
      </c>
      <c r="I62" s="399" t="str">
        <f t="shared" si="50"/>
        <v>Dupuy Eric</v>
      </c>
      <c r="J62" s="399" t="str">
        <f>IFERROR(VLOOKUP(I62,Liste_J!$C$7:$G$234,5,0),"???")</f>
        <v>H</v>
      </c>
      <c r="K62" s="399" t="str">
        <f>IFERROR(VLOOKUP(I62,Liste_J!$C$7:$F$234,4,0),"???")</f>
        <v>ASGAF</v>
      </c>
      <c r="L62" s="399">
        <f t="shared" si="51"/>
        <v>13.8</v>
      </c>
      <c r="M62" s="435">
        <f t="shared" si="52"/>
        <v>38</v>
      </c>
      <c r="N62" s="399"/>
      <c r="T62" s="399"/>
      <c r="X62" s="341"/>
      <c r="AB62" s="361">
        <f t="shared" si="53"/>
        <v>1</v>
      </c>
      <c r="AC62" s="385">
        <f t="shared" si="54"/>
        <v>0</v>
      </c>
      <c r="AD62" s="385">
        <f t="shared" si="55"/>
        <v>0</v>
      </c>
      <c r="AE62" s="385">
        <f t="shared" si="56"/>
        <v>0</v>
      </c>
      <c r="AF62" s="437">
        <f t="shared" si="56"/>
        <v>0</v>
      </c>
      <c r="AG62" s="425"/>
      <c r="AH62" s="425"/>
    </row>
    <row r="63" spans="1:34" s="188" customFormat="1" ht="14.65" thickBot="1" x14ac:dyDescent="0.5">
      <c r="A63" s="432">
        <f t="shared" si="45"/>
        <v>0</v>
      </c>
      <c r="B63" s="433" t="str">
        <f t="shared" si="46"/>
        <v>Pieters Philippe</v>
      </c>
      <c r="C63" s="399" t="str">
        <f>IFERROR(VLOOKUP(B63,Liste_J!$C$7:$G$234,5,0),"???")</f>
        <v>H</v>
      </c>
      <c r="D63" s="434" t="str">
        <f>IFERROR(VLOOKUP(B63,Liste_J!$C$7:$F$234,4,0),"???")</f>
        <v>Chevannes</v>
      </c>
      <c r="E63" s="399">
        <f t="shared" si="47"/>
        <v>13.5</v>
      </c>
      <c r="F63" s="435">
        <f t="shared" si="48"/>
        <v>32</v>
      </c>
      <c r="H63" s="432">
        <f t="shared" si="49"/>
        <v>0</v>
      </c>
      <c r="I63" s="399" t="str">
        <f t="shared" si="50"/>
        <v>Norrant Gwenael</v>
      </c>
      <c r="J63" s="399" t="str">
        <f>IFERROR(VLOOKUP(I63,Liste_J!$C$7:$G$234,5,0),"???")</f>
        <v>H</v>
      </c>
      <c r="K63" s="399" t="str">
        <f>IFERROR(VLOOKUP(I63,Liste_J!$C$7:$F$234,4,0),"???")</f>
        <v>ASGAF</v>
      </c>
      <c r="L63" s="399">
        <f t="shared" si="51"/>
        <v>14.3</v>
      </c>
      <c r="M63" s="435">
        <f t="shared" si="52"/>
        <v>38</v>
      </c>
      <c r="N63" s="399"/>
      <c r="T63" s="399"/>
      <c r="X63" s="341"/>
      <c r="AB63" s="361">
        <f t="shared" si="53"/>
        <v>1</v>
      </c>
      <c r="AC63" s="385">
        <f t="shared" si="54"/>
        <v>0</v>
      </c>
      <c r="AD63" s="385">
        <f t="shared" si="55"/>
        <v>0</v>
      </c>
      <c r="AE63" s="385">
        <f t="shared" si="56"/>
        <v>0</v>
      </c>
      <c r="AF63" s="437">
        <f t="shared" si="56"/>
        <v>0</v>
      </c>
      <c r="AG63" s="425"/>
      <c r="AH63" s="425"/>
    </row>
    <row r="64" spans="1:34" s="188" customFormat="1" ht="14.65" thickBot="1" x14ac:dyDescent="0.5">
      <c r="A64" s="432">
        <f t="shared" si="45"/>
        <v>12</v>
      </c>
      <c r="B64" s="433" t="str">
        <f t="shared" si="46"/>
        <v>Napoleone Remi</v>
      </c>
      <c r="C64" s="399" t="str">
        <f>IFERROR(VLOOKUP(B64,Liste_J!$C$7:$G$234,5,0),"???")</f>
        <v>H</v>
      </c>
      <c r="D64" s="434" t="str">
        <f>IFERROR(VLOOKUP(B64,Liste_J!$C$7:$F$234,4,0),"???")</f>
        <v>Chevry</v>
      </c>
      <c r="E64" s="399">
        <f t="shared" si="47"/>
        <v>22.4</v>
      </c>
      <c r="F64" s="435">
        <f t="shared" si="48"/>
        <v>31</v>
      </c>
      <c r="H64" s="432">
        <f t="shared" si="49"/>
        <v>12</v>
      </c>
      <c r="I64" s="399" t="str">
        <f t="shared" si="50"/>
        <v>Salvoch Jean-Marc</v>
      </c>
      <c r="J64" s="399" t="str">
        <f>IFERROR(VLOOKUP(I64,Liste_J!$C$7:$G$234,5,0),"???")</f>
        <v>H</v>
      </c>
      <c r="K64" s="399" t="str">
        <f>IFERROR(VLOOKUP(I64,Liste_J!$C$7:$F$234,4,0),"???")</f>
        <v>Chevannes</v>
      </c>
      <c r="L64" s="399">
        <f t="shared" si="51"/>
        <v>13.4</v>
      </c>
      <c r="M64" s="435">
        <f t="shared" si="52"/>
        <v>38</v>
      </c>
      <c r="N64" s="399"/>
      <c r="T64" s="399"/>
      <c r="X64" s="341"/>
      <c r="AB64" s="361">
        <f t="shared" si="53"/>
        <v>0</v>
      </c>
      <c r="AC64" s="385">
        <f t="shared" si="54"/>
        <v>1</v>
      </c>
      <c r="AD64" s="385">
        <f t="shared" si="55"/>
        <v>0</v>
      </c>
      <c r="AE64" s="385">
        <f t="shared" si="56"/>
        <v>0</v>
      </c>
      <c r="AF64" s="437">
        <f t="shared" si="56"/>
        <v>0</v>
      </c>
      <c r="AG64" s="425"/>
      <c r="AH64" s="425"/>
    </row>
    <row r="65" spans="1:34" s="188" customFormat="1" ht="14.65" thickBot="1" x14ac:dyDescent="0.5">
      <c r="A65" s="432">
        <f t="shared" si="45"/>
        <v>0</v>
      </c>
      <c r="B65" s="433" t="str">
        <f t="shared" si="46"/>
        <v>Paillart Pascal</v>
      </c>
      <c r="C65" s="399" t="str">
        <f>IFERROR(VLOOKUP(B65,Liste_J!$C$7:$G$234,5,0),"???")</f>
        <v>H</v>
      </c>
      <c r="D65" s="434" t="str">
        <f>IFERROR(VLOOKUP(B65,Liste_J!$C$7:$F$234,4,0),"???")</f>
        <v>Chevry</v>
      </c>
      <c r="E65" s="399">
        <f t="shared" si="47"/>
        <v>32.700000000000003</v>
      </c>
      <c r="F65" s="435">
        <f t="shared" si="48"/>
        <v>31</v>
      </c>
      <c r="H65" s="432">
        <f t="shared" si="49"/>
        <v>0</v>
      </c>
      <c r="I65" s="399" t="str">
        <f t="shared" si="50"/>
        <v>Villette Claudine</v>
      </c>
      <c r="J65" s="399" t="str">
        <f>IFERROR(VLOOKUP(I65,Liste_J!$C$7:$G$234,5,0),"???")</f>
        <v>F</v>
      </c>
      <c r="K65" s="399" t="str">
        <f>IFERROR(VLOOKUP(I65,Liste_J!$C$7:$F$234,4,0),"???")</f>
        <v>Chevannes</v>
      </c>
      <c r="L65" s="399">
        <f t="shared" si="51"/>
        <v>19.899999999999999</v>
      </c>
      <c r="M65" s="435">
        <f t="shared" si="52"/>
        <v>38</v>
      </c>
      <c r="N65" s="399"/>
      <c r="T65" s="399"/>
      <c r="X65" s="341"/>
      <c r="AB65" s="361">
        <f t="shared" si="53"/>
        <v>0</v>
      </c>
      <c r="AC65" s="385">
        <f t="shared" si="54"/>
        <v>1</v>
      </c>
      <c r="AD65" s="385">
        <f t="shared" si="55"/>
        <v>0</v>
      </c>
      <c r="AE65" s="385">
        <f t="shared" si="56"/>
        <v>0</v>
      </c>
      <c r="AF65" s="437">
        <f t="shared" si="56"/>
        <v>0</v>
      </c>
      <c r="AG65" s="425"/>
      <c r="AH65" s="425"/>
    </row>
    <row r="66" spans="1:34" s="188" customFormat="1" ht="14.65" thickBot="1" x14ac:dyDescent="0.5">
      <c r="A66" s="432">
        <f t="shared" si="45"/>
        <v>13</v>
      </c>
      <c r="B66" s="433" t="str">
        <f t="shared" si="46"/>
        <v>Balley Jean Marc</v>
      </c>
      <c r="C66" s="399" t="str">
        <f>IFERROR(VLOOKUP(B66,Liste_J!$C$7:$G$234,5,0),"???")</f>
        <v>H</v>
      </c>
      <c r="D66" s="434" t="str">
        <f>IFERROR(VLOOKUP(B66,Liste_J!$C$7:$F$234,4,0),"???")</f>
        <v>ASGAF</v>
      </c>
      <c r="E66" s="399">
        <f t="shared" si="47"/>
        <v>14.3</v>
      </c>
      <c r="F66" s="435">
        <f t="shared" si="48"/>
        <v>31</v>
      </c>
      <c r="H66" s="432">
        <f t="shared" si="49"/>
        <v>13</v>
      </c>
      <c r="I66" s="399" t="str">
        <f t="shared" si="50"/>
        <v>Olivier Franck</v>
      </c>
      <c r="J66" s="399" t="str">
        <f>IFERROR(VLOOKUP(I66,Liste_J!$C$7:$G$234,5,0),"???")</f>
        <v>H</v>
      </c>
      <c r="K66" s="399" t="str">
        <f>IFERROR(VLOOKUP(I66,Liste_J!$C$7:$F$234,4,0),"???")</f>
        <v>Chevannes</v>
      </c>
      <c r="L66" s="399">
        <f t="shared" si="51"/>
        <v>18.2</v>
      </c>
      <c r="M66" s="435">
        <f t="shared" si="52"/>
        <v>38</v>
      </c>
      <c r="N66" s="399"/>
      <c r="T66" s="399"/>
      <c r="X66" s="341"/>
      <c r="AB66" s="361">
        <f t="shared" si="53"/>
        <v>0</v>
      </c>
      <c r="AC66" s="385">
        <f t="shared" si="54"/>
        <v>1</v>
      </c>
      <c r="AD66" s="385">
        <f t="shared" si="55"/>
        <v>0</v>
      </c>
      <c r="AE66" s="385">
        <f t="shared" si="56"/>
        <v>0</v>
      </c>
      <c r="AF66" s="437">
        <f t="shared" si="56"/>
        <v>0</v>
      </c>
      <c r="AG66" s="425"/>
      <c r="AH66" s="425"/>
    </row>
    <row r="67" spans="1:34" s="188" customFormat="1" ht="14.65" thickBot="1" x14ac:dyDescent="0.5">
      <c r="A67" s="432">
        <f t="shared" si="45"/>
        <v>0</v>
      </c>
      <c r="B67" s="433" t="str">
        <f t="shared" si="46"/>
        <v>Marcais Xavier</v>
      </c>
      <c r="C67" s="399" t="str">
        <f>IFERROR(VLOOKUP(B67,Liste_J!$C$7:$G$234,5,0),"???")</f>
        <v>H</v>
      </c>
      <c r="D67" s="434" t="str">
        <f>IFERROR(VLOOKUP(B67,Liste_J!$C$7:$F$234,4,0),"???")</f>
        <v>ASGAF</v>
      </c>
      <c r="E67" s="399">
        <f t="shared" si="47"/>
        <v>13.8</v>
      </c>
      <c r="F67" s="435">
        <f t="shared" si="48"/>
        <v>31</v>
      </c>
      <c r="H67" s="432">
        <f t="shared" si="49"/>
        <v>0</v>
      </c>
      <c r="I67" s="399" t="str">
        <f t="shared" si="50"/>
        <v>Pieters Philippe</v>
      </c>
      <c r="J67" s="399" t="str">
        <f>IFERROR(VLOOKUP(I67,Liste_J!$C$7:$G$234,5,0),"???")</f>
        <v>H</v>
      </c>
      <c r="K67" s="399" t="str">
        <f>IFERROR(VLOOKUP(I67,Liste_J!$C$7:$F$234,4,0),"???")</f>
        <v>Chevannes</v>
      </c>
      <c r="L67" s="399">
        <f t="shared" si="51"/>
        <v>13.5</v>
      </c>
      <c r="M67" s="435">
        <f t="shared" si="52"/>
        <v>38</v>
      </c>
      <c r="N67" s="399"/>
      <c r="T67" s="399"/>
      <c r="X67" s="341"/>
      <c r="AB67" s="361">
        <f t="shared" si="53"/>
        <v>0</v>
      </c>
      <c r="AC67" s="385">
        <f t="shared" si="54"/>
        <v>1</v>
      </c>
      <c r="AD67" s="385">
        <f t="shared" si="55"/>
        <v>0</v>
      </c>
      <c r="AE67" s="385">
        <f t="shared" si="56"/>
        <v>0</v>
      </c>
      <c r="AF67" s="437">
        <f t="shared" si="56"/>
        <v>0</v>
      </c>
      <c r="AG67" s="425"/>
      <c r="AH67" s="425"/>
    </row>
    <row r="68" spans="1:34" s="188" customFormat="1" ht="14.65" thickBot="1" x14ac:dyDescent="0.5">
      <c r="A68" s="432">
        <f t="shared" si="45"/>
        <v>14</v>
      </c>
      <c r="B68" s="433" t="str">
        <f t="shared" si="46"/>
        <v>Sauvadet Dominique</v>
      </c>
      <c r="C68" s="399" t="str">
        <f>IFERROR(VLOOKUP(B68,Liste_J!$C$7:$G$234,5,0),"???")</f>
        <v>H</v>
      </c>
      <c r="D68" s="434" t="str">
        <f>IFERROR(VLOOKUP(B68,Liste_J!$C$7:$F$234,4,0),"???")</f>
        <v>ASGAF</v>
      </c>
      <c r="E68" s="399">
        <f t="shared" si="47"/>
        <v>19</v>
      </c>
      <c r="F68" s="435">
        <f t="shared" si="48"/>
        <v>29</v>
      </c>
      <c r="H68" s="432">
        <f t="shared" si="49"/>
        <v>14</v>
      </c>
      <c r="I68" s="399" t="str">
        <f t="shared" si="50"/>
        <v>Sauvadet Dominique</v>
      </c>
      <c r="J68" s="399" t="str">
        <f>IFERROR(VLOOKUP(I68,Liste_J!$C$7:$G$234,5,0),"???")</f>
        <v>H</v>
      </c>
      <c r="K68" s="399" t="str">
        <f>IFERROR(VLOOKUP(I68,Liste_J!$C$7:$F$234,4,0),"???")</f>
        <v>ASGAF</v>
      </c>
      <c r="L68" s="399">
        <f t="shared" si="51"/>
        <v>19</v>
      </c>
      <c r="M68" s="435">
        <f t="shared" si="52"/>
        <v>38</v>
      </c>
      <c r="N68" s="399"/>
      <c r="T68" s="399"/>
      <c r="X68" s="341"/>
      <c r="AB68" s="361">
        <f t="shared" si="53"/>
        <v>1</v>
      </c>
      <c r="AC68" s="385">
        <f t="shared" si="54"/>
        <v>0</v>
      </c>
      <c r="AD68" s="385">
        <f t="shared" si="55"/>
        <v>0</v>
      </c>
      <c r="AE68" s="385">
        <f t="shared" si="56"/>
        <v>0</v>
      </c>
      <c r="AF68" s="437">
        <f t="shared" si="56"/>
        <v>0</v>
      </c>
      <c r="AG68" s="425"/>
      <c r="AH68" s="425"/>
    </row>
    <row r="69" spans="1:34" s="188" customFormat="1" ht="14.65" thickBot="1" x14ac:dyDescent="0.5">
      <c r="A69" s="432">
        <f t="shared" si="45"/>
        <v>0</v>
      </c>
      <c r="B69" s="433" t="str">
        <f t="shared" si="46"/>
        <v>Sauvadet Yannick</v>
      </c>
      <c r="C69" s="399" t="str">
        <f>IFERROR(VLOOKUP(B69,Liste_J!$C$7:$G$234,5,0),"???")</f>
        <v>F</v>
      </c>
      <c r="D69" s="434" t="str">
        <f>IFERROR(VLOOKUP(B69,Liste_J!$C$7:$F$234,4,0),"???")</f>
        <v>ASGAF</v>
      </c>
      <c r="E69" s="399">
        <f t="shared" si="47"/>
        <v>24.9</v>
      </c>
      <c r="F69" s="435">
        <f t="shared" si="48"/>
        <v>29</v>
      </c>
      <c r="H69" s="432">
        <f t="shared" si="49"/>
        <v>0</v>
      </c>
      <c r="I69" s="399" t="str">
        <f t="shared" si="50"/>
        <v>Sauvadet Yannick</v>
      </c>
      <c r="J69" s="399" t="str">
        <f>IFERROR(VLOOKUP(I69,Liste_J!$C$7:$G$234,5,0),"???")</f>
        <v>F</v>
      </c>
      <c r="K69" s="399" t="str">
        <f>IFERROR(VLOOKUP(I69,Liste_J!$C$7:$F$234,4,0),"???")</f>
        <v>ASGAF</v>
      </c>
      <c r="L69" s="399">
        <f t="shared" si="51"/>
        <v>24.9</v>
      </c>
      <c r="M69" s="435">
        <f t="shared" si="52"/>
        <v>38</v>
      </c>
      <c r="N69" s="399"/>
      <c r="T69" s="399"/>
      <c r="X69" s="341"/>
      <c r="AB69" s="361">
        <f t="shared" si="53"/>
        <v>1</v>
      </c>
      <c r="AC69" s="385">
        <f t="shared" si="54"/>
        <v>0</v>
      </c>
      <c r="AD69" s="385">
        <f t="shared" si="55"/>
        <v>0</v>
      </c>
      <c r="AE69" s="385">
        <f t="shared" si="56"/>
        <v>0</v>
      </c>
      <c r="AF69" s="437">
        <f t="shared" si="56"/>
        <v>0</v>
      </c>
      <c r="AG69" s="425"/>
      <c r="AH69" s="425"/>
    </row>
    <row r="70" spans="1:34" s="188" customFormat="1" ht="14.65" thickBot="1" x14ac:dyDescent="0.5">
      <c r="A70" s="432">
        <f t="shared" si="45"/>
        <v>15</v>
      </c>
      <c r="B70" s="433" t="str">
        <f t="shared" si="46"/>
        <v>Fanchon Marc</v>
      </c>
      <c r="C70" s="399" t="str">
        <f>IFERROR(VLOOKUP(B70,Liste_J!$C$7:$G$234,5,0),"???")</f>
        <v>H</v>
      </c>
      <c r="D70" s="434" t="str">
        <f>IFERROR(VLOOKUP(B70,Liste_J!$C$7:$F$234,4,0),"???")</f>
        <v>Réveillon</v>
      </c>
      <c r="E70" s="399">
        <f t="shared" si="47"/>
        <v>25</v>
      </c>
      <c r="F70" s="435">
        <f t="shared" si="48"/>
        <v>28</v>
      </c>
      <c r="H70" s="432">
        <f t="shared" si="49"/>
        <v>15</v>
      </c>
      <c r="I70" s="399" t="str">
        <f t="shared" si="50"/>
        <v>Balley Jean Marc</v>
      </c>
      <c r="J70" s="399" t="str">
        <f>IFERROR(VLOOKUP(I70,Liste_J!$C$7:$G$234,5,0),"???")</f>
        <v>H</v>
      </c>
      <c r="K70" s="399" t="str">
        <f>IFERROR(VLOOKUP(I70,Liste_J!$C$7:$F$234,4,0),"???")</f>
        <v>ASGAF</v>
      </c>
      <c r="L70" s="399">
        <f t="shared" si="51"/>
        <v>14.3</v>
      </c>
      <c r="M70" s="435">
        <f t="shared" si="52"/>
        <v>37</v>
      </c>
      <c r="N70" s="399"/>
      <c r="T70" s="399"/>
      <c r="X70" s="341"/>
      <c r="AB70" s="361">
        <f t="shared" si="53"/>
        <v>1</v>
      </c>
      <c r="AC70" s="385">
        <f t="shared" si="54"/>
        <v>0</v>
      </c>
      <c r="AD70" s="385">
        <f t="shared" si="55"/>
        <v>0</v>
      </c>
      <c r="AE70" s="385">
        <f t="shared" si="56"/>
        <v>0</v>
      </c>
      <c r="AF70" s="437">
        <f t="shared" si="56"/>
        <v>0</v>
      </c>
      <c r="AG70" s="425"/>
      <c r="AH70" s="425"/>
    </row>
    <row r="71" spans="1:34" s="188" customFormat="1" ht="14.65" thickBot="1" x14ac:dyDescent="0.5">
      <c r="A71" s="432">
        <f t="shared" si="45"/>
        <v>0</v>
      </c>
      <c r="B71" s="433" t="str">
        <f t="shared" si="46"/>
        <v>Gonzalez Alain</v>
      </c>
      <c r="C71" s="399" t="str">
        <f>IFERROR(VLOOKUP(B71,Liste_J!$C$7:$G$234,5,0),"???")</f>
        <v>H</v>
      </c>
      <c r="D71" s="434" t="str">
        <f>IFERROR(VLOOKUP(B71,Liste_J!$C$7:$F$234,4,0),"???")</f>
        <v>Réveillon</v>
      </c>
      <c r="E71" s="399">
        <f t="shared" si="47"/>
        <v>22</v>
      </c>
      <c r="F71" s="435">
        <f t="shared" si="48"/>
        <v>28</v>
      </c>
      <c r="H71" s="432">
        <f t="shared" si="49"/>
        <v>0</v>
      </c>
      <c r="I71" s="399" t="str">
        <f t="shared" si="50"/>
        <v>Marcais Xavier</v>
      </c>
      <c r="J71" s="399" t="str">
        <f>IFERROR(VLOOKUP(I71,Liste_J!$C$7:$G$234,5,0),"???")</f>
        <v>H</v>
      </c>
      <c r="K71" s="399" t="str">
        <f>IFERROR(VLOOKUP(I71,Liste_J!$C$7:$F$234,4,0),"???")</f>
        <v>ASGAF</v>
      </c>
      <c r="L71" s="399">
        <f t="shared" si="51"/>
        <v>13.8</v>
      </c>
      <c r="M71" s="435">
        <f t="shared" si="52"/>
        <v>37</v>
      </c>
      <c r="N71" s="399"/>
      <c r="T71" s="399"/>
      <c r="X71" s="341"/>
      <c r="AB71" s="361">
        <f t="shared" si="53"/>
        <v>1</v>
      </c>
      <c r="AC71" s="385">
        <f t="shared" si="54"/>
        <v>0</v>
      </c>
      <c r="AD71" s="385">
        <f t="shared" si="55"/>
        <v>0</v>
      </c>
      <c r="AE71" s="385">
        <f t="shared" si="56"/>
        <v>0</v>
      </c>
      <c r="AF71" s="437">
        <f t="shared" si="56"/>
        <v>0</v>
      </c>
      <c r="AG71" s="425"/>
      <c r="AH71" s="425"/>
    </row>
    <row r="72" spans="1:34" s="188" customFormat="1" ht="14.65" thickBot="1" x14ac:dyDescent="0.5">
      <c r="A72" s="432">
        <f t="shared" si="45"/>
        <v>16</v>
      </c>
      <c r="B72" s="433" t="str">
        <f t="shared" si="46"/>
        <v>Kiriow Jean</v>
      </c>
      <c r="C72" s="399" t="str">
        <f>IFERROR(VLOOKUP(B72,Liste_J!$C$7:$G$234,5,0),"???")</f>
        <v>H</v>
      </c>
      <c r="D72" s="434" t="str">
        <f>IFERROR(VLOOKUP(B72,Liste_J!$C$7:$F$234,4,0),"???")</f>
        <v>Chevannes</v>
      </c>
      <c r="E72" s="399">
        <f t="shared" si="47"/>
        <v>22.3</v>
      </c>
      <c r="F72" s="435">
        <f t="shared" si="48"/>
        <v>27</v>
      </c>
      <c r="H72" s="432">
        <f t="shared" si="49"/>
        <v>16</v>
      </c>
      <c r="I72" s="399" t="str">
        <f t="shared" si="50"/>
        <v>Rialland Lucien</v>
      </c>
      <c r="J72" s="399" t="str">
        <f>IFERROR(VLOOKUP(I72,Liste_J!$C$7:$G$234,5,0),"???")</f>
        <v>H</v>
      </c>
      <c r="K72" s="399" t="str">
        <f>IFERROR(VLOOKUP(I72,Liste_J!$C$7:$F$234,4,0),"???")</f>
        <v>ASGAF</v>
      </c>
      <c r="L72" s="399">
        <f t="shared" si="51"/>
        <v>34.9</v>
      </c>
      <c r="M72" s="435">
        <f t="shared" si="52"/>
        <v>36</v>
      </c>
      <c r="N72" s="399"/>
      <c r="O72" s="399"/>
      <c r="P72" s="399"/>
      <c r="Q72" s="399"/>
      <c r="R72" s="399"/>
      <c r="S72" s="399"/>
      <c r="T72" s="399"/>
      <c r="X72" s="341"/>
      <c r="AB72" s="361">
        <f t="shared" si="53"/>
        <v>1</v>
      </c>
      <c r="AC72" s="385">
        <f t="shared" si="54"/>
        <v>0</v>
      </c>
      <c r="AD72" s="385">
        <f t="shared" si="55"/>
        <v>0</v>
      </c>
      <c r="AE72" s="385">
        <f t="shared" si="56"/>
        <v>0</v>
      </c>
      <c r="AF72" s="437">
        <f t="shared" si="56"/>
        <v>0</v>
      </c>
      <c r="AG72" s="425"/>
      <c r="AH72" s="425"/>
    </row>
    <row r="73" spans="1:34" s="188" customFormat="1" ht="14.65" thickBot="1" x14ac:dyDescent="0.5">
      <c r="A73" s="432">
        <f t="shared" si="45"/>
        <v>0</v>
      </c>
      <c r="B73" s="433" t="str">
        <f t="shared" si="46"/>
        <v>Tuytten Gerard</v>
      </c>
      <c r="C73" s="399" t="str">
        <f>IFERROR(VLOOKUP(B73,Liste_J!$C$7:$G$234,5,0),"???")</f>
        <v>H</v>
      </c>
      <c r="D73" s="434" t="str">
        <f>IFERROR(VLOOKUP(B73,Liste_J!$C$7:$F$234,4,0),"???")</f>
        <v>Chevannes</v>
      </c>
      <c r="E73" s="399">
        <f t="shared" si="47"/>
        <v>18</v>
      </c>
      <c r="F73" s="435">
        <f t="shared" si="48"/>
        <v>27</v>
      </c>
      <c r="H73" s="432">
        <f t="shared" si="49"/>
        <v>0</v>
      </c>
      <c r="I73" s="399" t="str">
        <f t="shared" si="50"/>
        <v>Gaime Pierre</v>
      </c>
      <c r="J73" s="399" t="str">
        <f>IFERROR(VLOOKUP(I73,Liste_J!$C$7:$G$234,5,0),"???")</f>
        <v>H</v>
      </c>
      <c r="K73" s="399" t="str">
        <f>IFERROR(VLOOKUP(I73,Liste_J!$C$7:$F$234,4,0),"???")</f>
        <v>ASGAF</v>
      </c>
      <c r="L73" s="399">
        <f t="shared" si="51"/>
        <v>30.1</v>
      </c>
      <c r="M73" s="435">
        <f t="shared" si="52"/>
        <v>36</v>
      </c>
      <c r="N73" s="399"/>
      <c r="O73" s="399"/>
      <c r="P73" s="399"/>
      <c r="Q73" s="399"/>
      <c r="R73" s="399"/>
      <c r="S73" s="399"/>
      <c r="T73" s="399"/>
      <c r="X73" s="341"/>
      <c r="AB73" s="361">
        <f t="shared" si="53"/>
        <v>1</v>
      </c>
      <c r="AC73" s="385">
        <f t="shared" si="54"/>
        <v>0</v>
      </c>
      <c r="AD73" s="385">
        <f t="shared" si="55"/>
        <v>0</v>
      </c>
      <c r="AE73" s="385">
        <f t="shared" si="56"/>
        <v>0</v>
      </c>
      <c r="AF73" s="437">
        <f t="shared" si="56"/>
        <v>0</v>
      </c>
      <c r="AG73" s="425"/>
      <c r="AH73" s="425"/>
    </row>
    <row r="74" spans="1:34" s="188" customFormat="1" ht="14.65" thickBot="1" x14ac:dyDescent="0.5">
      <c r="A74" s="432">
        <f t="shared" si="45"/>
        <v>17</v>
      </c>
      <c r="B74" s="433" t="str">
        <f t="shared" si="46"/>
        <v>Esmenard Remy</v>
      </c>
      <c r="C74" s="399" t="str">
        <f>IFERROR(VLOOKUP(B74,Liste_J!$C$7:$G$234,5,0),"???")</f>
        <v>H</v>
      </c>
      <c r="D74" s="434" t="str">
        <f>IFERROR(VLOOKUP(B74,Liste_J!$C$7:$F$234,4,0),"???")</f>
        <v>Réveillon</v>
      </c>
      <c r="E74" s="399">
        <f t="shared" si="47"/>
        <v>20.7</v>
      </c>
      <c r="F74" s="435">
        <f t="shared" si="48"/>
        <v>25</v>
      </c>
      <c r="H74" s="432">
        <f t="shared" si="49"/>
        <v>17</v>
      </c>
      <c r="I74" s="399" t="str">
        <f t="shared" si="50"/>
        <v>Kiriow Jean</v>
      </c>
      <c r="J74" s="399" t="str">
        <f>IFERROR(VLOOKUP(I74,Liste_J!$C$7:$G$234,5,0),"???")</f>
        <v>H</v>
      </c>
      <c r="K74" s="399" t="str">
        <f>IFERROR(VLOOKUP(I74,Liste_J!$C$7:$F$234,4,0),"???")</f>
        <v>Chevannes</v>
      </c>
      <c r="L74" s="399">
        <f t="shared" si="51"/>
        <v>22.3</v>
      </c>
      <c r="M74" s="435">
        <f t="shared" si="52"/>
        <v>36</v>
      </c>
      <c r="N74" s="399"/>
      <c r="O74" s="399"/>
      <c r="P74" s="399"/>
      <c r="Q74" s="399"/>
      <c r="R74" s="399"/>
      <c r="S74" s="399"/>
      <c r="T74" s="399"/>
      <c r="X74" s="341"/>
      <c r="AB74" s="361">
        <f t="shared" si="53"/>
        <v>0</v>
      </c>
      <c r="AC74" s="385">
        <f t="shared" si="54"/>
        <v>1</v>
      </c>
      <c r="AD74" s="385">
        <f t="shared" si="55"/>
        <v>0</v>
      </c>
      <c r="AE74" s="385">
        <f t="shared" si="56"/>
        <v>0</v>
      </c>
      <c r="AF74" s="437">
        <f t="shared" si="56"/>
        <v>0</v>
      </c>
      <c r="AG74" s="425"/>
      <c r="AH74" s="425"/>
    </row>
    <row r="75" spans="1:34" s="188" customFormat="1" ht="14.65" thickBot="1" x14ac:dyDescent="0.5">
      <c r="A75" s="432">
        <f t="shared" si="45"/>
        <v>0</v>
      </c>
      <c r="B75" s="433" t="str">
        <f t="shared" si="46"/>
        <v>Parent Suzanne</v>
      </c>
      <c r="C75" s="399" t="str">
        <f>IFERROR(VLOOKUP(B75,Liste_J!$C$7:$G$234,5,0),"???")</f>
        <v>H</v>
      </c>
      <c r="D75" s="434" t="str">
        <f>IFERROR(VLOOKUP(B75,Liste_J!$C$7:$F$234,4,0),"???")</f>
        <v>Réveillon</v>
      </c>
      <c r="E75" s="399">
        <f t="shared" si="47"/>
        <v>19.7</v>
      </c>
      <c r="F75" s="435">
        <f t="shared" si="48"/>
        <v>25</v>
      </c>
      <c r="H75" s="432">
        <f t="shared" si="49"/>
        <v>0</v>
      </c>
      <c r="I75" s="399" t="str">
        <f t="shared" si="50"/>
        <v>Tuytten Gerard</v>
      </c>
      <c r="J75" s="399" t="str">
        <f>IFERROR(VLOOKUP(I75,Liste_J!$C$7:$G$234,5,0),"???")</f>
        <v>H</v>
      </c>
      <c r="K75" s="399" t="str">
        <f>IFERROR(VLOOKUP(I75,Liste_J!$C$7:$F$234,4,0),"???")</f>
        <v>Chevannes</v>
      </c>
      <c r="L75" s="399">
        <f t="shared" si="51"/>
        <v>18</v>
      </c>
      <c r="M75" s="435">
        <f t="shared" si="52"/>
        <v>36</v>
      </c>
      <c r="N75" s="399"/>
      <c r="O75" s="399"/>
      <c r="P75" s="399"/>
      <c r="Q75" s="399"/>
      <c r="R75" s="399"/>
      <c r="S75" s="399"/>
      <c r="T75" s="399"/>
      <c r="X75" s="341"/>
      <c r="AB75" s="361">
        <f t="shared" si="53"/>
        <v>0</v>
      </c>
      <c r="AC75" s="385">
        <f t="shared" si="54"/>
        <v>1</v>
      </c>
      <c r="AD75" s="385">
        <f t="shared" si="55"/>
        <v>0</v>
      </c>
      <c r="AE75" s="385">
        <f t="shared" ref="AE75:AF119" si="57">IF(LEFT($K75,9)=AE$41,1,0)</f>
        <v>0</v>
      </c>
      <c r="AF75" s="437">
        <f t="shared" si="57"/>
        <v>0</v>
      </c>
      <c r="AG75" s="425"/>
      <c r="AH75" s="425"/>
    </row>
    <row r="76" spans="1:34" s="188" customFormat="1" ht="14.65" thickBot="1" x14ac:dyDescent="0.5">
      <c r="A76" s="432">
        <f t="shared" si="45"/>
        <v>18</v>
      </c>
      <c r="B76" s="433" t="str">
        <f t="shared" si="46"/>
        <v>Bouvree Guy</v>
      </c>
      <c r="C76" s="399" t="str">
        <f>IFERROR(VLOOKUP(B76,Liste_J!$C$7:$G$234,5,0),"???")</f>
        <v>H</v>
      </c>
      <c r="D76" s="434" t="str">
        <f>IFERROR(VLOOKUP(B76,Liste_J!$C$7:$F$234,4,0),"???")</f>
        <v>Réveillon</v>
      </c>
      <c r="E76" s="399">
        <f t="shared" si="47"/>
        <v>18.7</v>
      </c>
      <c r="F76" s="435">
        <f t="shared" si="48"/>
        <v>22</v>
      </c>
      <c r="H76" s="432">
        <f t="shared" si="49"/>
        <v>18</v>
      </c>
      <c r="I76" s="399" t="str">
        <f t="shared" si="50"/>
        <v>Perrone Laurent</v>
      </c>
      <c r="J76" s="399" t="str">
        <f>IFERROR(VLOOKUP(I76,Liste_J!$C$7:$G$234,5,0),"???")</f>
        <v>H</v>
      </c>
      <c r="K76" s="399" t="str">
        <f>IFERROR(VLOOKUP(I76,Liste_J!$C$7:$F$234,4,0),"???")</f>
        <v>Chevannes</v>
      </c>
      <c r="L76" s="399">
        <f t="shared" si="51"/>
        <v>26.1</v>
      </c>
      <c r="M76" s="435">
        <f t="shared" si="52"/>
        <v>35</v>
      </c>
      <c r="N76" s="399"/>
      <c r="O76" s="399"/>
      <c r="P76" s="399"/>
      <c r="Q76" s="399"/>
      <c r="R76" s="399"/>
      <c r="S76" s="399"/>
      <c r="T76" s="399"/>
      <c r="X76" s="341"/>
      <c r="AB76" s="361">
        <f t="shared" si="53"/>
        <v>0</v>
      </c>
      <c r="AC76" s="385">
        <f t="shared" si="54"/>
        <v>1</v>
      </c>
      <c r="AD76" s="385">
        <f t="shared" si="55"/>
        <v>0</v>
      </c>
      <c r="AE76" s="385">
        <f t="shared" si="57"/>
        <v>0</v>
      </c>
      <c r="AF76" s="437">
        <f t="shared" si="57"/>
        <v>0</v>
      </c>
      <c r="AG76" s="425"/>
      <c r="AH76" s="425"/>
    </row>
    <row r="77" spans="1:34" s="188" customFormat="1" ht="14.65" thickBot="1" x14ac:dyDescent="0.5">
      <c r="A77" s="432">
        <f t="shared" si="45"/>
        <v>0</v>
      </c>
      <c r="B77" s="433" t="str">
        <f t="shared" si="46"/>
        <v>Gayet Francoise</v>
      </c>
      <c r="C77" s="399" t="str">
        <f>IFERROR(VLOOKUP(B77,Liste_J!$C$7:$G$234,5,0),"???")</f>
        <v>???</v>
      </c>
      <c r="D77" s="434" t="str">
        <f>IFERROR(VLOOKUP(B77,Liste_J!$C$7:$F$234,4,0),"???")</f>
        <v>???</v>
      </c>
      <c r="E77" s="399">
        <f t="shared" si="47"/>
        <v>50.7</v>
      </c>
      <c r="F77" s="435">
        <f t="shared" si="48"/>
        <v>22</v>
      </c>
      <c r="H77" s="432">
        <f t="shared" si="49"/>
        <v>0</v>
      </c>
      <c r="I77" s="399" t="str">
        <f t="shared" si="50"/>
        <v>Riviere Philippe</v>
      </c>
      <c r="J77" s="399" t="str">
        <f>IFERROR(VLOOKUP(I77,Liste_J!$C$7:$G$234,5,0),"???")</f>
        <v>H</v>
      </c>
      <c r="K77" s="399" t="str">
        <f>IFERROR(VLOOKUP(I77,Liste_J!$C$7:$F$234,4,0),"???")</f>
        <v>Chevannes</v>
      </c>
      <c r="L77" s="399">
        <f t="shared" si="51"/>
        <v>30</v>
      </c>
      <c r="M77" s="435">
        <f t="shared" si="52"/>
        <v>35</v>
      </c>
      <c r="N77" s="399"/>
      <c r="O77" s="399"/>
      <c r="P77" s="399"/>
      <c r="Q77" s="399"/>
      <c r="R77" s="399"/>
      <c r="S77" s="399"/>
      <c r="T77" s="399"/>
      <c r="X77" s="341"/>
      <c r="AB77" s="361">
        <f t="shared" si="53"/>
        <v>0</v>
      </c>
      <c r="AC77" s="385">
        <f t="shared" si="54"/>
        <v>1</v>
      </c>
      <c r="AD77" s="385">
        <f t="shared" si="55"/>
        <v>0</v>
      </c>
      <c r="AE77" s="385">
        <f t="shared" si="57"/>
        <v>0</v>
      </c>
      <c r="AF77" s="437">
        <f t="shared" si="57"/>
        <v>0</v>
      </c>
      <c r="AG77" s="425"/>
      <c r="AH77" s="425"/>
    </row>
    <row r="78" spans="1:34" s="188" customFormat="1" ht="14.65" thickBot="1" x14ac:dyDescent="0.5">
      <c r="A78" s="432">
        <f t="shared" si="45"/>
        <v>19</v>
      </c>
      <c r="B78" s="433" t="str">
        <f t="shared" si="46"/>
        <v>Delage Jean-Pierre</v>
      </c>
      <c r="C78" s="399" t="str">
        <f>IFERROR(VLOOKUP(B78,Liste_J!$C$7:$G$234,5,0),"???")</f>
        <v>H</v>
      </c>
      <c r="D78" s="434" t="str">
        <f>IFERROR(VLOOKUP(B78,Liste_J!$C$7:$F$234,4,0),"???")</f>
        <v>Réveillon</v>
      </c>
      <c r="E78" s="399">
        <f t="shared" si="47"/>
        <v>28.9</v>
      </c>
      <c r="F78" s="435">
        <f t="shared" si="48"/>
        <v>22</v>
      </c>
      <c r="H78" s="432">
        <f t="shared" si="49"/>
        <v>19</v>
      </c>
      <c r="I78" s="399" t="str">
        <f t="shared" si="50"/>
        <v>Rossetti Francois</v>
      </c>
      <c r="J78" s="399" t="str">
        <f>IFERROR(VLOOKUP(I78,Liste_J!$C$7:$G$234,5,0),"???")</f>
        <v>H</v>
      </c>
      <c r="K78" s="399" t="str">
        <f>IFERROR(VLOOKUP(I78,Liste_J!$C$7:$F$234,4,0),"???")</f>
        <v>Chevry</v>
      </c>
      <c r="L78" s="399">
        <f t="shared" si="51"/>
        <v>54</v>
      </c>
      <c r="M78" s="435">
        <f t="shared" si="52"/>
        <v>34</v>
      </c>
      <c r="N78" s="399"/>
      <c r="O78" s="399"/>
      <c r="P78" s="399"/>
      <c r="Q78" s="399"/>
      <c r="R78" s="399"/>
      <c r="S78" s="399"/>
      <c r="T78" s="399"/>
      <c r="X78" s="341"/>
      <c r="AB78" s="361">
        <f t="shared" si="53"/>
        <v>0</v>
      </c>
      <c r="AC78" s="385">
        <f t="shared" si="54"/>
        <v>0</v>
      </c>
      <c r="AD78" s="385">
        <f t="shared" si="55"/>
        <v>1</v>
      </c>
      <c r="AE78" s="385">
        <f t="shared" si="57"/>
        <v>0</v>
      </c>
      <c r="AF78" s="437">
        <f t="shared" si="57"/>
        <v>0</v>
      </c>
      <c r="AG78" s="425"/>
      <c r="AH78" s="425"/>
    </row>
    <row r="79" spans="1:34" s="188" customFormat="1" ht="14.65" thickBot="1" x14ac:dyDescent="0.5">
      <c r="A79" s="432">
        <f t="shared" si="45"/>
        <v>0</v>
      </c>
      <c r="B79" s="433" t="str">
        <f t="shared" si="46"/>
        <v>Martin Georges</v>
      </c>
      <c r="C79" s="399" t="str">
        <f>IFERROR(VLOOKUP(B79,Liste_J!$C$7:$G$234,5,0),"???")</f>
        <v>H</v>
      </c>
      <c r="D79" s="434" t="str">
        <f>IFERROR(VLOOKUP(B79,Liste_J!$C$7:$F$234,4,0),"???")</f>
        <v>Réveillon</v>
      </c>
      <c r="E79" s="399">
        <f t="shared" si="47"/>
        <v>24.5</v>
      </c>
      <c r="F79" s="435">
        <f t="shared" si="48"/>
        <v>22</v>
      </c>
      <c r="H79" s="432">
        <f t="shared" si="49"/>
        <v>0</v>
      </c>
      <c r="I79" s="399" t="str">
        <f t="shared" si="50"/>
        <v>Combrisson Jean-Luc</v>
      </c>
      <c r="J79" s="399" t="str">
        <f>IFERROR(VLOOKUP(I79,Liste_J!$C$7:$G$234,5,0),"???")</f>
        <v>H</v>
      </c>
      <c r="K79" s="399" t="str">
        <f>IFERROR(VLOOKUP(I79,Liste_J!$C$7:$F$234,4,0),"???")</f>
        <v>Chevry</v>
      </c>
      <c r="L79" s="399">
        <f t="shared" si="51"/>
        <v>31.1</v>
      </c>
      <c r="M79" s="435">
        <f t="shared" si="52"/>
        <v>34</v>
      </c>
      <c r="N79" s="399"/>
      <c r="O79" s="399"/>
      <c r="P79" s="399"/>
      <c r="Q79" s="399"/>
      <c r="R79" s="399"/>
      <c r="S79" s="399"/>
      <c r="T79" s="399"/>
      <c r="X79" s="341"/>
      <c r="AB79" s="361">
        <f t="shared" si="53"/>
        <v>0</v>
      </c>
      <c r="AC79" s="385">
        <f t="shared" si="54"/>
        <v>0</v>
      </c>
      <c r="AD79" s="385">
        <f t="shared" si="55"/>
        <v>1</v>
      </c>
      <c r="AE79" s="385">
        <f t="shared" si="57"/>
        <v>0</v>
      </c>
      <c r="AF79" s="437">
        <f t="shared" si="57"/>
        <v>0</v>
      </c>
      <c r="AG79" s="425"/>
      <c r="AH79" s="425"/>
    </row>
    <row r="80" spans="1:34" s="188" customFormat="1" ht="14.65" thickBot="1" x14ac:dyDescent="0.5">
      <c r="A80" s="432">
        <f t="shared" si="45"/>
        <v>20</v>
      </c>
      <c r="B80" s="433" t="str">
        <f t="shared" si="46"/>
        <v>Perrone Laurent</v>
      </c>
      <c r="C80" s="399" t="str">
        <f>IFERROR(VLOOKUP(B80,Liste_J!$C$7:$G$234,5,0),"???")</f>
        <v>H</v>
      </c>
      <c r="D80" s="434" t="str">
        <f>IFERROR(VLOOKUP(B80,Liste_J!$C$7:$F$234,4,0),"???")</f>
        <v>Chevannes</v>
      </c>
      <c r="E80" s="399">
        <f t="shared" si="47"/>
        <v>26.1</v>
      </c>
      <c r="F80" s="435">
        <f t="shared" si="48"/>
        <v>22</v>
      </c>
      <c r="H80" s="432">
        <f t="shared" si="49"/>
        <v>20</v>
      </c>
      <c r="I80" s="399" t="str">
        <f t="shared" si="50"/>
        <v>Delage Jean-Pierre</v>
      </c>
      <c r="J80" s="399" t="str">
        <f>IFERROR(VLOOKUP(I80,Liste_J!$C$7:$G$234,5,0),"???")</f>
        <v>H</v>
      </c>
      <c r="K80" s="399" t="str">
        <f>IFERROR(VLOOKUP(I80,Liste_J!$C$7:$F$234,4,0),"???")</f>
        <v>Réveillon</v>
      </c>
      <c r="L80" s="399">
        <f t="shared" si="51"/>
        <v>28.9</v>
      </c>
      <c r="M80" s="435">
        <f t="shared" si="52"/>
        <v>34</v>
      </c>
      <c r="N80" s="399"/>
      <c r="O80" s="399"/>
      <c r="P80" s="399"/>
      <c r="Q80" s="399"/>
      <c r="R80" s="399"/>
      <c r="S80" s="399"/>
      <c r="T80" s="399"/>
      <c r="X80" s="341"/>
      <c r="AB80" s="361">
        <f t="shared" si="53"/>
        <v>0</v>
      </c>
      <c r="AC80" s="385">
        <f t="shared" si="54"/>
        <v>0</v>
      </c>
      <c r="AD80" s="385">
        <f t="shared" si="55"/>
        <v>0</v>
      </c>
      <c r="AE80" s="385">
        <f t="shared" si="57"/>
        <v>0</v>
      </c>
      <c r="AF80" s="437">
        <f t="shared" si="57"/>
        <v>1</v>
      </c>
      <c r="AG80" s="425"/>
      <c r="AH80" s="425"/>
    </row>
    <row r="81" spans="1:34" s="188" customFormat="1" ht="14.65" thickBot="1" x14ac:dyDescent="0.5">
      <c r="A81" s="432">
        <f t="shared" si="45"/>
        <v>0</v>
      </c>
      <c r="B81" s="433" t="str">
        <f t="shared" si="46"/>
        <v>Riviere Philippe</v>
      </c>
      <c r="C81" s="399" t="str">
        <f>IFERROR(VLOOKUP(B81,Liste_J!$C$7:$G$234,5,0),"???")</f>
        <v>H</v>
      </c>
      <c r="D81" s="434" t="str">
        <f>IFERROR(VLOOKUP(B81,Liste_J!$C$7:$F$234,4,0),"???")</f>
        <v>Chevannes</v>
      </c>
      <c r="E81" s="399">
        <f t="shared" si="47"/>
        <v>30</v>
      </c>
      <c r="F81" s="435">
        <f t="shared" si="48"/>
        <v>22</v>
      </c>
      <c r="H81" s="432">
        <f t="shared" si="49"/>
        <v>0</v>
      </c>
      <c r="I81" s="399" t="str">
        <f t="shared" si="50"/>
        <v>Martin Georges</v>
      </c>
      <c r="J81" s="399" t="str">
        <f>IFERROR(VLOOKUP(I81,Liste_J!$C$7:$G$234,5,0),"???")</f>
        <v>H</v>
      </c>
      <c r="K81" s="399" t="str">
        <f>IFERROR(VLOOKUP(I81,Liste_J!$C$7:$F$234,4,0),"???")</f>
        <v>Réveillon</v>
      </c>
      <c r="L81" s="399">
        <f t="shared" si="51"/>
        <v>24.5</v>
      </c>
      <c r="M81" s="435">
        <f t="shared" si="52"/>
        <v>34</v>
      </c>
      <c r="N81" s="399"/>
      <c r="O81" s="399"/>
      <c r="P81" s="399"/>
      <c r="Q81" s="399"/>
      <c r="R81" s="399"/>
      <c r="S81" s="399"/>
      <c r="T81" s="399"/>
      <c r="X81" s="341"/>
      <c r="AB81" s="361">
        <f t="shared" si="53"/>
        <v>0</v>
      </c>
      <c r="AC81" s="385">
        <f t="shared" si="54"/>
        <v>0</v>
      </c>
      <c r="AD81" s="385">
        <f t="shared" si="55"/>
        <v>0</v>
      </c>
      <c r="AE81" s="385">
        <f t="shared" si="57"/>
        <v>0</v>
      </c>
      <c r="AF81" s="437">
        <f t="shared" si="57"/>
        <v>1</v>
      </c>
      <c r="AG81" s="425"/>
      <c r="AH81" s="425"/>
    </row>
    <row r="82" spans="1:34" s="188" customFormat="1" ht="14.65" thickBot="1" x14ac:dyDescent="0.5">
      <c r="A82" s="432">
        <f t="shared" si="45"/>
        <v>21</v>
      </c>
      <c r="B82" s="433" t="str">
        <f t="shared" si="46"/>
        <v>Gesmier Michel</v>
      </c>
      <c r="C82" s="399" t="str">
        <f>IFERROR(VLOOKUP(B82,Liste_J!$C$7:$G$234,5,0),"???")</f>
        <v>H</v>
      </c>
      <c r="D82" s="434" t="str">
        <f>IFERROR(VLOOKUP(B82,Liste_J!$C$7:$F$234,4,0),"???")</f>
        <v>Chevannes</v>
      </c>
      <c r="E82" s="399">
        <f t="shared" si="47"/>
        <v>20.9</v>
      </c>
      <c r="F82" s="435">
        <f t="shared" si="48"/>
        <v>21</v>
      </c>
      <c r="H82" s="432">
        <f t="shared" si="49"/>
        <v>21</v>
      </c>
      <c r="I82" s="399" t="str">
        <f t="shared" si="50"/>
        <v>Parent Suzanne</v>
      </c>
      <c r="J82" s="399" t="str">
        <f>IFERROR(VLOOKUP(I82,Liste_J!$C$7:$G$234,5,0),"???")</f>
        <v>H</v>
      </c>
      <c r="K82" s="399" t="str">
        <f>IFERROR(VLOOKUP(I82,Liste_J!$C$7:$F$234,4,0),"???")</f>
        <v>Réveillon</v>
      </c>
      <c r="L82" s="399">
        <f t="shared" si="51"/>
        <v>19.7</v>
      </c>
      <c r="M82" s="435">
        <f t="shared" si="52"/>
        <v>34</v>
      </c>
      <c r="N82" s="399"/>
      <c r="O82" s="399"/>
      <c r="P82" s="399"/>
      <c r="Q82" s="399"/>
      <c r="R82" s="399"/>
      <c r="S82" s="399"/>
      <c r="T82" s="399"/>
      <c r="X82" s="341"/>
      <c r="AB82" s="361">
        <f t="shared" si="53"/>
        <v>0</v>
      </c>
      <c r="AC82" s="385">
        <f t="shared" si="54"/>
        <v>0</v>
      </c>
      <c r="AD82" s="385">
        <f t="shared" si="55"/>
        <v>0</v>
      </c>
      <c r="AE82" s="385">
        <f t="shared" si="57"/>
        <v>0</v>
      </c>
      <c r="AF82" s="437">
        <f t="shared" si="57"/>
        <v>1</v>
      </c>
      <c r="AG82" s="425"/>
      <c r="AH82" s="425"/>
    </row>
    <row r="83" spans="1:34" s="188" customFormat="1" ht="14.65" thickBot="1" x14ac:dyDescent="0.5">
      <c r="A83" s="432">
        <f t="shared" si="45"/>
        <v>0</v>
      </c>
      <c r="B83" s="433" t="str">
        <f t="shared" si="46"/>
        <v>Laude Vincent</v>
      </c>
      <c r="C83" s="399" t="str">
        <f>IFERROR(VLOOKUP(B83,Liste_J!$C$7:$G$234,5,0),"???")</f>
        <v>H</v>
      </c>
      <c r="D83" s="434" t="str">
        <f>IFERROR(VLOOKUP(B83,Liste_J!$C$7:$F$234,4,0),"???")</f>
        <v>Chevannes</v>
      </c>
      <c r="E83" s="399">
        <f t="shared" si="47"/>
        <v>24.1</v>
      </c>
      <c r="F83" s="435">
        <f t="shared" si="48"/>
        <v>21</v>
      </c>
      <c r="H83" s="432">
        <f t="shared" si="49"/>
        <v>0</v>
      </c>
      <c r="I83" s="399" t="str">
        <f t="shared" si="50"/>
        <v>Esmenard Remy</v>
      </c>
      <c r="J83" s="399" t="str">
        <f>IFERROR(VLOOKUP(I83,Liste_J!$C$7:$G$234,5,0),"???")</f>
        <v>H</v>
      </c>
      <c r="K83" s="399" t="str">
        <f>IFERROR(VLOOKUP(I83,Liste_J!$C$7:$F$234,4,0),"???")</f>
        <v>Réveillon</v>
      </c>
      <c r="L83" s="399">
        <f t="shared" si="51"/>
        <v>20.7</v>
      </c>
      <c r="M83" s="435">
        <f t="shared" si="52"/>
        <v>34</v>
      </c>
      <c r="N83" s="399"/>
      <c r="O83" s="399"/>
      <c r="P83" s="399"/>
      <c r="Q83" s="399"/>
      <c r="R83" s="399"/>
      <c r="S83" s="399"/>
      <c r="T83" s="399"/>
      <c r="X83" s="341"/>
      <c r="AB83" s="361">
        <f t="shared" si="53"/>
        <v>0</v>
      </c>
      <c r="AC83" s="385">
        <f t="shared" si="54"/>
        <v>0</v>
      </c>
      <c r="AD83" s="385">
        <f t="shared" si="55"/>
        <v>0</v>
      </c>
      <c r="AE83" s="385">
        <f t="shared" si="57"/>
        <v>0</v>
      </c>
      <c r="AF83" s="437">
        <f t="shared" si="57"/>
        <v>1</v>
      </c>
      <c r="AG83" s="425"/>
      <c r="AH83" s="425"/>
    </row>
    <row r="84" spans="1:34" s="188" customFormat="1" ht="14.65" thickBot="1" x14ac:dyDescent="0.5">
      <c r="A84" s="432">
        <f t="shared" si="45"/>
        <v>22</v>
      </c>
      <c r="B84" s="433" t="str">
        <f t="shared" si="46"/>
        <v>Gaime Pierre</v>
      </c>
      <c r="C84" s="399" t="str">
        <f>IFERROR(VLOOKUP(B84,Liste_J!$C$7:$G$234,5,0),"???")</f>
        <v>H</v>
      </c>
      <c r="D84" s="434" t="str">
        <f>IFERROR(VLOOKUP(B84,Liste_J!$C$7:$F$234,4,0),"???")</f>
        <v>ASGAF</v>
      </c>
      <c r="E84" s="399">
        <f t="shared" si="47"/>
        <v>30.1</v>
      </c>
      <c r="F84" s="435">
        <f t="shared" si="48"/>
        <v>21</v>
      </c>
      <c r="H84" s="432">
        <f t="shared" si="49"/>
        <v>22</v>
      </c>
      <c r="I84" s="399" t="str">
        <f t="shared" si="50"/>
        <v>Gayet Francoise</v>
      </c>
      <c r="J84" s="399" t="str">
        <f>IFERROR(VLOOKUP(I84,Liste_J!$C$7:$G$234,5,0),"???")</f>
        <v>???</v>
      </c>
      <c r="K84" s="399" t="str">
        <f>IFERROR(VLOOKUP(I84,Liste_J!$C$7:$F$234,4,0),"???")</f>
        <v>???</v>
      </c>
      <c r="L84" s="399">
        <f t="shared" si="51"/>
        <v>50.7</v>
      </c>
      <c r="M84" s="435">
        <f t="shared" si="52"/>
        <v>33</v>
      </c>
      <c r="N84" s="399"/>
      <c r="O84" s="399"/>
      <c r="P84" s="399"/>
      <c r="Q84" s="399"/>
      <c r="R84" s="399"/>
      <c r="S84" s="399"/>
      <c r="T84" s="399"/>
      <c r="X84" s="341"/>
      <c r="AB84" s="361">
        <f t="shared" si="53"/>
        <v>0</v>
      </c>
      <c r="AC84" s="385">
        <f t="shared" si="54"/>
        <v>0</v>
      </c>
      <c r="AD84" s="385">
        <f t="shared" si="55"/>
        <v>0</v>
      </c>
      <c r="AE84" s="385">
        <f t="shared" si="57"/>
        <v>0</v>
      </c>
      <c r="AF84" s="437">
        <f t="shared" si="57"/>
        <v>0</v>
      </c>
      <c r="AG84" s="425"/>
      <c r="AH84" s="425"/>
    </row>
    <row r="85" spans="1:34" s="188" customFormat="1" ht="14.65" thickBot="1" x14ac:dyDescent="0.5">
      <c r="A85" s="432">
        <f t="shared" si="45"/>
        <v>0</v>
      </c>
      <c r="B85" s="433" t="str">
        <f t="shared" si="46"/>
        <v>Rialland Lucien</v>
      </c>
      <c r="C85" s="399" t="str">
        <f>IFERROR(VLOOKUP(B85,Liste_J!$C$7:$G$234,5,0),"???")</f>
        <v>H</v>
      </c>
      <c r="D85" s="434" t="str">
        <f>IFERROR(VLOOKUP(B85,Liste_J!$C$7:$F$234,4,0),"???")</f>
        <v>ASGAF</v>
      </c>
      <c r="E85" s="399">
        <f t="shared" si="47"/>
        <v>34.9</v>
      </c>
      <c r="F85" s="435">
        <f t="shared" si="48"/>
        <v>21</v>
      </c>
      <c r="H85" s="432">
        <f t="shared" si="49"/>
        <v>0</v>
      </c>
      <c r="I85" s="399" t="str">
        <f t="shared" si="50"/>
        <v>Bouvree Guy</v>
      </c>
      <c r="J85" s="399" t="str">
        <f>IFERROR(VLOOKUP(I85,Liste_J!$C$7:$G$234,5,0),"???")</f>
        <v>H</v>
      </c>
      <c r="K85" s="399" t="str">
        <f>IFERROR(VLOOKUP(I85,Liste_J!$C$7:$F$234,4,0),"???")</f>
        <v>Réveillon</v>
      </c>
      <c r="L85" s="399">
        <f t="shared" si="51"/>
        <v>18.7</v>
      </c>
      <c r="M85" s="435">
        <f t="shared" si="52"/>
        <v>33</v>
      </c>
      <c r="N85" s="399"/>
      <c r="O85" s="399"/>
      <c r="P85" s="399"/>
      <c r="Q85" s="399"/>
      <c r="R85" s="399"/>
      <c r="S85" s="399"/>
      <c r="T85" s="399"/>
      <c r="X85" s="341"/>
      <c r="AB85" s="361">
        <f t="shared" si="53"/>
        <v>0</v>
      </c>
      <c r="AC85" s="385">
        <f t="shared" si="54"/>
        <v>0</v>
      </c>
      <c r="AD85" s="385">
        <f t="shared" si="55"/>
        <v>0</v>
      </c>
      <c r="AE85" s="385">
        <f t="shared" si="57"/>
        <v>0</v>
      </c>
      <c r="AF85" s="437">
        <f t="shared" si="57"/>
        <v>1</v>
      </c>
      <c r="AG85" s="425"/>
      <c r="AH85" s="425"/>
    </row>
    <row r="86" spans="1:34" s="188" customFormat="1" ht="14.65" thickBot="1" x14ac:dyDescent="0.5">
      <c r="A86" s="432">
        <f t="shared" si="45"/>
        <v>23</v>
      </c>
      <c r="B86" s="433" t="str">
        <f t="shared" si="46"/>
        <v>Combrisson Jean-Luc</v>
      </c>
      <c r="C86" s="399" t="str">
        <f>IFERROR(VLOOKUP(B86,Liste_J!$C$7:$G$234,5,0),"???")</f>
        <v>H</v>
      </c>
      <c r="D86" s="434" t="str">
        <f>IFERROR(VLOOKUP(B86,Liste_J!$C$7:$F$234,4,0),"???")</f>
        <v>Chevry</v>
      </c>
      <c r="E86" s="399">
        <f t="shared" si="47"/>
        <v>31.1</v>
      </c>
      <c r="F86" s="435">
        <f t="shared" si="48"/>
        <v>20</v>
      </c>
      <c r="H86" s="432">
        <f t="shared" si="49"/>
        <v>23</v>
      </c>
      <c r="I86" s="399" t="str">
        <f t="shared" si="50"/>
        <v>Allouch Jean-Daniel</v>
      </c>
      <c r="J86" s="399" t="str">
        <f>IFERROR(VLOOKUP(I86,Liste_J!$C$7:$G$234,5,0),"???")</f>
        <v>H</v>
      </c>
      <c r="K86" s="399" t="str">
        <f>IFERROR(VLOOKUP(I86,Liste_J!$C$7:$F$234,4,0),"???")</f>
        <v>ASGAF</v>
      </c>
      <c r="L86" s="399">
        <f t="shared" si="51"/>
        <v>26.7</v>
      </c>
      <c r="M86" s="435">
        <f t="shared" si="52"/>
        <v>33</v>
      </c>
      <c r="N86" s="399"/>
      <c r="O86" s="399"/>
      <c r="P86" s="399"/>
      <c r="Q86" s="399"/>
      <c r="R86" s="399"/>
      <c r="S86" s="399"/>
      <c r="T86" s="399"/>
      <c r="X86" s="341"/>
      <c r="AB86" s="361">
        <f t="shared" si="53"/>
        <v>1</v>
      </c>
      <c r="AC86" s="385">
        <f t="shared" si="54"/>
        <v>0</v>
      </c>
      <c r="AD86" s="385">
        <f t="shared" si="55"/>
        <v>0</v>
      </c>
      <c r="AE86" s="385">
        <f t="shared" si="57"/>
        <v>0</v>
      </c>
      <c r="AF86" s="437">
        <f t="shared" si="57"/>
        <v>0</v>
      </c>
      <c r="AG86" s="425"/>
      <c r="AH86" s="425"/>
    </row>
    <row r="87" spans="1:34" s="188" customFormat="1" ht="14.65" thickBot="1" x14ac:dyDescent="0.5">
      <c r="A87" s="432">
        <f t="shared" si="45"/>
        <v>0</v>
      </c>
      <c r="B87" s="433" t="str">
        <f t="shared" si="46"/>
        <v>Rossetti Francois</v>
      </c>
      <c r="C87" s="399" t="str">
        <f>IFERROR(VLOOKUP(B87,Liste_J!$C$7:$G$234,5,0),"???")</f>
        <v>H</v>
      </c>
      <c r="D87" s="434" t="str">
        <f>IFERROR(VLOOKUP(B87,Liste_J!$C$7:$F$234,4,0),"???")</f>
        <v>Chevry</v>
      </c>
      <c r="E87" s="399">
        <f t="shared" si="47"/>
        <v>54</v>
      </c>
      <c r="F87" s="435">
        <f t="shared" si="48"/>
        <v>20</v>
      </c>
      <c r="H87" s="432">
        <f t="shared" si="49"/>
        <v>0</v>
      </c>
      <c r="I87" s="399" t="str">
        <f t="shared" si="50"/>
        <v>Lopez Jean Marie</v>
      </c>
      <c r="J87" s="399" t="str">
        <f>IFERROR(VLOOKUP(I87,Liste_J!$C$7:$G$234,5,0),"???")</f>
        <v>H</v>
      </c>
      <c r="K87" s="399" t="str">
        <f>IFERROR(VLOOKUP(I87,Liste_J!$C$7:$F$234,4,0),"???")</f>
        <v>ASGAF</v>
      </c>
      <c r="L87" s="399">
        <f t="shared" si="51"/>
        <v>25.7</v>
      </c>
      <c r="M87" s="435">
        <f t="shared" si="52"/>
        <v>33</v>
      </c>
      <c r="N87" s="399"/>
      <c r="O87" s="399"/>
      <c r="P87" s="399"/>
      <c r="Q87" s="399"/>
      <c r="R87" s="399"/>
      <c r="S87" s="399"/>
      <c r="T87" s="399"/>
      <c r="X87" s="341"/>
      <c r="AB87" s="361">
        <f t="shared" si="53"/>
        <v>1</v>
      </c>
      <c r="AC87" s="385">
        <f t="shared" si="54"/>
        <v>0</v>
      </c>
      <c r="AD87" s="385">
        <f t="shared" si="55"/>
        <v>0</v>
      </c>
      <c r="AE87" s="385">
        <f t="shared" si="57"/>
        <v>0</v>
      </c>
      <c r="AF87" s="437">
        <f t="shared" si="57"/>
        <v>0</v>
      </c>
      <c r="AG87" s="425"/>
      <c r="AH87" s="425"/>
    </row>
    <row r="88" spans="1:34" s="188" customFormat="1" ht="14.65" thickBot="1" x14ac:dyDescent="0.5">
      <c r="A88" s="432">
        <f t="shared" si="45"/>
        <v>24</v>
      </c>
      <c r="B88" s="433" t="str">
        <f t="shared" si="46"/>
        <v>Allouch Jean-Daniel</v>
      </c>
      <c r="C88" s="399" t="str">
        <f>IFERROR(VLOOKUP(B88,Liste_J!$C$7:$G$234,5,0),"???")</f>
        <v>H</v>
      </c>
      <c r="D88" s="434" t="str">
        <f>IFERROR(VLOOKUP(B88,Liste_J!$C$7:$F$234,4,0),"???")</f>
        <v>ASGAF</v>
      </c>
      <c r="E88" s="399">
        <f t="shared" si="47"/>
        <v>26.7</v>
      </c>
      <c r="F88" s="435">
        <f t="shared" si="48"/>
        <v>20</v>
      </c>
      <c r="H88" s="432">
        <f t="shared" si="49"/>
        <v>24</v>
      </c>
      <c r="I88" s="399" t="str">
        <f t="shared" si="50"/>
        <v>Pensuet Christine</v>
      </c>
      <c r="J88" s="399" t="str">
        <f>IFERROR(VLOOKUP(I88,Liste_J!$C$7:$G$234,5,0),"???")</f>
        <v>H</v>
      </c>
      <c r="K88" s="399" t="str">
        <f>IFERROR(VLOOKUP(I88,Liste_J!$C$7:$F$234,4,0),"???")</f>
        <v>Réveillon</v>
      </c>
      <c r="L88" s="399">
        <f t="shared" si="51"/>
        <v>30.5</v>
      </c>
      <c r="M88" s="435">
        <f t="shared" si="52"/>
        <v>32</v>
      </c>
      <c r="N88" s="399"/>
      <c r="O88" s="399"/>
      <c r="P88" s="399"/>
      <c r="Q88" s="399"/>
      <c r="R88" s="399"/>
      <c r="S88" s="399"/>
      <c r="T88" s="399"/>
      <c r="X88" s="341"/>
      <c r="AB88" s="361">
        <f t="shared" si="53"/>
        <v>0</v>
      </c>
      <c r="AC88" s="385">
        <f t="shared" si="54"/>
        <v>0</v>
      </c>
      <c r="AD88" s="385">
        <f t="shared" si="55"/>
        <v>0</v>
      </c>
      <c r="AE88" s="385">
        <f t="shared" si="57"/>
        <v>0</v>
      </c>
      <c r="AF88" s="437">
        <f t="shared" si="57"/>
        <v>1</v>
      </c>
      <c r="AG88" s="425"/>
      <c r="AH88" s="425"/>
    </row>
    <row r="89" spans="1:34" s="188" customFormat="1" ht="14.65" thickBot="1" x14ac:dyDescent="0.5">
      <c r="A89" s="432">
        <f t="shared" si="45"/>
        <v>0</v>
      </c>
      <c r="B89" s="433" t="str">
        <f t="shared" si="46"/>
        <v>Lopez Jean Marie</v>
      </c>
      <c r="C89" s="399" t="str">
        <f>IFERROR(VLOOKUP(B89,Liste_J!$C$7:$G$234,5,0),"???")</f>
        <v>H</v>
      </c>
      <c r="D89" s="434" t="str">
        <f>IFERROR(VLOOKUP(B89,Liste_J!$C$7:$F$234,4,0),"???")</f>
        <v>ASGAF</v>
      </c>
      <c r="E89" s="399">
        <f t="shared" si="47"/>
        <v>25.7</v>
      </c>
      <c r="F89" s="435">
        <f t="shared" si="48"/>
        <v>20</v>
      </c>
      <c r="H89" s="432">
        <f t="shared" si="49"/>
        <v>0</v>
      </c>
      <c r="I89" s="399" t="str">
        <f t="shared" si="50"/>
        <v>Domer Christine</v>
      </c>
      <c r="J89" s="399" t="str">
        <f>IFERROR(VLOOKUP(I89,Liste_J!$C$7:$G$234,5,0),"???")</f>
        <v>F</v>
      </c>
      <c r="K89" s="399" t="str">
        <f>IFERROR(VLOOKUP(I89,Liste_J!$C$7:$F$234,4,0),"???")</f>
        <v>???</v>
      </c>
      <c r="L89" s="399">
        <f t="shared" si="51"/>
        <v>28.8</v>
      </c>
      <c r="M89" s="435">
        <f t="shared" si="52"/>
        <v>32</v>
      </c>
      <c r="N89" s="399"/>
      <c r="O89" s="399"/>
      <c r="P89" s="399"/>
      <c r="Q89" s="399"/>
      <c r="R89" s="399"/>
      <c r="S89" s="399"/>
      <c r="T89" s="399"/>
      <c r="X89" s="341"/>
      <c r="AB89" s="361">
        <f t="shared" si="53"/>
        <v>0</v>
      </c>
      <c r="AC89" s="385">
        <f t="shared" si="54"/>
        <v>0</v>
      </c>
      <c r="AD89" s="385">
        <f t="shared" si="55"/>
        <v>0</v>
      </c>
      <c r="AE89" s="385">
        <f t="shared" si="57"/>
        <v>0</v>
      </c>
      <c r="AF89" s="437">
        <f t="shared" si="57"/>
        <v>0</v>
      </c>
      <c r="AG89" s="425"/>
      <c r="AH89" s="425"/>
    </row>
    <row r="90" spans="1:34" s="188" customFormat="1" ht="14.65" thickBot="1" x14ac:dyDescent="0.5">
      <c r="A90" s="432">
        <f t="shared" si="45"/>
        <v>25</v>
      </c>
      <c r="B90" s="433" t="str">
        <f t="shared" si="46"/>
        <v>Domer Christine</v>
      </c>
      <c r="C90" s="399" t="str">
        <f>IFERROR(VLOOKUP(B90,Liste_J!$C$7:$G$234,5,0),"???")</f>
        <v>F</v>
      </c>
      <c r="D90" s="434" t="str">
        <f>IFERROR(VLOOKUP(B90,Liste_J!$C$7:$F$234,4,0),"???")</f>
        <v>???</v>
      </c>
      <c r="E90" s="399">
        <f t="shared" si="47"/>
        <v>28.8</v>
      </c>
      <c r="F90" s="435">
        <f t="shared" si="48"/>
        <v>18</v>
      </c>
      <c r="H90" s="432">
        <f t="shared" si="49"/>
        <v>25</v>
      </c>
      <c r="I90" s="399" t="str">
        <f t="shared" si="50"/>
        <v>Gesmier Michel</v>
      </c>
      <c r="J90" s="399" t="str">
        <f>IFERROR(VLOOKUP(I90,Liste_J!$C$7:$G$234,5,0),"???")</f>
        <v>H</v>
      </c>
      <c r="K90" s="399" t="str">
        <f>IFERROR(VLOOKUP(I90,Liste_J!$C$7:$F$234,4,0),"???")</f>
        <v>Chevannes</v>
      </c>
      <c r="L90" s="399">
        <f t="shared" si="51"/>
        <v>20.9</v>
      </c>
      <c r="M90" s="435">
        <f t="shared" si="52"/>
        <v>31</v>
      </c>
      <c r="N90" s="399"/>
      <c r="O90" s="399"/>
      <c r="P90" s="399"/>
      <c r="Q90" s="399"/>
      <c r="R90" s="399"/>
      <c r="S90" s="399"/>
      <c r="T90" s="399"/>
      <c r="X90" s="341"/>
      <c r="AB90" s="361">
        <f t="shared" si="53"/>
        <v>0</v>
      </c>
      <c r="AC90" s="385">
        <f t="shared" si="54"/>
        <v>1</v>
      </c>
      <c r="AD90" s="385">
        <f t="shared" si="55"/>
        <v>0</v>
      </c>
      <c r="AE90" s="385">
        <f t="shared" si="57"/>
        <v>0</v>
      </c>
      <c r="AF90" s="437">
        <f t="shared" si="57"/>
        <v>0</v>
      </c>
      <c r="AG90" s="425"/>
      <c r="AH90" s="425"/>
    </row>
    <row r="91" spans="1:34" s="188" customFormat="1" ht="14.65" thickBot="1" x14ac:dyDescent="0.5">
      <c r="A91" s="432">
        <f t="shared" si="45"/>
        <v>0</v>
      </c>
      <c r="B91" s="433" t="str">
        <f t="shared" si="46"/>
        <v>Pensuet Christine</v>
      </c>
      <c r="C91" s="399" t="str">
        <f>IFERROR(VLOOKUP(B91,Liste_J!$C$7:$G$234,5,0),"???")</f>
        <v>H</v>
      </c>
      <c r="D91" s="434" t="str">
        <f>IFERROR(VLOOKUP(B91,Liste_J!$C$7:$F$234,4,0),"???")</f>
        <v>Réveillon</v>
      </c>
      <c r="E91" s="399">
        <f t="shared" si="47"/>
        <v>30.5</v>
      </c>
      <c r="F91" s="435">
        <f t="shared" si="48"/>
        <v>18</v>
      </c>
      <c r="H91" s="432">
        <f t="shared" si="49"/>
        <v>0</v>
      </c>
      <c r="I91" s="399" t="str">
        <f t="shared" si="50"/>
        <v>Laude Vincent</v>
      </c>
      <c r="J91" s="399" t="str">
        <f>IFERROR(VLOOKUP(I91,Liste_J!$C$7:$G$234,5,0),"???")</f>
        <v>H</v>
      </c>
      <c r="K91" s="399" t="str">
        <f>IFERROR(VLOOKUP(I91,Liste_J!$C$7:$F$234,4,0),"???")</f>
        <v>Chevannes</v>
      </c>
      <c r="L91" s="399">
        <f t="shared" si="51"/>
        <v>24.1</v>
      </c>
      <c r="M91" s="435">
        <f t="shared" si="52"/>
        <v>31</v>
      </c>
      <c r="N91" s="399"/>
      <c r="O91" s="399"/>
      <c r="P91" s="399"/>
      <c r="Q91" s="399"/>
      <c r="R91" s="399"/>
      <c r="S91" s="399"/>
      <c r="T91" s="399"/>
      <c r="X91" s="341"/>
      <c r="AB91" s="361">
        <f t="shared" si="53"/>
        <v>0</v>
      </c>
      <c r="AC91" s="385">
        <f t="shared" si="54"/>
        <v>1</v>
      </c>
      <c r="AD91" s="385">
        <f t="shared" si="55"/>
        <v>0</v>
      </c>
      <c r="AE91" s="385">
        <f t="shared" si="57"/>
        <v>0</v>
      </c>
      <c r="AF91" s="437">
        <f t="shared" si="57"/>
        <v>0</v>
      </c>
      <c r="AG91" s="425"/>
      <c r="AH91" s="425"/>
    </row>
    <row r="92" spans="1:34" s="188" customFormat="1" ht="14.65" thickBot="1" x14ac:dyDescent="0.5">
      <c r="A92" s="432">
        <f t="shared" si="45"/>
        <v>26</v>
      </c>
      <c r="B92" s="433" t="str">
        <f t="shared" si="46"/>
        <v>Duhay Christian</v>
      </c>
      <c r="C92" s="399" t="str">
        <f>IFERROR(VLOOKUP(B92,Liste_J!$C$7:$G$234,5,0),"???")</f>
        <v>H</v>
      </c>
      <c r="D92" s="434" t="str">
        <f>IFERROR(VLOOKUP(B92,Liste_J!$C$7:$F$234,4,0),"???")</f>
        <v>Chevry</v>
      </c>
      <c r="E92" s="399">
        <f t="shared" si="47"/>
        <v>34.6</v>
      </c>
      <c r="F92" s="435">
        <f t="shared" si="48"/>
        <v>15</v>
      </c>
      <c r="H92" s="432">
        <f t="shared" si="49"/>
        <v>26</v>
      </c>
      <c r="I92" s="399" t="str">
        <f t="shared" si="50"/>
        <v>De Roulhac Hubert</v>
      </c>
      <c r="J92" s="399" t="str">
        <f>IFERROR(VLOOKUP(I92,Liste_J!$C$7:$G$234,5,0),"???")</f>
        <v>H</v>
      </c>
      <c r="K92" s="399" t="str">
        <f>IFERROR(VLOOKUP(I92,Liste_J!$C$7:$F$234,4,0),"???")</f>
        <v>ASGAF</v>
      </c>
      <c r="L92" s="399">
        <f t="shared" si="51"/>
        <v>42.5</v>
      </c>
      <c r="M92" s="435">
        <f t="shared" si="52"/>
        <v>26</v>
      </c>
      <c r="N92" s="399"/>
      <c r="O92" s="399"/>
      <c r="P92" s="399"/>
      <c r="Q92" s="399"/>
      <c r="R92" s="399"/>
      <c r="S92" s="399"/>
      <c r="T92" s="399"/>
      <c r="X92" s="341"/>
      <c r="AB92" s="361">
        <f t="shared" si="53"/>
        <v>1</v>
      </c>
      <c r="AC92" s="385">
        <f t="shared" si="54"/>
        <v>0</v>
      </c>
      <c r="AD92" s="385">
        <f t="shared" si="55"/>
        <v>0</v>
      </c>
      <c r="AE92" s="385">
        <f t="shared" si="57"/>
        <v>0</v>
      </c>
      <c r="AF92" s="437">
        <f t="shared" si="57"/>
        <v>0</v>
      </c>
      <c r="AG92" s="425"/>
      <c r="AH92" s="425"/>
    </row>
    <row r="93" spans="1:34" s="188" customFormat="1" ht="14.65" thickBot="1" x14ac:dyDescent="0.5">
      <c r="A93" s="432">
        <f t="shared" si="45"/>
        <v>0</v>
      </c>
      <c r="B93" s="433" t="str">
        <f t="shared" si="46"/>
        <v>Granger Pascal</v>
      </c>
      <c r="C93" s="399" t="str">
        <f>IFERROR(VLOOKUP(B93,Liste_J!$C$7:$G$234,5,0),"???")</f>
        <v>H</v>
      </c>
      <c r="D93" s="434" t="str">
        <f>IFERROR(VLOOKUP(B93,Liste_J!$C$7:$F$234,4,0),"???")</f>
        <v>Chevry</v>
      </c>
      <c r="E93" s="399">
        <f t="shared" si="47"/>
        <v>22.5</v>
      </c>
      <c r="F93" s="435">
        <f t="shared" si="48"/>
        <v>15</v>
      </c>
      <c r="H93" s="432">
        <f t="shared" si="49"/>
        <v>0</v>
      </c>
      <c r="I93" s="399" t="str">
        <f t="shared" si="50"/>
        <v>Gastaud Daniel</v>
      </c>
      <c r="J93" s="399" t="str">
        <f>IFERROR(VLOOKUP(I93,Liste_J!$C$7:$G$234,5,0),"???")</f>
        <v>H</v>
      </c>
      <c r="K93" s="399" t="str">
        <f>IFERROR(VLOOKUP(I93,Liste_J!$C$7:$F$234,4,0),"???")</f>
        <v>Chevannes</v>
      </c>
      <c r="L93" s="399">
        <f t="shared" si="51"/>
        <v>41.9</v>
      </c>
      <c r="M93" s="435">
        <f t="shared" si="52"/>
        <v>26</v>
      </c>
      <c r="N93" s="399"/>
      <c r="O93" s="399"/>
      <c r="P93" s="399"/>
      <c r="Q93" s="399"/>
      <c r="R93" s="399"/>
      <c r="S93" s="399"/>
      <c r="T93" s="399"/>
      <c r="X93" s="341"/>
      <c r="AB93" s="361">
        <f t="shared" si="53"/>
        <v>0</v>
      </c>
      <c r="AC93" s="385">
        <f t="shared" si="54"/>
        <v>1</v>
      </c>
      <c r="AD93" s="385">
        <f t="shared" si="55"/>
        <v>0</v>
      </c>
      <c r="AE93" s="385">
        <f t="shared" si="57"/>
        <v>0</v>
      </c>
      <c r="AF93" s="437">
        <f t="shared" si="57"/>
        <v>0</v>
      </c>
      <c r="AG93" s="425"/>
      <c r="AH93" s="425"/>
    </row>
    <row r="94" spans="1:34" s="188" customFormat="1" ht="14.65" thickBot="1" x14ac:dyDescent="0.5">
      <c r="A94" s="432">
        <f t="shared" si="45"/>
        <v>27</v>
      </c>
      <c r="B94" s="433" t="str">
        <f t="shared" si="46"/>
        <v>De Roulhac Hubert</v>
      </c>
      <c r="C94" s="399" t="str">
        <f>IFERROR(VLOOKUP(B94,Liste_J!$C$7:$G$234,5,0),"???")</f>
        <v>H</v>
      </c>
      <c r="D94" s="434" t="str">
        <f>IFERROR(VLOOKUP(B94,Liste_J!$C$7:$F$234,4,0),"???")</f>
        <v>ASGAF</v>
      </c>
      <c r="E94" s="399">
        <f t="shared" si="47"/>
        <v>42.5</v>
      </c>
      <c r="F94" s="435">
        <f t="shared" si="48"/>
        <v>11</v>
      </c>
      <c r="H94" s="432">
        <f t="shared" si="49"/>
        <v>27</v>
      </c>
      <c r="I94" s="399" t="str">
        <f t="shared" si="50"/>
        <v>Duhay Christian</v>
      </c>
      <c r="J94" s="399" t="str">
        <f>IFERROR(VLOOKUP(I94,Liste_J!$C$7:$G$234,5,0),"???")</f>
        <v>H</v>
      </c>
      <c r="K94" s="399" t="str">
        <f>IFERROR(VLOOKUP(I94,Liste_J!$C$7:$F$234,4,0),"???")</f>
        <v>Chevry</v>
      </c>
      <c r="L94" s="399">
        <f t="shared" si="51"/>
        <v>34.6</v>
      </c>
      <c r="M94" s="435">
        <f t="shared" si="52"/>
        <v>26</v>
      </c>
      <c r="N94" s="399"/>
      <c r="O94" s="399"/>
      <c r="P94" s="399"/>
      <c r="Q94" s="399"/>
      <c r="R94" s="399"/>
      <c r="S94" s="399"/>
      <c r="T94" s="399"/>
      <c r="X94" s="341"/>
      <c r="AB94" s="361">
        <f t="shared" si="53"/>
        <v>0</v>
      </c>
      <c r="AC94" s="385">
        <f t="shared" si="54"/>
        <v>0</v>
      </c>
      <c r="AD94" s="385">
        <f t="shared" si="55"/>
        <v>1</v>
      </c>
      <c r="AE94" s="385">
        <f t="shared" si="57"/>
        <v>0</v>
      </c>
      <c r="AF94" s="437">
        <f t="shared" si="57"/>
        <v>0</v>
      </c>
      <c r="AG94" s="425"/>
      <c r="AH94" s="425"/>
    </row>
    <row r="95" spans="1:34" s="188" customFormat="1" ht="14.65" thickBot="1" x14ac:dyDescent="0.5">
      <c r="A95" s="432">
        <f t="shared" si="45"/>
        <v>0</v>
      </c>
      <c r="B95" s="433" t="str">
        <f t="shared" si="46"/>
        <v>Gastaud Daniel</v>
      </c>
      <c r="C95" s="399" t="str">
        <f>IFERROR(VLOOKUP(B95,Liste_J!$C$7:$G$234,5,0),"???")</f>
        <v>H</v>
      </c>
      <c r="D95" s="434" t="str">
        <f>IFERROR(VLOOKUP(B95,Liste_J!$C$7:$F$234,4,0),"???")</f>
        <v>Chevannes</v>
      </c>
      <c r="E95" s="399">
        <f t="shared" si="47"/>
        <v>41.9</v>
      </c>
      <c r="F95" s="435">
        <f t="shared" si="48"/>
        <v>11</v>
      </c>
      <c r="H95" s="432">
        <f t="shared" si="49"/>
        <v>0</v>
      </c>
      <c r="I95" s="399" t="str">
        <f t="shared" si="50"/>
        <v>Granger Pascal</v>
      </c>
      <c r="J95" s="399" t="str">
        <f>IFERROR(VLOOKUP(I95,Liste_J!$C$7:$G$234,5,0),"???")</f>
        <v>H</v>
      </c>
      <c r="K95" s="399" t="str">
        <f>IFERROR(VLOOKUP(I95,Liste_J!$C$7:$F$234,4,0),"???")</f>
        <v>Chevry</v>
      </c>
      <c r="L95" s="399">
        <f t="shared" si="51"/>
        <v>22.5</v>
      </c>
      <c r="M95" s="435">
        <f t="shared" si="52"/>
        <v>26</v>
      </c>
      <c r="N95" s="399"/>
      <c r="O95" s="399"/>
      <c r="P95" s="399"/>
      <c r="Q95" s="399"/>
      <c r="R95" s="399"/>
      <c r="S95" s="399"/>
      <c r="T95" s="399"/>
      <c r="X95" s="341"/>
      <c r="AB95" s="361">
        <f t="shared" si="53"/>
        <v>0</v>
      </c>
      <c r="AC95" s="385">
        <f t="shared" si="54"/>
        <v>0</v>
      </c>
      <c r="AD95" s="385">
        <f t="shared" si="55"/>
        <v>1</v>
      </c>
      <c r="AE95" s="385">
        <f t="shared" si="57"/>
        <v>0</v>
      </c>
      <c r="AF95" s="437">
        <f t="shared" si="57"/>
        <v>0</v>
      </c>
      <c r="AG95" s="425"/>
      <c r="AH95" s="425"/>
    </row>
    <row r="96" spans="1:34" s="188" customFormat="1" ht="14.65" thickBot="1" x14ac:dyDescent="0.5">
      <c r="A96" s="432">
        <f t="shared" si="45"/>
        <v>28</v>
      </c>
      <c r="B96" s="433" t="str">
        <f t="shared" si="46"/>
        <v>Macret Yves</v>
      </c>
      <c r="C96" s="399" t="str">
        <f>IFERROR(VLOOKUP(B96,Liste_J!$C$7:$G$234,5,0),"???")</f>
        <v>H</v>
      </c>
      <c r="D96" s="434" t="str">
        <f>IFERROR(VLOOKUP(B96,Liste_J!$C$7:$F$234,4,0),"???")</f>
        <v>Réveillon</v>
      </c>
      <c r="E96" s="399">
        <f t="shared" si="47"/>
        <v>54</v>
      </c>
      <c r="F96" s="435">
        <f t="shared" si="48"/>
        <v>10</v>
      </c>
      <c r="H96" s="432">
        <f t="shared" si="49"/>
        <v>28</v>
      </c>
      <c r="I96" s="399" t="str">
        <f t="shared" si="50"/>
        <v>Macret Yves</v>
      </c>
      <c r="J96" s="399" t="str">
        <f>IFERROR(VLOOKUP(I96,Liste_J!$C$7:$G$234,5,0),"???")</f>
        <v>H</v>
      </c>
      <c r="K96" s="399" t="str">
        <f>IFERROR(VLOOKUP(I96,Liste_J!$C$7:$F$234,4,0),"???")</f>
        <v>Réveillon</v>
      </c>
      <c r="L96" s="399">
        <f t="shared" si="51"/>
        <v>54</v>
      </c>
      <c r="M96" s="435">
        <f t="shared" si="52"/>
        <v>21</v>
      </c>
      <c r="N96" s="399"/>
      <c r="O96" s="399"/>
      <c r="P96" s="399"/>
      <c r="Q96" s="399"/>
      <c r="R96" s="399"/>
      <c r="S96" s="399"/>
      <c r="T96" s="399"/>
      <c r="X96" s="341"/>
      <c r="AB96" s="361">
        <f t="shared" si="53"/>
        <v>0</v>
      </c>
      <c r="AC96" s="385">
        <f t="shared" si="54"/>
        <v>0</v>
      </c>
      <c r="AD96" s="385">
        <f t="shared" si="55"/>
        <v>0</v>
      </c>
      <c r="AE96" s="385">
        <f t="shared" si="57"/>
        <v>0</v>
      </c>
      <c r="AF96" s="437">
        <f t="shared" si="57"/>
        <v>1</v>
      </c>
      <c r="AG96" s="425"/>
      <c r="AH96" s="425"/>
    </row>
    <row r="97" spans="1:34" s="188" customFormat="1" ht="14.65" thickBot="1" x14ac:dyDescent="0.5">
      <c r="A97" s="432">
        <f t="shared" si="45"/>
        <v>0</v>
      </c>
      <c r="B97" s="433" t="str">
        <f t="shared" si="46"/>
        <v>Zekraoui Jean-Michel</v>
      </c>
      <c r="C97" s="399" t="str">
        <f>IFERROR(VLOOKUP(B97,Liste_J!$C$7:$G$234,5,0),"???")</f>
        <v>H</v>
      </c>
      <c r="D97" s="434" t="str">
        <f>IFERROR(VLOOKUP(B97,Liste_J!$C$7:$F$234,4,0),"???")</f>
        <v>Réveillon</v>
      </c>
      <c r="E97" s="399">
        <f t="shared" si="47"/>
        <v>19.899999999999999</v>
      </c>
      <c r="F97" s="435">
        <f t="shared" si="48"/>
        <v>10</v>
      </c>
      <c r="H97" s="432">
        <f t="shared" si="49"/>
        <v>0</v>
      </c>
      <c r="I97" s="399" t="str">
        <f t="shared" si="50"/>
        <v>Zekraoui Jean-Michel</v>
      </c>
      <c r="J97" s="399" t="str">
        <f>IFERROR(VLOOKUP(I97,Liste_J!$C$7:$G$234,5,0),"???")</f>
        <v>H</v>
      </c>
      <c r="K97" s="399" t="str">
        <f>IFERROR(VLOOKUP(I97,Liste_J!$C$7:$F$234,4,0),"???")</f>
        <v>Réveillon</v>
      </c>
      <c r="L97" s="399">
        <f t="shared" si="51"/>
        <v>19.899999999999999</v>
      </c>
      <c r="M97" s="435">
        <f t="shared" si="52"/>
        <v>21</v>
      </c>
      <c r="N97" s="399"/>
      <c r="O97" s="399"/>
      <c r="P97" s="399"/>
      <c r="Q97" s="399"/>
      <c r="R97" s="399"/>
      <c r="S97" s="399"/>
      <c r="T97" s="399"/>
      <c r="X97" s="341"/>
      <c r="AB97" s="361">
        <f t="shared" si="53"/>
        <v>0</v>
      </c>
      <c r="AC97" s="385">
        <f t="shared" si="54"/>
        <v>0</v>
      </c>
      <c r="AD97" s="385">
        <f t="shared" si="55"/>
        <v>0</v>
      </c>
      <c r="AE97" s="385">
        <f t="shared" si="57"/>
        <v>0</v>
      </c>
      <c r="AF97" s="437">
        <f t="shared" si="57"/>
        <v>1</v>
      </c>
      <c r="AG97" s="425"/>
      <c r="AH97" s="425"/>
    </row>
    <row r="98" spans="1:34" s="188" customFormat="1" ht="14.65" thickBot="1" x14ac:dyDescent="0.5">
      <c r="A98" s="432">
        <f t="shared" si="45"/>
        <v>29</v>
      </c>
      <c r="B98" s="433"/>
      <c r="C98" s="399"/>
      <c r="D98" s="434"/>
      <c r="E98" s="399"/>
      <c r="F98" s="435"/>
      <c r="H98" s="432"/>
      <c r="I98" s="399"/>
      <c r="J98" s="399"/>
      <c r="K98" s="399"/>
      <c r="L98" s="399"/>
      <c r="M98" s="435"/>
      <c r="N98" s="399"/>
      <c r="O98" s="399"/>
      <c r="P98" s="399"/>
      <c r="Q98" s="399"/>
      <c r="R98" s="399"/>
      <c r="S98" s="399"/>
      <c r="T98" s="399"/>
      <c r="X98" s="341"/>
      <c r="AB98" s="361">
        <f t="shared" si="53"/>
        <v>0</v>
      </c>
      <c r="AC98" s="385">
        <f t="shared" si="54"/>
        <v>0</v>
      </c>
      <c r="AD98" s="385">
        <f t="shared" si="55"/>
        <v>0</v>
      </c>
      <c r="AE98" s="385">
        <f t="shared" si="57"/>
        <v>0</v>
      </c>
      <c r="AF98" s="437">
        <f t="shared" si="57"/>
        <v>0</v>
      </c>
      <c r="AG98" s="425"/>
      <c r="AH98" s="425"/>
    </row>
    <row r="99" spans="1:34" s="188" customFormat="1" ht="14.65" thickBot="1" x14ac:dyDescent="0.5">
      <c r="A99" s="432">
        <f t="shared" si="45"/>
        <v>0</v>
      </c>
      <c r="B99" s="433"/>
      <c r="C99" s="399"/>
      <c r="D99" s="434"/>
      <c r="E99" s="399"/>
      <c r="F99" s="435"/>
      <c r="H99" s="432"/>
      <c r="I99" s="399"/>
      <c r="J99" s="399"/>
      <c r="K99" s="399"/>
      <c r="L99" s="399"/>
      <c r="M99" s="435"/>
      <c r="N99" s="399"/>
      <c r="O99" s="399"/>
      <c r="P99" s="399"/>
      <c r="Q99" s="399"/>
      <c r="R99" s="399"/>
      <c r="S99" s="399"/>
      <c r="T99" s="399"/>
      <c r="X99" s="341"/>
      <c r="AB99" s="361">
        <f t="shared" si="53"/>
        <v>0</v>
      </c>
      <c r="AC99" s="385">
        <f t="shared" si="54"/>
        <v>0</v>
      </c>
      <c r="AD99" s="385">
        <f t="shared" si="55"/>
        <v>0</v>
      </c>
      <c r="AE99" s="385">
        <f t="shared" si="57"/>
        <v>0</v>
      </c>
      <c r="AF99" s="437">
        <f t="shared" si="57"/>
        <v>0</v>
      </c>
      <c r="AG99" s="425"/>
      <c r="AH99" s="425"/>
    </row>
    <row r="100" spans="1:34" s="188" customFormat="1" ht="14.65" thickBot="1" x14ac:dyDescent="0.5">
      <c r="A100" s="432">
        <f t="shared" si="45"/>
        <v>30</v>
      </c>
      <c r="B100" s="433"/>
      <c r="C100" s="399"/>
      <c r="D100" s="434"/>
      <c r="E100" s="399"/>
      <c r="F100" s="435"/>
      <c r="H100" s="432"/>
      <c r="I100" s="399"/>
      <c r="J100" s="399"/>
      <c r="K100" s="399"/>
      <c r="L100" s="399"/>
      <c r="M100" s="435"/>
      <c r="N100" s="399"/>
      <c r="O100" s="399"/>
      <c r="P100" s="399"/>
      <c r="Q100" s="399"/>
      <c r="R100" s="399"/>
      <c r="S100" s="399"/>
      <c r="T100" s="399"/>
      <c r="X100" s="341"/>
      <c r="AB100" s="361">
        <f t="shared" si="53"/>
        <v>0</v>
      </c>
      <c r="AC100" s="385">
        <f t="shared" si="54"/>
        <v>0</v>
      </c>
      <c r="AD100" s="385">
        <f t="shared" si="55"/>
        <v>0</v>
      </c>
      <c r="AE100" s="385">
        <f t="shared" si="57"/>
        <v>0</v>
      </c>
      <c r="AF100" s="437">
        <f t="shared" si="57"/>
        <v>0</v>
      </c>
      <c r="AG100" s="425"/>
      <c r="AH100" s="425"/>
    </row>
    <row r="101" spans="1:34" s="188" customFormat="1" ht="14.65" thickBot="1" x14ac:dyDescent="0.5">
      <c r="A101" s="432">
        <f t="shared" si="45"/>
        <v>0</v>
      </c>
      <c r="B101" s="433"/>
      <c r="C101" s="399"/>
      <c r="D101" s="434"/>
      <c r="E101" s="399"/>
      <c r="F101" s="435"/>
      <c r="H101" s="432"/>
      <c r="I101" s="399"/>
      <c r="J101" s="399"/>
      <c r="K101" s="399"/>
      <c r="L101" s="399"/>
      <c r="M101" s="435"/>
      <c r="N101" s="399"/>
      <c r="O101" s="399"/>
      <c r="P101" s="399"/>
      <c r="Q101" s="399"/>
      <c r="R101" s="399"/>
      <c r="S101" s="399"/>
      <c r="T101" s="399"/>
      <c r="X101" s="341"/>
      <c r="AB101" s="361">
        <f t="shared" si="53"/>
        <v>0</v>
      </c>
      <c r="AC101" s="385">
        <f t="shared" si="54"/>
        <v>0</v>
      </c>
      <c r="AD101" s="385">
        <f t="shared" si="55"/>
        <v>0</v>
      </c>
      <c r="AE101" s="385">
        <f t="shared" si="57"/>
        <v>0</v>
      </c>
      <c r="AF101" s="437">
        <f t="shared" si="57"/>
        <v>0</v>
      </c>
      <c r="AG101" s="425"/>
      <c r="AH101" s="425"/>
    </row>
    <row r="102" spans="1:34" s="188" customFormat="1" ht="14.65" thickBot="1" x14ac:dyDescent="0.5">
      <c r="A102" s="432">
        <f t="shared" si="45"/>
        <v>31</v>
      </c>
      <c r="B102" s="433"/>
      <c r="C102" s="399"/>
      <c r="D102" s="434"/>
      <c r="E102" s="399"/>
      <c r="F102" s="435"/>
      <c r="H102" s="432"/>
      <c r="I102" s="399"/>
      <c r="J102" s="399"/>
      <c r="K102" s="399"/>
      <c r="L102" s="399"/>
      <c r="M102" s="435"/>
      <c r="N102" s="399"/>
      <c r="O102" s="399"/>
      <c r="P102" s="399"/>
      <c r="Q102" s="399"/>
      <c r="R102" s="399"/>
      <c r="S102" s="399"/>
      <c r="T102" s="399"/>
      <c r="X102" s="341"/>
      <c r="AB102" s="361">
        <f t="shared" si="53"/>
        <v>0</v>
      </c>
      <c r="AC102" s="385">
        <f t="shared" si="54"/>
        <v>0</v>
      </c>
      <c r="AD102" s="385">
        <f t="shared" si="55"/>
        <v>0</v>
      </c>
      <c r="AE102" s="385">
        <f t="shared" si="57"/>
        <v>0</v>
      </c>
      <c r="AF102" s="437">
        <f t="shared" si="57"/>
        <v>0</v>
      </c>
      <c r="AG102" s="425"/>
      <c r="AH102" s="425"/>
    </row>
    <row r="103" spans="1:34" s="188" customFormat="1" ht="14.65" thickBot="1" x14ac:dyDescent="0.5">
      <c r="A103" s="432">
        <f t="shared" si="45"/>
        <v>0</v>
      </c>
      <c r="B103" s="433"/>
      <c r="C103" s="399"/>
      <c r="D103" s="434"/>
      <c r="E103" s="399"/>
      <c r="F103" s="435"/>
      <c r="H103" s="432"/>
      <c r="I103" s="399"/>
      <c r="J103" s="399"/>
      <c r="K103" s="399"/>
      <c r="L103" s="399"/>
      <c r="M103" s="435"/>
      <c r="N103" s="399"/>
      <c r="O103" s="399"/>
      <c r="P103" s="399"/>
      <c r="Q103" s="399"/>
      <c r="R103" s="399"/>
      <c r="S103" s="399"/>
      <c r="T103" s="399"/>
      <c r="X103" s="341"/>
      <c r="AB103" s="361">
        <f t="shared" si="53"/>
        <v>0</v>
      </c>
      <c r="AC103" s="385">
        <f t="shared" si="54"/>
        <v>0</v>
      </c>
      <c r="AD103" s="385">
        <f t="shared" si="55"/>
        <v>0</v>
      </c>
      <c r="AE103" s="385">
        <f t="shared" si="57"/>
        <v>0</v>
      </c>
      <c r="AF103" s="437">
        <f t="shared" si="57"/>
        <v>0</v>
      </c>
      <c r="AG103" s="425"/>
      <c r="AH103" s="425"/>
    </row>
    <row r="104" spans="1:34" s="188" customFormat="1" ht="14.65" thickBot="1" x14ac:dyDescent="0.5">
      <c r="A104" s="432">
        <f t="shared" si="45"/>
        <v>32</v>
      </c>
      <c r="B104" s="433"/>
      <c r="C104" s="399"/>
      <c r="D104" s="434"/>
      <c r="E104" s="399"/>
      <c r="F104" s="435"/>
      <c r="H104" s="432"/>
      <c r="I104" s="399"/>
      <c r="J104" s="399"/>
      <c r="K104" s="399"/>
      <c r="L104" s="399"/>
      <c r="M104" s="435"/>
      <c r="N104" s="399"/>
      <c r="O104" s="399"/>
      <c r="P104" s="399"/>
      <c r="Q104" s="399"/>
      <c r="R104" s="399"/>
      <c r="S104" s="399"/>
      <c r="T104" s="399"/>
      <c r="X104" s="341"/>
      <c r="AB104" s="361">
        <f t="shared" si="53"/>
        <v>0</v>
      </c>
      <c r="AC104" s="385">
        <f t="shared" si="54"/>
        <v>0</v>
      </c>
      <c r="AD104" s="385">
        <f t="shared" si="55"/>
        <v>0</v>
      </c>
      <c r="AE104" s="385">
        <f t="shared" si="57"/>
        <v>0</v>
      </c>
      <c r="AF104" s="437">
        <f t="shared" si="57"/>
        <v>0</v>
      </c>
      <c r="AG104" s="425"/>
      <c r="AH104" s="425"/>
    </row>
    <row r="105" spans="1:34" s="188" customFormat="1" ht="14.65" thickBot="1" x14ac:dyDescent="0.5">
      <c r="A105" s="432">
        <f t="shared" si="45"/>
        <v>0</v>
      </c>
      <c r="B105" s="433"/>
      <c r="C105" s="399"/>
      <c r="D105" s="434"/>
      <c r="E105" s="399"/>
      <c r="F105" s="435"/>
      <c r="H105" s="432"/>
      <c r="I105" s="399"/>
      <c r="J105" s="399"/>
      <c r="K105" s="399"/>
      <c r="L105" s="399"/>
      <c r="M105" s="435"/>
      <c r="N105" s="399"/>
      <c r="O105" s="399"/>
      <c r="P105" s="399"/>
      <c r="Q105" s="399"/>
      <c r="R105" s="399"/>
      <c r="S105" s="399"/>
      <c r="T105" s="399"/>
      <c r="X105" s="341"/>
      <c r="AB105" s="361">
        <f t="shared" si="53"/>
        <v>0</v>
      </c>
      <c r="AC105" s="385">
        <f t="shared" si="54"/>
        <v>0</v>
      </c>
      <c r="AD105" s="385">
        <f t="shared" si="55"/>
        <v>0</v>
      </c>
      <c r="AE105" s="385">
        <f t="shared" si="57"/>
        <v>0</v>
      </c>
      <c r="AF105" s="437">
        <f t="shared" si="57"/>
        <v>0</v>
      </c>
      <c r="AG105" s="425"/>
      <c r="AH105" s="425"/>
    </row>
    <row r="106" spans="1:34" s="188" customFormat="1" ht="14.65" thickBot="1" x14ac:dyDescent="0.5">
      <c r="A106" s="432">
        <f t="shared" si="45"/>
        <v>33</v>
      </c>
      <c r="B106" s="433"/>
      <c r="C106" s="399"/>
      <c r="D106" s="434"/>
      <c r="E106" s="399"/>
      <c r="F106" s="435"/>
      <c r="H106" s="432"/>
      <c r="I106" s="399"/>
      <c r="J106" s="399"/>
      <c r="K106" s="399"/>
      <c r="L106" s="399"/>
      <c r="M106" s="435"/>
      <c r="N106" s="399"/>
      <c r="O106" s="399"/>
      <c r="P106" s="399"/>
      <c r="Q106" s="399"/>
      <c r="R106" s="399"/>
      <c r="S106" s="399"/>
      <c r="T106" s="399"/>
      <c r="X106" s="341"/>
      <c r="AB106" s="361">
        <f t="shared" si="53"/>
        <v>0</v>
      </c>
      <c r="AC106" s="385">
        <f t="shared" si="54"/>
        <v>0</v>
      </c>
      <c r="AD106" s="385">
        <f t="shared" si="55"/>
        <v>0</v>
      </c>
      <c r="AE106" s="385">
        <f t="shared" si="57"/>
        <v>0</v>
      </c>
      <c r="AF106" s="437">
        <f t="shared" si="57"/>
        <v>0</v>
      </c>
      <c r="AG106" s="425"/>
      <c r="AH106" s="425"/>
    </row>
    <row r="107" spans="1:34" s="188" customFormat="1" ht="14.65" thickBot="1" x14ac:dyDescent="0.5">
      <c r="A107" s="432">
        <f t="shared" ref="A107:A112" si="58">+A190</f>
        <v>0</v>
      </c>
      <c r="B107" s="433"/>
      <c r="C107" s="399"/>
      <c r="D107" s="434"/>
      <c r="E107" s="399"/>
      <c r="F107" s="435"/>
      <c r="H107" s="432"/>
      <c r="I107" s="399"/>
      <c r="J107" s="399"/>
      <c r="K107" s="399"/>
      <c r="L107" s="399"/>
      <c r="M107" s="435"/>
      <c r="N107" s="399"/>
      <c r="O107" s="399"/>
      <c r="P107" s="399"/>
      <c r="Q107" s="399"/>
      <c r="R107" s="399"/>
      <c r="S107" s="399"/>
      <c r="T107" s="399"/>
      <c r="X107" s="341"/>
      <c r="AB107" s="361">
        <f t="shared" ref="AB107:AB119" si="59">IF(LEFT($K107,5)=AB$41,1,0)</f>
        <v>0</v>
      </c>
      <c r="AC107" s="385">
        <f t="shared" ref="AC107:AC119" si="60">IF(LEFT($K107,9)=AC$41,1,0)</f>
        <v>0</v>
      </c>
      <c r="AD107" s="385">
        <f t="shared" ref="AD107:AD119" si="61">IF(LEFT($K107,6)=AD$41,1,0)</f>
        <v>0</v>
      </c>
      <c r="AE107" s="385">
        <f t="shared" si="57"/>
        <v>0</v>
      </c>
      <c r="AF107" s="437">
        <f t="shared" si="57"/>
        <v>0</v>
      </c>
      <c r="AG107" s="425"/>
      <c r="AH107" s="425"/>
    </row>
    <row r="108" spans="1:34" s="188" customFormat="1" ht="14.65" thickBot="1" x14ac:dyDescent="0.5">
      <c r="A108" s="432">
        <f t="shared" si="58"/>
        <v>34</v>
      </c>
      <c r="B108" s="433"/>
      <c r="C108" s="399"/>
      <c r="D108" s="434"/>
      <c r="E108" s="399"/>
      <c r="F108" s="435"/>
      <c r="H108" s="432"/>
      <c r="I108" s="399"/>
      <c r="J108" s="399"/>
      <c r="K108" s="399"/>
      <c r="L108" s="399"/>
      <c r="M108" s="435"/>
      <c r="N108" s="399"/>
      <c r="O108" s="399"/>
      <c r="P108" s="399"/>
      <c r="Q108" s="399"/>
      <c r="R108" s="399"/>
      <c r="S108" s="399"/>
      <c r="T108" s="399"/>
      <c r="X108" s="341"/>
      <c r="AB108" s="361">
        <f t="shared" si="59"/>
        <v>0</v>
      </c>
      <c r="AC108" s="385">
        <f t="shared" si="60"/>
        <v>0</v>
      </c>
      <c r="AD108" s="385">
        <f t="shared" si="61"/>
        <v>0</v>
      </c>
      <c r="AE108" s="385">
        <f t="shared" si="57"/>
        <v>0</v>
      </c>
      <c r="AF108" s="437">
        <f t="shared" si="57"/>
        <v>0</v>
      </c>
      <c r="AG108" s="425"/>
      <c r="AH108" s="425"/>
    </row>
    <row r="109" spans="1:34" s="188" customFormat="1" ht="14.65" thickBot="1" x14ac:dyDescent="0.5">
      <c r="A109" s="432">
        <f t="shared" si="58"/>
        <v>0</v>
      </c>
      <c r="B109" s="433"/>
      <c r="C109" s="399"/>
      <c r="D109" s="434"/>
      <c r="E109" s="399"/>
      <c r="F109" s="435"/>
      <c r="H109" s="432"/>
      <c r="I109" s="399"/>
      <c r="J109" s="399"/>
      <c r="K109" s="399"/>
      <c r="L109" s="399"/>
      <c r="M109" s="435"/>
      <c r="N109" s="399"/>
      <c r="O109" s="399"/>
      <c r="P109" s="399"/>
      <c r="Q109" s="399"/>
      <c r="R109" s="399"/>
      <c r="S109" s="399"/>
      <c r="T109" s="399"/>
      <c r="X109" s="341"/>
      <c r="AB109" s="361">
        <f t="shared" si="59"/>
        <v>0</v>
      </c>
      <c r="AC109" s="385">
        <f t="shared" si="60"/>
        <v>0</v>
      </c>
      <c r="AD109" s="385">
        <f t="shared" si="61"/>
        <v>0</v>
      </c>
      <c r="AE109" s="385">
        <f t="shared" si="57"/>
        <v>0</v>
      </c>
      <c r="AF109" s="437">
        <f t="shared" si="57"/>
        <v>0</v>
      </c>
      <c r="AG109" s="425"/>
      <c r="AH109" s="425"/>
    </row>
    <row r="110" spans="1:34" s="188" customFormat="1" ht="14.65" thickBot="1" x14ac:dyDescent="0.5">
      <c r="A110" s="432">
        <f t="shared" si="58"/>
        <v>35</v>
      </c>
      <c r="B110" s="433"/>
      <c r="C110" s="399"/>
      <c r="D110" s="434"/>
      <c r="E110" s="399"/>
      <c r="F110" s="435"/>
      <c r="H110" s="432"/>
      <c r="I110" s="399"/>
      <c r="J110" s="399"/>
      <c r="K110" s="399"/>
      <c r="L110" s="399"/>
      <c r="M110" s="435"/>
      <c r="N110" s="399"/>
      <c r="O110" s="399"/>
      <c r="P110" s="399"/>
      <c r="Q110" s="399"/>
      <c r="R110" s="399"/>
      <c r="S110" s="399"/>
      <c r="T110" s="399"/>
      <c r="X110" s="341"/>
      <c r="AB110" s="361">
        <f t="shared" si="59"/>
        <v>0</v>
      </c>
      <c r="AC110" s="385">
        <f t="shared" si="60"/>
        <v>0</v>
      </c>
      <c r="AD110" s="385">
        <f t="shared" si="61"/>
        <v>0</v>
      </c>
      <c r="AE110" s="385">
        <f t="shared" si="57"/>
        <v>0</v>
      </c>
      <c r="AF110" s="437">
        <f t="shared" si="57"/>
        <v>0</v>
      </c>
      <c r="AG110" s="425"/>
      <c r="AH110" s="425"/>
    </row>
    <row r="111" spans="1:34" s="188" customFormat="1" ht="14.65" thickBot="1" x14ac:dyDescent="0.5">
      <c r="A111" s="432">
        <f t="shared" si="58"/>
        <v>0</v>
      </c>
      <c r="B111" s="433"/>
      <c r="C111" s="399"/>
      <c r="D111" s="434"/>
      <c r="E111" s="399"/>
      <c r="F111" s="435"/>
      <c r="H111" s="432"/>
      <c r="I111" s="399"/>
      <c r="J111" s="399"/>
      <c r="K111" s="399"/>
      <c r="L111" s="399"/>
      <c r="M111" s="435"/>
      <c r="N111" s="399"/>
      <c r="O111" s="399"/>
      <c r="P111" s="399"/>
      <c r="Q111" s="399"/>
      <c r="R111" s="399"/>
      <c r="S111" s="399"/>
      <c r="T111" s="399"/>
      <c r="X111" s="341"/>
      <c r="AB111" s="361">
        <f t="shared" si="59"/>
        <v>0</v>
      </c>
      <c r="AC111" s="385">
        <f t="shared" si="60"/>
        <v>0</v>
      </c>
      <c r="AD111" s="385">
        <f t="shared" si="61"/>
        <v>0</v>
      </c>
      <c r="AE111" s="385">
        <f t="shared" si="57"/>
        <v>0</v>
      </c>
      <c r="AF111" s="437">
        <f t="shared" si="57"/>
        <v>0</v>
      </c>
      <c r="AG111" s="425"/>
      <c r="AH111" s="425"/>
    </row>
    <row r="112" spans="1:34" s="188" customFormat="1" ht="14.65" thickBot="1" x14ac:dyDescent="0.5">
      <c r="A112" s="432">
        <f t="shared" si="58"/>
        <v>36</v>
      </c>
      <c r="B112" s="433"/>
      <c r="C112" s="399"/>
      <c r="D112" s="434"/>
      <c r="E112" s="399"/>
      <c r="F112" s="435"/>
      <c r="H112" s="432"/>
      <c r="I112" s="399"/>
      <c r="J112" s="399"/>
      <c r="K112" s="399"/>
      <c r="L112" s="399"/>
      <c r="M112" s="435"/>
      <c r="N112" s="399"/>
      <c r="O112" s="399"/>
      <c r="P112" s="399"/>
      <c r="Q112" s="399"/>
      <c r="R112" s="399"/>
      <c r="S112" s="399"/>
      <c r="T112" s="399"/>
      <c r="X112" s="341"/>
      <c r="AB112" s="361">
        <f t="shared" si="59"/>
        <v>0</v>
      </c>
      <c r="AC112" s="385">
        <f t="shared" si="60"/>
        <v>0</v>
      </c>
      <c r="AD112" s="385">
        <f t="shared" si="61"/>
        <v>0</v>
      </c>
      <c r="AE112" s="385">
        <f t="shared" si="57"/>
        <v>0</v>
      </c>
      <c r="AF112" s="437">
        <f t="shared" si="57"/>
        <v>0</v>
      </c>
      <c r="AG112" s="425"/>
      <c r="AH112" s="425"/>
    </row>
    <row r="113" spans="1:34" s="188" customFormat="1" ht="14.65" thickBot="1" x14ac:dyDescent="0.5">
      <c r="A113" s="438"/>
      <c r="B113" s="433"/>
      <c r="C113" s="399"/>
      <c r="D113" s="434"/>
      <c r="E113" s="399"/>
      <c r="F113" s="435"/>
      <c r="H113" s="432"/>
      <c r="I113" s="399"/>
      <c r="J113" s="399"/>
      <c r="K113" s="399"/>
      <c r="L113" s="399"/>
      <c r="M113" s="435"/>
      <c r="N113" s="399"/>
      <c r="O113" s="399"/>
      <c r="P113" s="399"/>
      <c r="Q113" s="399"/>
      <c r="R113" s="399"/>
      <c r="S113" s="399"/>
      <c r="T113" s="399"/>
      <c r="X113" s="341"/>
      <c r="AB113" s="361">
        <f t="shared" si="59"/>
        <v>0</v>
      </c>
      <c r="AC113" s="385">
        <f t="shared" si="60"/>
        <v>0</v>
      </c>
      <c r="AD113" s="385">
        <f t="shared" si="61"/>
        <v>0</v>
      </c>
      <c r="AE113" s="385">
        <f t="shared" si="57"/>
        <v>0</v>
      </c>
      <c r="AF113" s="437">
        <f t="shared" si="57"/>
        <v>0</v>
      </c>
      <c r="AG113" s="425"/>
      <c r="AH113" s="425"/>
    </row>
    <row r="114" spans="1:34" s="188" customFormat="1" ht="14.65" thickBot="1" x14ac:dyDescent="0.5">
      <c r="A114" s="438"/>
      <c r="B114" s="433">
        <f t="shared" ref="B114:B115" si="62">+C197</f>
        <v>0</v>
      </c>
      <c r="D114" s="339"/>
      <c r="E114" s="340"/>
      <c r="F114" s="439"/>
      <c r="H114" s="432"/>
      <c r="I114" s="399"/>
      <c r="J114" s="399"/>
      <c r="K114" s="399"/>
      <c r="L114" s="399"/>
      <c r="M114" s="435"/>
      <c r="N114" s="399"/>
      <c r="O114" s="399"/>
      <c r="P114" s="399"/>
      <c r="Q114" s="399"/>
      <c r="R114" s="399"/>
      <c r="S114" s="399"/>
      <c r="T114" s="399"/>
      <c r="X114" s="341"/>
      <c r="AB114" s="361">
        <f t="shared" si="59"/>
        <v>0</v>
      </c>
      <c r="AC114" s="385">
        <f t="shared" si="60"/>
        <v>0</v>
      </c>
      <c r="AD114" s="385">
        <f t="shared" si="61"/>
        <v>0</v>
      </c>
      <c r="AE114" s="385">
        <f t="shared" si="57"/>
        <v>0</v>
      </c>
      <c r="AF114" s="437">
        <f t="shared" si="57"/>
        <v>0</v>
      </c>
      <c r="AG114" s="425"/>
      <c r="AH114" s="425"/>
    </row>
    <row r="115" spans="1:34" s="188" customFormat="1" ht="14.65" thickBot="1" x14ac:dyDescent="0.5">
      <c r="A115" s="438"/>
      <c r="B115" s="433">
        <f t="shared" si="62"/>
        <v>0</v>
      </c>
      <c r="D115" s="339"/>
      <c r="E115" s="340"/>
      <c r="F115" s="439"/>
      <c r="H115" s="432"/>
      <c r="I115" s="399"/>
      <c r="J115" s="399"/>
      <c r="K115" s="399"/>
      <c r="L115" s="399"/>
      <c r="M115" s="435"/>
      <c r="N115" s="399"/>
      <c r="O115" s="399"/>
      <c r="P115" s="399"/>
      <c r="Q115" s="399"/>
      <c r="R115" s="399"/>
      <c r="S115" s="399"/>
      <c r="T115" s="399"/>
      <c r="X115" s="341"/>
      <c r="AB115" s="361">
        <f t="shared" si="59"/>
        <v>0</v>
      </c>
      <c r="AC115" s="385">
        <f t="shared" si="60"/>
        <v>0</v>
      </c>
      <c r="AD115" s="385">
        <f t="shared" si="61"/>
        <v>0</v>
      </c>
      <c r="AE115" s="385">
        <f t="shared" si="57"/>
        <v>0</v>
      </c>
      <c r="AF115" s="437">
        <f t="shared" si="57"/>
        <v>0</v>
      </c>
      <c r="AG115" s="425"/>
      <c r="AH115" s="425"/>
    </row>
    <row r="116" spans="1:34" s="188" customFormat="1" ht="14.65" thickBot="1" x14ac:dyDescent="0.5">
      <c r="A116" s="438"/>
      <c r="B116" s="338"/>
      <c r="D116" s="339"/>
      <c r="E116" s="340"/>
      <c r="F116" s="439"/>
      <c r="H116" s="432"/>
      <c r="I116" s="399"/>
      <c r="J116" s="399"/>
      <c r="K116" s="399"/>
      <c r="L116" s="399"/>
      <c r="M116" s="435"/>
      <c r="N116" s="399"/>
      <c r="O116" s="399"/>
      <c r="P116" s="399"/>
      <c r="Q116" s="399"/>
      <c r="R116" s="399"/>
      <c r="S116" s="399"/>
      <c r="T116" s="399"/>
      <c r="X116" s="341"/>
      <c r="AB116" s="361">
        <f t="shared" si="59"/>
        <v>0</v>
      </c>
      <c r="AC116" s="385">
        <f t="shared" si="60"/>
        <v>0</v>
      </c>
      <c r="AD116" s="385">
        <f t="shared" si="61"/>
        <v>0</v>
      </c>
      <c r="AE116" s="385">
        <f t="shared" si="57"/>
        <v>0</v>
      </c>
      <c r="AF116" s="437">
        <f t="shared" si="57"/>
        <v>0</v>
      </c>
      <c r="AG116" s="425"/>
      <c r="AH116" s="425"/>
    </row>
    <row r="117" spans="1:34" s="188" customFormat="1" ht="14.65" thickBot="1" x14ac:dyDescent="0.5">
      <c r="A117" s="438"/>
      <c r="B117" s="338"/>
      <c r="D117" s="339"/>
      <c r="E117" s="340"/>
      <c r="F117" s="439"/>
      <c r="H117" s="432"/>
      <c r="I117" s="399"/>
      <c r="J117" s="399"/>
      <c r="K117" s="399"/>
      <c r="L117" s="399"/>
      <c r="M117" s="435"/>
      <c r="N117" s="399"/>
      <c r="O117" s="399"/>
      <c r="P117" s="399"/>
      <c r="Q117" s="399"/>
      <c r="R117" s="399"/>
      <c r="S117" s="399"/>
      <c r="T117" s="399"/>
      <c r="X117" s="341"/>
      <c r="AB117" s="361">
        <f t="shared" si="59"/>
        <v>0</v>
      </c>
      <c r="AC117" s="385">
        <f t="shared" si="60"/>
        <v>0</v>
      </c>
      <c r="AD117" s="385">
        <f t="shared" si="61"/>
        <v>0</v>
      </c>
      <c r="AE117" s="385">
        <f t="shared" si="57"/>
        <v>0</v>
      </c>
      <c r="AF117" s="437">
        <f t="shared" si="57"/>
        <v>0</v>
      </c>
      <c r="AG117" s="425"/>
      <c r="AH117" s="425"/>
    </row>
    <row r="118" spans="1:34" s="188" customFormat="1" ht="14.65" thickBot="1" x14ac:dyDescent="0.5">
      <c r="A118" s="438"/>
      <c r="B118" s="338"/>
      <c r="D118" s="339"/>
      <c r="E118" s="340"/>
      <c r="F118" s="439"/>
      <c r="H118" s="432"/>
      <c r="I118" s="399"/>
      <c r="J118" s="399"/>
      <c r="K118" s="399"/>
      <c r="L118" s="399"/>
      <c r="M118" s="435"/>
      <c r="N118" s="399"/>
      <c r="O118" s="399"/>
      <c r="P118" s="399"/>
      <c r="Q118" s="399"/>
      <c r="R118" s="399"/>
      <c r="S118" s="399"/>
      <c r="T118" s="399"/>
      <c r="X118" s="341"/>
      <c r="AB118" s="361">
        <f t="shared" si="59"/>
        <v>0</v>
      </c>
      <c r="AC118" s="385">
        <f t="shared" si="60"/>
        <v>0</v>
      </c>
      <c r="AD118" s="385">
        <f t="shared" si="61"/>
        <v>0</v>
      </c>
      <c r="AE118" s="385">
        <f t="shared" si="57"/>
        <v>0</v>
      </c>
      <c r="AF118" s="437">
        <f t="shared" si="57"/>
        <v>0</v>
      </c>
      <c r="AG118" s="425"/>
      <c r="AH118" s="425"/>
    </row>
    <row r="119" spans="1:34" s="188" customFormat="1" ht="14.65" thickBot="1" x14ac:dyDescent="0.5">
      <c r="A119" s="440"/>
      <c r="B119" s="441"/>
      <c r="C119" s="442"/>
      <c r="D119" s="443"/>
      <c r="E119" s="444"/>
      <c r="F119" s="445"/>
      <c r="H119" s="446"/>
      <c r="I119" s="447"/>
      <c r="J119" s="447"/>
      <c r="K119" s="447"/>
      <c r="L119" s="447"/>
      <c r="M119" s="448"/>
      <c r="N119" s="399"/>
      <c r="O119" s="399"/>
      <c r="P119" s="399"/>
      <c r="Q119" s="399"/>
      <c r="R119" s="399"/>
      <c r="S119" s="399"/>
      <c r="T119" s="399"/>
      <c r="X119" s="341"/>
      <c r="AB119" s="361">
        <f t="shared" si="59"/>
        <v>0</v>
      </c>
      <c r="AC119" s="385">
        <f t="shared" si="60"/>
        <v>0</v>
      </c>
      <c r="AD119" s="385">
        <f t="shared" si="61"/>
        <v>0</v>
      </c>
      <c r="AE119" s="385">
        <f t="shared" si="57"/>
        <v>0</v>
      </c>
      <c r="AF119" s="437">
        <f t="shared" si="57"/>
        <v>0</v>
      </c>
      <c r="AG119" s="425"/>
      <c r="AH119" s="425"/>
    </row>
    <row r="120" spans="1:34" s="188" customFormat="1" ht="14.65" thickBot="1" x14ac:dyDescent="0.5">
      <c r="B120" s="338"/>
      <c r="D120" s="339"/>
      <c r="E120" s="340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X120" s="341"/>
      <c r="AB120" s="449">
        <f t="shared" ref="AB120" si="63">IF(LEFT($K120,5)=AB$41,1,0)</f>
        <v>0</v>
      </c>
      <c r="AC120" s="385">
        <f t="shared" ref="AC120" si="64">IF(LEFT($K120,9)=AC$41,1,0)</f>
        <v>0</v>
      </c>
      <c r="AD120" s="385">
        <f t="shared" ref="AD120" si="65">IF(LEFT($K120,6)=AD$41,1,0)</f>
        <v>0</v>
      </c>
      <c r="AE120" s="385">
        <f t="shared" ref="AE120:AF120" si="66">IF(LEFT($K120,9)=AE$41,1,0)</f>
        <v>0</v>
      </c>
      <c r="AF120" s="437">
        <f t="shared" si="66"/>
        <v>0</v>
      </c>
      <c r="AG120" s="425"/>
      <c r="AH120" s="425"/>
    </row>
    <row r="121" spans="1:34" s="188" customFormat="1" ht="14.65" thickBot="1" x14ac:dyDescent="0.5">
      <c r="B121" s="338"/>
      <c r="D121" s="339"/>
      <c r="E121" s="340"/>
      <c r="H121" s="399"/>
      <c r="X121" s="341"/>
      <c r="Z121" s="188">
        <f>SUM(AB121:AF121)</f>
        <v>54</v>
      </c>
      <c r="AB121" s="382">
        <f>IFERROR(SUM(AB42:AB120),"")</f>
        <v>15</v>
      </c>
      <c r="AC121" s="383">
        <f t="shared" ref="AC121:AF121" si="67">IFERROR(SUM(AC42:AC120),"")</f>
        <v>17</v>
      </c>
      <c r="AD121" s="383">
        <f t="shared" si="67"/>
        <v>6</v>
      </c>
      <c r="AE121" s="383">
        <f t="shared" si="67"/>
        <v>0</v>
      </c>
      <c r="AF121" s="431">
        <f t="shared" si="67"/>
        <v>16</v>
      </c>
    </row>
    <row r="122" spans="1:34" s="188" customFormat="1" ht="13.15" thickBot="1" x14ac:dyDescent="0.4">
      <c r="B122" s="338"/>
      <c r="D122" s="339"/>
      <c r="E122" s="340"/>
      <c r="H122" s="450"/>
      <c r="X122" s="341"/>
    </row>
    <row r="123" spans="1:34" s="453" customFormat="1" ht="21" thickBot="1" x14ac:dyDescent="0.65">
      <c r="A123" s="451" t="s">
        <v>115</v>
      </c>
      <c r="B123" s="452"/>
      <c r="D123" s="454"/>
      <c r="E123" s="455"/>
      <c r="H123" s="456"/>
      <c r="X123" s="457"/>
    </row>
    <row r="124" spans="1:34" s="424" customFormat="1" ht="13.15" x14ac:dyDescent="0.4">
      <c r="A124" s="424" t="s">
        <v>30</v>
      </c>
      <c r="B124" s="458" t="s">
        <v>76</v>
      </c>
      <c r="C124" s="424" t="s">
        <v>31</v>
      </c>
      <c r="D124" s="458" t="s">
        <v>26</v>
      </c>
      <c r="E124" s="424" t="s">
        <v>77</v>
      </c>
      <c r="F124" s="424" t="s">
        <v>78</v>
      </c>
      <c r="G124" s="424" t="s">
        <v>79</v>
      </c>
      <c r="X124" s="459"/>
    </row>
    <row r="125" spans="1:34" s="188" customFormat="1" outlineLevel="1" x14ac:dyDescent="0.35">
      <c r="A125" s="188">
        <v>1</v>
      </c>
      <c r="B125" s="338"/>
      <c r="C125" s="188" t="s">
        <v>155</v>
      </c>
      <c r="D125" s="339">
        <v>9.8000000000000007</v>
      </c>
      <c r="E125" s="340" t="s">
        <v>175</v>
      </c>
      <c r="F125" s="188">
        <v>38</v>
      </c>
      <c r="G125" s="188">
        <v>38</v>
      </c>
      <c r="H125" s="425"/>
      <c r="J125" s="460"/>
      <c r="K125" s="425"/>
      <c r="X125" s="341"/>
    </row>
    <row r="126" spans="1:34" s="188" customFormat="1" outlineLevel="1" x14ac:dyDescent="0.35">
      <c r="B126" s="338"/>
      <c r="C126" s="188" t="s">
        <v>157</v>
      </c>
      <c r="D126" s="339">
        <v>14.9</v>
      </c>
      <c r="E126" s="340" t="s">
        <v>175</v>
      </c>
      <c r="F126" s="188">
        <v>38</v>
      </c>
      <c r="G126" s="188">
        <v>38</v>
      </c>
      <c r="H126" s="425"/>
      <c r="J126" s="460"/>
      <c r="K126" s="425"/>
      <c r="X126" s="341"/>
    </row>
    <row r="127" spans="1:34" s="188" customFormat="1" outlineLevel="1" x14ac:dyDescent="0.35">
      <c r="A127" s="188">
        <v>2</v>
      </c>
      <c r="B127" s="338"/>
      <c r="C127" s="188" t="s">
        <v>353</v>
      </c>
      <c r="D127" s="339">
        <v>9</v>
      </c>
      <c r="E127" s="340" t="s">
        <v>70</v>
      </c>
      <c r="F127" s="188">
        <v>37</v>
      </c>
      <c r="G127" s="188">
        <v>37</v>
      </c>
      <c r="H127" s="425"/>
      <c r="J127" s="460"/>
      <c r="K127" s="425"/>
      <c r="X127" s="341"/>
    </row>
    <row r="128" spans="1:34" s="188" customFormat="1" outlineLevel="1" x14ac:dyDescent="0.35">
      <c r="B128" s="338"/>
      <c r="C128" s="188" t="s">
        <v>148</v>
      </c>
      <c r="D128" s="339">
        <v>11</v>
      </c>
      <c r="E128" s="340" t="s">
        <v>70</v>
      </c>
      <c r="F128" s="188">
        <v>37</v>
      </c>
      <c r="G128" s="188">
        <v>37</v>
      </c>
      <c r="H128" s="425"/>
      <c r="J128" s="460"/>
      <c r="K128" s="425"/>
      <c r="X128" s="341"/>
    </row>
    <row r="129" spans="1:24" s="188" customFormat="1" outlineLevel="1" x14ac:dyDescent="0.35">
      <c r="A129" s="188">
        <v>3</v>
      </c>
      <c r="B129" s="338"/>
      <c r="C129" s="188" t="s">
        <v>239</v>
      </c>
      <c r="D129" s="339">
        <v>20.6</v>
      </c>
      <c r="E129" s="340" t="s">
        <v>351</v>
      </c>
      <c r="F129" s="188">
        <v>35</v>
      </c>
      <c r="G129" s="188">
        <v>35</v>
      </c>
      <c r="H129" s="425"/>
      <c r="J129" s="460"/>
      <c r="K129" s="425"/>
      <c r="X129" s="341"/>
    </row>
    <row r="130" spans="1:24" s="188" customFormat="1" outlineLevel="1" x14ac:dyDescent="0.35">
      <c r="B130" s="338"/>
      <c r="C130" s="188" t="s">
        <v>362</v>
      </c>
      <c r="D130" s="339">
        <v>6.6</v>
      </c>
      <c r="E130" s="340" t="s">
        <v>363</v>
      </c>
      <c r="F130" s="188">
        <v>35</v>
      </c>
      <c r="G130" s="188">
        <v>35</v>
      </c>
      <c r="H130" s="425"/>
      <c r="J130" s="460"/>
      <c r="K130" s="425"/>
      <c r="X130" s="341"/>
    </row>
    <row r="131" spans="1:24" s="188" customFormat="1" ht="12" customHeight="1" outlineLevel="1" x14ac:dyDescent="0.35">
      <c r="A131" s="188">
        <v>4</v>
      </c>
      <c r="B131" s="338"/>
      <c r="C131" s="188" t="s">
        <v>398</v>
      </c>
      <c r="D131" s="339">
        <v>23.9</v>
      </c>
      <c r="E131" s="340" t="s">
        <v>70</v>
      </c>
      <c r="F131" s="188">
        <v>35</v>
      </c>
      <c r="G131" s="188">
        <v>35</v>
      </c>
      <c r="H131" s="425"/>
      <c r="J131" s="460"/>
      <c r="K131" s="425"/>
      <c r="X131" s="341"/>
    </row>
    <row r="132" spans="1:24" s="188" customFormat="1" outlineLevel="1" x14ac:dyDescent="0.35">
      <c r="B132" s="338"/>
      <c r="C132" s="188" t="s">
        <v>399</v>
      </c>
      <c r="D132" s="339">
        <v>13</v>
      </c>
      <c r="E132" s="340" t="s">
        <v>70</v>
      </c>
      <c r="F132" s="188">
        <v>35</v>
      </c>
      <c r="G132" s="188">
        <v>35</v>
      </c>
      <c r="H132" s="425"/>
      <c r="J132" s="460"/>
      <c r="K132" s="425"/>
      <c r="X132" s="341"/>
    </row>
    <row r="133" spans="1:24" s="188" customFormat="1" outlineLevel="1" x14ac:dyDescent="0.35">
      <c r="A133" s="188">
        <v>5</v>
      </c>
      <c r="B133" s="338"/>
      <c r="C133" s="188" t="s">
        <v>424</v>
      </c>
      <c r="D133" s="339">
        <v>13.3</v>
      </c>
      <c r="E133" s="340" t="s">
        <v>70</v>
      </c>
      <c r="F133" s="188">
        <v>34</v>
      </c>
      <c r="G133" s="188">
        <v>34</v>
      </c>
      <c r="H133" s="425"/>
      <c r="J133" s="460"/>
      <c r="K133" s="425"/>
      <c r="X133" s="341"/>
    </row>
    <row r="134" spans="1:24" s="188" customFormat="1" outlineLevel="1" x14ac:dyDescent="0.35">
      <c r="B134" s="338"/>
      <c r="C134" s="188" t="s">
        <v>158</v>
      </c>
      <c r="D134" s="339">
        <v>14.5</v>
      </c>
      <c r="E134" s="340" t="s">
        <v>70</v>
      </c>
      <c r="F134" s="188">
        <v>34</v>
      </c>
      <c r="G134" s="188">
        <v>34</v>
      </c>
      <c r="H134" s="425"/>
      <c r="J134" s="460"/>
      <c r="K134" s="425"/>
      <c r="X134" s="341"/>
    </row>
    <row r="135" spans="1:24" s="188" customFormat="1" outlineLevel="1" x14ac:dyDescent="0.35">
      <c r="A135" s="188">
        <v>6</v>
      </c>
      <c r="B135" s="338"/>
      <c r="C135" s="188" t="s">
        <v>203</v>
      </c>
      <c r="D135" s="339">
        <v>19.399999999999999</v>
      </c>
      <c r="E135" s="340" t="s">
        <v>351</v>
      </c>
      <c r="F135" s="188">
        <v>34</v>
      </c>
      <c r="G135" s="188">
        <v>34</v>
      </c>
      <c r="H135" s="425"/>
      <c r="J135" s="460"/>
      <c r="K135" s="425"/>
      <c r="X135" s="341"/>
    </row>
    <row r="136" spans="1:24" s="188" customFormat="1" outlineLevel="1" x14ac:dyDescent="0.35">
      <c r="B136" s="338"/>
      <c r="C136" s="188" t="s">
        <v>263</v>
      </c>
      <c r="D136" s="339">
        <v>23.7</v>
      </c>
      <c r="E136" s="340" t="s">
        <v>351</v>
      </c>
      <c r="F136" s="188">
        <v>34</v>
      </c>
      <c r="G136" s="188">
        <v>34</v>
      </c>
      <c r="H136" s="425"/>
      <c r="J136" s="460"/>
      <c r="K136" s="425"/>
      <c r="X136" s="341"/>
    </row>
    <row r="137" spans="1:24" s="188" customFormat="1" outlineLevel="1" x14ac:dyDescent="0.35">
      <c r="A137" s="188">
        <v>7</v>
      </c>
      <c r="B137" s="338"/>
      <c r="C137" s="188" t="s">
        <v>179</v>
      </c>
      <c r="D137" s="339">
        <v>16.899999999999999</v>
      </c>
      <c r="E137" s="340" t="s">
        <v>175</v>
      </c>
      <c r="F137" s="188">
        <v>33</v>
      </c>
      <c r="G137" s="188">
        <v>33</v>
      </c>
      <c r="H137" s="425"/>
      <c r="J137" s="460"/>
      <c r="K137" s="425"/>
      <c r="X137" s="341"/>
    </row>
    <row r="138" spans="1:24" s="188" customFormat="1" outlineLevel="1" x14ac:dyDescent="0.35">
      <c r="B138" s="338"/>
      <c r="C138" s="188" t="s">
        <v>184</v>
      </c>
      <c r="D138" s="339">
        <v>18.100000000000001</v>
      </c>
      <c r="E138" s="340" t="s">
        <v>175</v>
      </c>
      <c r="F138" s="188">
        <v>33</v>
      </c>
      <c r="G138" s="188">
        <v>33</v>
      </c>
      <c r="H138" s="425"/>
      <c r="J138" s="460"/>
      <c r="K138" s="425"/>
      <c r="X138" s="341"/>
    </row>
    <row r="139" spans="1:24" s="188" customFormat="1" outlineLevel="1" x14ac:dyDescent="0.35">
      <c r="A139" s="188">
        <v>8</v>
      </c>
      <c r="B139" s="338"/>
      <c r="C139" s="188" t="s">
        <v>220</v>
      </c>
      <c r="D139" s="339">
        <v>21.3</v>
      </c>
      <c r="E139" s="340" t="s">
        <v>175</v>
      </c>
      <c r="F139" s="188">
        <v>33</v>
      </c>
      <c r="G139" s="188">
        <v>33</v>
      </c>
      <c r="H139" s="425"/>
      <c r="J139" s="460"/>
      <c r="K139" s="425"/>
      <c r="X139" s="341"/>
    </row>
    <row r="140" spans="1:24" s="188" customFormat="1" outlineLevel="1" x14ac:dyDescent="0.35">
      <c r="B140" s="338"/>
      <c r="C140" s="188" t="s">
        <v>208</v>
      </c>
      <c r="D140" s="339">
        <v>17.600000000000001</v>
      </c>
      <c r="E140" s="340" t="s">
        <v>175</v>
      </c>
      <c r="F140" s="188">
        <v>33</v>
      </c>
      <c r="G140" s="188">
        <v>33</v>
      </c>
      <c r="H140" s="425"/>
      <c r="J140" s="460"/>
      <c r="K140" s="425"/>
      <c r="X140" s="341"/>
    </row>
    <row r="141" spans="1:24" s="188" customFormat="1" outlineLevel="1" x14ac:dyDescent="0.35">
      <c r="A141" s="188">
        <v>9</v>
      </c>
      <c r="B141" s="338"/>
      <c r="C141" s="188" t="s">
        <v>352</v>
      </c>
      <c r="D141" s="339">
        <v>13.8</v>
      </c>
      <c r="E141" s="340" t="s">
        <v>351</v>
      </c>
      <c r="F141" s="188">
        <v>32</v>
      </c>
      <c r="G141" s="188">
        <v>32</v>
      </c>
      <c r="H141" s="425"/>
      <c r="J141" s="460"/>
      <c r="K141" s="425"/>
      <c r="X141" s="341"/>
    </row>
    <row r="142" spans="1:24" s="188" customFormat="1" outlineLevel="1" x14ac:dyDescent="0.35">
      <c r="B142" s="338"/>
      <c r="C142" s="188" t="s">
        <v>442</v>
      </c>
      <c r="D142" s="339">
        <v>14.3</v>
      </c>
      <c r="E142" s="340" t="s">
        <v>351</v>
      </c>
      <c r="F142" s="188">
        <v>32</v>
      </c>
      <c r="G142" s="188">
        <v>32</v>
      </c>
      <c r="H142" s="425"/>
      <c r="J142" s="460"/>
      <c r="K142" s="425"/>
      <c r="X142" s="341"/>
    </row>
    <row r="143" spans="1:24" s="188" customFormat="1" outlineLevel="1" x14ac:dyDescent="0.35">
      <c r="A143" s="188">
        <v>10</v>
      </c>
      <c r="B143" s="338"/>
      <c r="C143" s="188" t="s">
        <v>182</v>
      </c>
      <c r="D143" s="339">
        <v>13.4</v>
      </c>
      <c r="E143" s="340" t="s">
        <v>175</v>
      </c>
      <c r="F143" s="188">
        <v>32</v>
      </c>
      <c r="G143" s="188">
        <v>32</v>
      </c>
      <c r="H143" s="425"/>
      <c r="J143" s="460"/>
      <c r="K143" s="425"/>
      <c r="X143" s="341"/>
    </row>
    <row r="144" spans="1:24" s="188" customFormat="1" outlineLevel="1" x14ac:dyDescent="0.35">
      <c r="B144" s="338"/>
      <c r="C144" s="188" t="s">
        <v>434</v>
      </c>
      <c r="D144" s="339">
        <v>19.899999999999999</v>
      </c>
      <c r="E144" s="340" t="s">
        <v>175</v>
      </c>
      <c r="F144" s="188">
        <v>32</v>
      </c>
      <c r="G144" s="188">
        <v>32</v>
      </c>
      <c r="H144" s="425"/>
      <c r="J144" s="460"/>
      <c r="K144" s="425"/>
      <c r="X144" s="341"/>
    </row>
    <row r="145" spans="1:24" s="188" customFormat="1" outlineLevel="1" x14ac:dyDescent="0.35">
      <c r="A145" s="188">
        <v>11</v>
      </c>
      <c r="B145" s="338"/>
      <c r="C145" s="188" t="s">
        <v>443</v>
      </c>
      <c r="D145" s="339">
        <v>18.2</v>
      </c>
      <c r="E145" s="340" t="s">
        <v>175</v>
      </c>
      <c r="F145" s="188">
        <v>32</v>
      </c>
      <c r="G145" s="188">
        <v>32</v>
      </c>
      <c r="H145" s="425"/>
      <c r="J145" s="460"/>
      <c r="K145" s="425"/>
      <c r="X145" s="341"/>
    </row>
    <row r="146" spans="1:24" s="188" customFormat="1" outlineLevel="1" x14ac:dyDescent="0.35">
      <c r="B146" s="338"/>
      <c r="C146" s="188" t="s">
        <v>444</v>
      </c>
      <c r="D146" s="339">
        <v>13.5</v>
      </c>
      <c r="E146" s="340" t="s">
        <v>175</v>
      </c>
      <c r="F146" s="188">
        <v>32</v>
      </c>
      <c r="G146" s="188">
        <v>32</v>
      </c>
      <c r="H146" s="425"/>
      <c r="J146" s="460"/>
      <c r="K146" s="425"/>
      <c r="X146" s="341"/>
    </row>
    <row r="147" spans="1:24" s="188" customFormat="1" outlineLevel="1" x14ac:dyDescent="0.35">
      <c r="A147" s="188">
        <v>12</v>
      </c>
      <c r="B147" s="338"/>
      <c r="C147" s="188" t="s">
        <v>146</v>
      </c>
      <c r="D147" s="339">
        <v>22.4</v>
      </c>
      <c r="E147" s="340" t="s">
        <v>69</v>
      </c>
      <c r="F147" s="188">
        <v>31</v>
      </c>
      <c r="G147" s="188">
        <v>31</v>
      </c>
      <c r="H147" s="425"/>
      <c r="J147" s="460"/>
      <c r="K147" s="425"/>
      <c r="X147" s="341"/>
    </row>
    <row r="148" spans="1:24" s="188" customFormat="1" outlineLevel="1" x14ac:dyDescent="0.35">
      <c r="B148" s="338"/>
      <c r="C148" s="188" t="s">
        <v>445</v>
      </c>
      <c r="D148" s="339">
        <v>32.700000000000003</v>
      </c>
      <c r="E148" s="340" t="s">
        <v>69</v>
      </c>
      <c r="F148" s="188">
        <v>31</v>
      </c>
      <c r="G148" s="188">
        <v>31</v>
      </c>
      <c r="H148" s="425"/>
      <c r="J148" s="460"/>
      <c r="K148" s="425"/>
      <c r="X148" s="341"/>
    </row>
    <row r="149" spans="1:24" s="188" customFormat="1" outlineLevel="1" x14ac:dyDescent="0.35">
      <c r="A149" s="188">
        <v>13</v>
      </c>
      <c r="B149" s="338"/>
      <c r="C149" s="188" t="s">
        <v>400</v>
      </c>
      <c r="D149" s="339">
        <v>14.3</v>
      </c>
      <c r="E149" s="340" t="s">
        <v>351</v>
      </c>
      <c r="F149" s="188">
        <v>31</v>
      </c>
      <c r="G149" s="188">
        <v>31</v>
      </c>
      <c r="H149" s="425"/>
      <c r="J149" s="460"/>
      <c r="K149" s="425"/>
      <c r="X149" s="341"/>
    </row>
    <row r="150" spans="1:24" s="188" customFormat="1" outlineLevel="1" x14ac:dyDescent="0.35">
      <c r="B150" s="338"/>
      <c r="C150" s="188" t="s">
        <v>332</v>
      </c>
      <c r="D150" s="339">
        <v>13.8</v>
      </c>
      <c r="E150" s="340" t="s">
        <v>351</v>
      </c>
      <c r="F150" s="188">
        <v>31</v>
      </c>
      <c r="G150" s="188">
        <v>31</v>
      </c>
      <c r="H150" s="425"/>
      <c r="J150" s="460"/>
      <c r="K150" s="425"/>
      <c r="X150" s="341"/>
    </row>
    <row r="151" spans="1:24" s="188" customFormat="1" outlineLevel="1" x14ac:dyDescent="0.35">
      <c r="A151" s="188">
        <v>14</v>
      </c>
      <c r="B151" s="338"/>
      <c r="C151" s="188" t="s">
        <v>355</v>
      </c>
      <c r="D151" s="339">
        <v>19</v>
      </c>
      <c r="E151" s="340" t="s">
        <v>351</v>
      </c>
      <c r="F151" s="188">
        <v>29</v>
      </c>
      <c r="G151" s="188">
        <v>29</v>
      </c>
      <c r="H151" s="425"/>
      <c r="J151" s="460"/>
      <c r="K151" s="425"/>
      <c r="X151" s="341"/>
    </row>
    <row r="152" spans="1:24" s="188" customFormat="1" outlineLevel="1" x14ac:dyDescent="0.35">
      <c r="B152" s="338"/>
      <c r="C152" s="188" t="s">
        <v>415</v>
      </c>
      <c r="D152" s="339">
        <v>24.9</v>
      </c>
      <c r="E152" s="340" t="s">
        <v>351</v>
      </c>
      <c r="F152" s="188">
        <v>29</v>
      </c>
      <c r="G152" s="188">
        <v>29</v>
      </c>
      <c r="H152" s="425"/>
      <c r="J152" s="460"/>
      <c r="K152" s="425"/>
      <c r="X152" s="341"/>
    </row>
    <row r="153" spans="1:24" s="188" customFormat="1" outlineLevel="1" x14ac:dyDescent="0.35">
      <c r="A153" s="188">
        <v>15</v>
      </c>
      <c r="B153" s="338"/>
      <c r="C153" s="188" t="s">
        <v>413</v>
      </c>
      <c r="D153" s="339">
        <v>25</v>
      </c>
      <c r="E153" s="340" t="s">
        <v>70</v>
      </c>
      <c r="F153" s="188">
        <v>28</v>
      </c>
      <c r="G153" s="188">
        <v>28</v>
      </c>
      <c r="H153" s="425"/>
      <c r="J153" s="460"/>
      <c r="K153" s="425"/>
      <c r="X153" s="341"/>
    </row>
    <row r="154" spans="1:24" s="188" customFormat="1" outlineLevel="1" x14ac:dyDescent="0.35">
      <c r="B154" s="338"/>
      <c r="C154" s="188" t="s">
        <v>336</v>
      </c>
      <c r="D154" s="339">
        <v>22</v>
      </c>
      <c r="E154" s="340" t="s">
        <v>70</v>
      </c>
      <c r="F154" s="188">
        <v>28</v>
      </c>
      <c r="G154" s="188">
        <v>28</v>
      </c>
      <c r="H154" s="425"/>
      <c r="J154" s="460"/>
      <c r="K154" s="425"/>
      <c r="X154" s="341"/>
    </row>
    <row r="155" spans="1:24" s="188" customFormat="1" outlineLevel="1" x14ac:dyDescent="0.35">
      <c r="A155" s="188">
        <v>16</v>
      </c>
      <c r="B155" s="338"/>
      <c r="C155" s="188" t="s">
        <v>210</v>
      </c>
      <c r="D155" s="339">
        <v>22.3</v>
      </c>
      <c r="E155" s="340" t="s">
        <v>175</v>
      </c>
      <c r="F155" s="188">
        <v>27</v>
      </c>
      <c r="G155" s="188">
        <v>27</v>
      </c>
      <c r="H155" s="425"/>
      <c r="J155" s="460"/>
      <c r="K155" s="425"/>
      <c r="X155" s="341"/>
    </row>
    <row r="156" spans="1:24" s="188" customFormat="1" outlineLevel="1" x14ac:dyDescent="0.35">
      <c r="B156" s="338"/>
      <c r="C156" s="188" t="s">
        <v>204</v>
      </c>
      <c r="D156" s="339">
        <v>18</v>
      </c>
      <c r="E156" s="340" t="s">
        <v>175</v>
      </c>
      <c r="F156" s="188">
        <v>27</v>
      </c>
      <c r="G156" s="188">
        <v>27</v>
      </c>
      <c r="H156" s="425"/>
      <c r="J156" s="460"/>
      <c r="K156" s="425"/>
      <c r="X156" s="341"/>
    </row>
    <row r="157" spans="1:24" s="188" customFormat="1" outlineLevel="1" x14ac:dyDescent="0.35">
      <c r="A157" s="188">
        <v>17</v>
      </c>
      <c r="B157" s="338"/>
      <c r="C157" s="188" t="s">
        <v>408</v>
      </c>
      <c r="D157" s="339">
        <v>20.7</v>
      </c>
      <c r="E157" s="340" t="s">
        <v>70</v>
      </c>
      <c r="F157" s="188">
        <v>25</v>
      </c>
      <c r="G157" s="188">
        <v>25</v>
      </c>
      <c r="H157" s="425"/>
      <c r="J157" s="460"/>
      <c r="K157" s="425"/>
      <c r="X157" s="341"/>
    </row>
    <row r="158" spans="1:24" s="188" customFormat="1" outlineLevel="1" x14ac:dyDescent="0.35">
      <c r="B158" s="338"/>
      <c r="C158" s="188" t="s">
        <v>412</v>
      </c>
      <c r="D158" s="339">
        <v>19.7</v>
      </c>
      <c r="E158" s="340" t="s">
        <v>70</v>
      </c>
      <c r="F158" s="188">
        <v>25</v>
      </c>
      <c r="G158" s="188">
        <v>25</v>
      </c>
      <c r="H158" s="425"/>
      <c r="J158" s="460"/>
      <c r="K158" s="425"/>
      <c r="X158" s="341"/>
    </row>
    <row r="159" spans="1:24" s="188" customFormat="1" outlineLevel="1" x14ac:dyDescent="0.35">
      <c r="A159" s="188">
        <v>18</v>
      </c>
      <c r="B159" s="338"/>
      <c r="C159" s="188" t="s">
        <v>141</v>
      </c>
      <c r="D159" s="339">
        <v>18.7</v>
      </c>
      <c r="E159" s="340" t="s">
        <v>70</v>
      </c>
      <c r="F159" s="188">
        <v>22</v>
      </c>
      <c r="G159" s="188">
        <v>22</v>
      </c>
      <c r="H159" s="425"/>
      <c r="J159" s="460"/>
      <c r="K159" s="425"/>
      <c r="X159" s="341"/>
    </row>
    <row r="160" spans="1:24" s="188" customFormat="1" outlineLevel="1" x14ac:dyDescent="0.35">
      <c r="B160" s="338"/>
      <c r="C160" s="188" t="s">
        <v>446</v>
      </c>
      <c r="D160" s="339">
        <v>50.7</v>
      </c>
      <c r="E160" s="340" t="s">
        <v>70</v>
      </c>
      <c r="F160" s="188">
        <v>22</v>
      </c>
      <c r="G160" s="188">
        <v>22</v>
      </c>
      <c r="H160" s="425"/>
      <c r="K160" s="425"/>
      <c r="X160" s="341"/>
    </row>
    <row r="161" spans="1:24" s="188" customFormat="1" outlineLevel="1" x14ac:dyDescent="0.35">
      <c r="A161" s="188">
        <v>19</v>
      </c>
      <c r="B161" s="338"/>
      <c r="C161" s="188" t="s">
        <v>251</v>
      </c>
      <c r="D161" s="339">
        <v>28.9</v>
      </c>
      <c r="E161" s="340" t="s">
        <v>70</v>
      </c>
      <c r="F161" s="188">
        <v>22</v>
      </c>
      <c r="G161" s="188">
        <v>22</v>
      </c>
      <c r="H161" s="425"/>
      <c r="K161" s="425"/>
      <c r="X161" s="341"/>
    </row>
    <row r="162" spans="1:24" s="188" customFormat="1" outlineLevel="1" x14ac:dyDescent="0.35">
      <c r="B162" s="338"/>
      <c r="C162" s="188" t="s">
        <v>335</v>
      </c>
      <c r="D162" s="339">
        <v>24.5</v>
      </c>
      <c r="E162" s="340" t="s">
        <v>70</v>
      </c>
      <c r="F162" s="188">
        <v>22</v>
      </c>
      <c r="G162" s="188">
        <v>22</v>
      </c>
      <c r="H162" s="425"/>
      <c r="K162" s="425"/>
      <c r="X162" s="341"/>
    </row>
    <row r="163" spans="1:24" s="188" customFormat="1" outlineLevel="1" x14ac:dyDescent="0.35">
      <c r="A163" s="188">
        <v>20</v>
      </c>
      <c r="B163" s="338"/>
      <c r="C163" s="188" t="s">
        <v>427</v>
      </c>
      <c r="D163" s="339">
        <v>26.1</v>
      </c>
      <c r="E163" s="340" t="s">
        <v>175</v>
      </c>
      <c r="F163" s="188">
        <v>22</v>
      </c>
      <c r="G163" s="188">
        <v>22</v>
      </c>
      <c r="H163" s="425"/>
      <c r="K163" s="425"/>
      <c r="X163" s="341"/>
    </row>
    <row r="164" spans="1:24" s="188" customFormat="1" outlineLevel="1" x14ac:dyDescent="0.35">
      <c r="B164" s="338"/>
      <c r="C164" s="188" t="s">
        <v>256</v>
      </c>
      <c r="D164" s="339">
        <v>30</v>
      </c>
      <c r="E164" s="340" t="s">
        <v>175</v>
      </c>
      <c r="F164" s="188">
        <v>22</v>
      </c>
      <c r="G164" s="188">
        <v>22</v>
      </c>
      <c r="H164" s="425"/>
      <c r="K164" s="425"/>
      <c r="X164" s="341"/>
    </row>
    <row r="165" spans="1:24" s="188" customFormat="1" outlineLevel="1" x14ac:dyDescent="0.35">
      <c r="A165" s="188">
        <v>21</v>
      </c>
      <c r="B165" s="338"/>
      <c r="C165" s="188" t="s">
        <v>215</v>
      </c>
      <c r="D165" s="339">
        <v>20.9</v>
      </c>
      <c r="E165" s="340" t="s">
        <v>175</v>
      </c>
      <c r="F165" s="188">
        <v>21</v>
      </c>
      <c r="G165" s="188">
        <v>21</v>
      </c>
      <c r="H165" s="425"/>
      <c r="K165" s="425"/>
      <c r="X165" s="341"/>
    </row>
    <row r="166" spans="1:24" s="188" customFormat="1" outlineLevel="1" x14ac:dyDescent="0.35">
      <c r="B166" s="338"/>
      <c r="C166" s="188" t="s">
        <v>185</v>
      </c>
      <c r="D166" s="339">
        <v>24.1</v>
      </c>
      <c r="E166" s="340" t="s">
        <v>175</v>
      </c>
      <c r="F166" s="188">
        <v>21</v>
      </c>
      <c r="G166" s="188">
        <v>21</v>
      </c>
      <c r="H166" s="425"/>
      <c r="K166" s="425"/>
      <c r="X166" s="341"/>
    </row>
    <row r="167" spans="1:24" s="188" customFormat="1" outlineLevel="1" x14ac:dyDescent="0.35">
      <c r="A167" s="188">
        <v>22</v>
      </c>
      <c r="B167" s="338"/>
      <c r="C167" s="188" t="s">
        <v>277</v>
      </c>
      <c r="D167" s="339">
        <v>30.1</v>
      </c>
      <c r="E167" s="340" t="s">
        <v>351</v>
      </c>
      <c r="F167" s="188">
        <v>21</v>
      </c>
      <c r="G167" s="188">
        <v>21</v>
      </c>
      <c r="H167" s="425"/>
      <c r="K167" s="425"/>
      <c r="X167" s="341"/>
    </row>
    <row r="168" spans="1:24" s="188" customFormat="1" outlineLevel="1" x14ac:dyDescent="0.35">
      <c r="B168" s="338"/>
      <c r="C168" s="188" t="s">
        <v>301</v>
      </c>
      <c r="D168" s="339">
        <v>34.9</v>
      </c>
      <c r="E168" s="340" t="s">
        <v>351</v>
      </c>
      <c r="F168" s="188">
        <v>21</v>
      </c>
      <c r="G168" s="188">
        <v>21</v>
      </c>
      <c r="H168" s="425"/>
      <c r="K168" s="425"/>
      <c r="X168" s="341"/>
    </row>
    <row r="169" spans="1:24" s="188" customFormat="1" outlineLevel="1" x14ac:dyDescent="0.35">
      <c r="A169" s="188">
        <v>23</v>
      </c>
      <c r="B169" s="338"/>
      <c r="C169" s="188" t="s">
        <v>260</v>
      </c>
      <c r="D169" s="339">
        <v>31.1</v>
      </c>
      <c r="E169" s="340" t="s">
        <v>69</v>
      </c>
      <c r="F169" s="188">
        <v>20</v>
      </c>
      <c r="G169" s="188">
        <v>20</v>
      </c>
      <c r="H169" s="425"/>
      <c r="K169" s="425"/>
      <c r="X169" s="341"/>
    </row>
    <row r="170" spans="1:24" s="188" customFormat="1" outlineLevel="1" x14ac:dyDescent="0.35">
      <c r="B170" s="338"/>
      <c r="C170" s="188" t="s">
        <v>414</v>
      </c>
      <c r="D170" s="339">
        <v>54</v>
      </c>
      <c r="E170" s="340" t="s">
        <v>69</v>
      </c>
      <c r="F170" s="188">
        <v>20</v>
      </c>
      <c r="G170" s="188">
        <v>20</v>
      </c>
      <c r="H170" s="425"/>
      <c r="K170" s="425"/>
      <c r="X170" s="341"/>
    </row>
    <row r="171" spans="1:24" s="188" customFormat="1" outlineLevel="1" x14ac:dyDescent="0.35">
      <c r="A171" s="188">
        <v>24</v>
      </c>
      <c r="B171" s="338"/>
      <c r="C171" s="188" t="s">
        <v>249</v>
      </c>
      <c r="D171" s="339">
        <v>26.7</v>
      </c>
      <c r="E171" s="340" t="s">
        <v>351</v>
      </c>
      <c r="F171" s="188">
        <v>20</v>
      </c>
      <c r="G171" s="188">
        <v>20</v>
      </c>
      <c r="H171" s="425"/>
      <c r="K171" s="425"/>
      <c r="X171" s="341"/>
    </row>
    <row r="172" spans="1:24" s="188" customFormat="1" outlineLevel="1" x14ac:dyDescent="0.35">
      <c r="B172" s="338"/>
      <c r="C172" s="188" t="s">
        <v>167</v>
      </c>
      <c r="D172" s="339">
        <v>25.7</v>
      </c>
      <c r="E172" s="340" t="s">
        <v>351</v>
      </c>
      <c r="F172" s="188">
        <v>20</v>
      </c>
      <c r="G172" s="188">
        <v>20</v>
      </c>
      <c r="H172" s="425"/>
      <c r="K172" s="425"/>
      <c r="X172" s="341"/>
    </row>
    <row r="173" spans="1:24" s="188" customFormat="1" outlineLevel="1" x14ac:dyDescent="0.35">
      <c r="A173" s="188">
        <v>25</v>
      </c>
      <c r="B173" s="338"/>
      <c r="C173" s="188" t="s">
        <v>447</v>
      </c>
      <c r="D173" s="339">
        <v>28.8</v>
      </c>
      <c r="E173" s="340" t="s">
        <v>448</v>
      </c>
      <c r="F173" s="188">
        <v>18</v>
      </c>
      <c r="G173" s="188">
        <v>18</v>
      </c>
      <c r="H173" s="425"/>
      <c r="K173" s="425"/>
      <c r="X173" s="341"/>
    </row>
    <row r="174" spans="1:24" s="188" customFormat="1" outlineLevel="1" x14ac:dyDescent="0.35">
      <c r="B174" s="338"/>
      <c r="C174" s="188" t="s">
        <v>409</v>
      </c>
      <c r="D174" s="339">
        <v>30.5</v>
      </c>
      <c r="E174" s="340" t="s">
        <v>70</v>
      </c>
      <c r="F174" s="188">
        <v>18</v>
      </c>
      <c r="G174" s="188">
        <v>18</v>
      </c>
      <c r="H174" s="425"/>
      <c r="K174" s="425"/>
      <c r="X174" s="341"/>
    </row>
    <row r="175" spans="1:24" s="188" customFormat="1" outlineLevel="1" x14ac:dyDescent="0.35">
      <c r="A175" s="188">
        <v>26</v>
      </c>
      <c r="B175" s="338"/>
      <c r="C175" s="188" t="s">
        <v>73</v>
      </c>
      <c r="D175" s="339">
        <v>34.6</v>
      </c>
      <c r="E175" s="340" t="s">
        <v>69</v>
      </c>
      <c r="F175" s="188">
        <v>15</v>
      </c>
      <c r="G175" s="188">
        <v>15</v>
      </c>
      <c r="H175" s="425"/>
      <c r="K175" s="425"/>
      <c r="X175" s="341"/>
    </row>
    <row r="176" spans="1:24" s="188" customFormat="1" outlineLevel="1" x14ac:dyDescent="0.35">
      <c r="B176" s="338"/>
      <c r="C176" s="188" t="s">
        <v>214</v>
      </c>
      <c r="D176" s="339">
        <v>22.5</v>
      </c>
      <c r="E176" s="340" t="s">
        <v>69</v>
      </c>
      <c r="F176" s="188">
        <v>15</v>
      </c>
      <c r="G176" s="188">
        <v>15</v>
      </c>
      <c r="H176" s="425"/>
      <c r="K176" s="425"/>
      <c r="X176" s="341"/>
    </row>
    <row r="177" spans="1:24" s="188" customFormat="1" outlineLevel="1" x14ac:dyDescent="0.35">
      <c r="A177" s="188">
        <v>27</v>
      </c>
      <c r="B177" s="338"/>
      <c r="C177" s="188" t="s">
        <v>440</v>
      </c>
      <c r="D177" s="339">
        <v>42.5</v>
      </c>
      <c r="E177" s="340" t="s">
        <v>351</v>
      </c>
      <c r="F177" s="188">
        <v>11</v>
      </c>
      <c r="G177" s="188">
        <v>11</v>
      </c>
      <c r="H177" s="425"/>
      <c r="K177" s="425"/>
      <c r="X177" s="341"/>
    </row>
    <row r="178" spans="1:24" s="188" customFormat="1" outlineLevel="1" x14ac:dyDescent="0.35">
      <c r="B178" s="338"/>
      <c r="C178" s="188" t="s">
        <v>429</v>
      </c>
      <c r="D178" s="339">
        <v>41.9</v>
      </c>
      <c r="E178" s="340" t="s">
        <v>351</v>
      </c>
      <c r="F178" s="188">
        <v>11</v>
      </c>
      <c r="G178" s="188">
        <v>11</v>
      </c>
      <c r="H178" s="425"/>
      <c r="K178" s="425"/>
      <c r="X178" s="341"/>
    </row>
    <row r="179" spans="1:24" s="188" customFormat="1" outlineLevel="1" x14ac:dyDescent="0.35">
      <c r="A179" s="188">
        <v>28</v>
      </c>
      <c r="B179" s="338"/>
      <c r="C179" s="188" t="s">
        <v>449</v>
      </c>
      <c r="D179" s="339">
        <v>54</v>
      </c>
      <c r="E179" s="340" t="s">
        <v>70</v>
      </c>
      <c r="F179" s="188">
        <v>10</v>
      </c>
      <c r="G179" s="188">
        <v>10</v>
      </c>
      <c r="H179" s="425"/>
      <c r="K179" s="425"/>
      <c r="X179" s="341"/>
    </row>
    <row r="180" spans="1:24" s="188" customFormat="1" outlineLevel="1" x14ac:dyDescent="0.35">
      <c r="B180" s="338"/>
      <c r="C180" s="188" t="s">
        <v>428</v>
      </c>
      <c r="D180" s="339">
        <v>19.899999999999999</v>
      </c>
      <c r="E180" s="340" t="s">
        <v>70</v>
      </c>
      <c r="F180" s="188">
        <v>10</v>
      </c>
      <c r="G180" s="188">
        <v>10</v>
      </c>
      <c r="H180" s="425"/>
      <c r="K180" s="425"/>
      <c r="X180" s="341"/>
    </row>
    <row r="181" spans="1:24" s="188" customFormat="1" outlineLevel="1" x14ac:dyDescent="0.35">
      <c r="A181" s="188">
        <v>29</v>
      </c>
      <c r="B181" s="338"/>
      <c r="D181" s="339"/>
      <c r="E181" s="340"/>
      <c r="H181" s="425"/>
      <c r="K181" s="425"/>
      <c r="X181" s="341"/>
    </row>
    <row r="182" spans="1:24" s="188" customFormat="1" outlineLevel="1" x14ac:dyDescent="0.35">
      <c r="B182" s="338"/>
      <c r="D182" s="339"/>
      <c r="E182" s="340"/>
      <c r="H182" s="425"/>
      <c r="K182" s="425"/>
      <c r="X182" s="341"/>
    </row>
    <row r="183" spans="1:24" s="188" customFormat="1" outlineLevel="1" x14ac:dyDescent="0.35">
      <c r="A183" s="188">
        <v>30</v>
      </c>
      <c r="B183" s="338"/>
      <c r="D183" s="339"/>
      <c r="E183" s="340"/>
      <c r="H183" s="425"/>
      <c r="K183" s="425"/>
      <c r="X183" s="341"/>
    </row>
    <row r="184" spans="1:24" s="188" customFormat="1" outlineLevel="1" x14ac:dyDescent="0.35">
      <c r="B184" s="338"/>
      <c r="D184" s="339"/>
      <c r="E184" s="340"/>
      <c r="H184" s="425"/>
      <c r="K184" s="425"/>
      <c r="X184" s="341"/>
    </row>
    <row r="185" spans="1:24" s="188" customFormat="1" outlineLevel="1" x14ac:dyDescent="0.35">
      <c r="A185" s="188">
        <v>31</v>
      </c>
      <c r="B185" s="338"/>
      <c r="D185" s="339"/>
      <c r="E185" s="340"/>
      <c r="H185" s="425"/>
      <c r="K185" s="425"/>
      <c r="X185" s="341"/>
    </row>
    <row r="186" spans="1:24" s="188" customFormat="1" outlineLevel="1" x14ac:dyDescent="0.35">
      <c r="B186" s="338"/>
      <c r="D186" s="339"/>
      <c r="E186" s="340"/>
      <c r="H186" s="425"/>
      <c r="K186" s="425"/>
      <c r="X186" s="341"/>
    </row>
    <row r="187" spans="1:24" s="188" customFormat="1" outlineLevel="1" x14ac:dyDescent="0.35">
      <c r="A187" s="188">
        <v>32</v>
      </c>
      <c r="B187" s="338"/>
      <c r="D187" s="339"/>
      <c r="E187" s="340"/>
      <c r="H187" s="425"/>
      <c r="K187" s="425"/>
      <c r="X187" s="341"/>
    </row>
    <row r="188" spans="1:24" s="188" customFormat="1" outlineLevel="1" x14ac:dyDescent="0.35">
      <c r="B188" s="338"/>
      <c r="D188" s="339"/>
      <c r="E188" s="340"/>
      <c r="H188" s="425"/>
      <c r="X188" s="341"/>
    </row>
    <row r="189" spans="1:24" s="188" customFormat="1" outlineLevel="1" x14ac:dyDescent="0.35">
      <c r="A189" s="188">
        <v>33</v>
      </c>
      <c r="B189" s="338"/>
      <c r="D189" s="339"/>
      <c r="E189" s="340"/>
      <c r="H189" s="425"/>
      <c r="X189" s="341"/>
    </row>
    <row r="190" spans="1:24" s="188" customFormat="1" outlineLevel="1" x14ac:dyDescent="0.35">
      <c r="B190" s="338"/>
      <c r="D190" s="339"/>
      <c r="E190" s="340"/>
      <c r="H190" s="425"/>
      <c r="X190" s="341"/>
    </row>
    <row r="191" spans="1:24" s="188" customFormat="1" outlineLevel="1" x14ac:dyDescent="0.35">
      <c r="A191" s="188">
        <v>34</v>
      </c>
      <c r="B191" s="338"/>
      <c r="D191" s="339"/>
      <c r="E191" s="340"/>
      <c r="H191" s="425"/>
      <c r="X191" s="341"/>
    </row>
    <row r="192" spans="1:24" s="188" customFormat="1" outlineLevel="1" x14ac:dyDescent="0.35">
      <c r="B192" s="338"/>
      <c r="D192" s="339"/>
      <c r="E192" s="340"/>
      <c r="H192" s="425"/>
      <c r="X192" s="341"/>
    </row>
    <row r="193" spans="1:24" s="188" customFormat="1" outlineLevel="1" x14ac:dyDescent="0.35">
      <c r="A193" s="188">
        <v>35</v>
      </c>
      <c r="B193" s="338"/>
      <c r="D193" s="339"/>
      <c r="E193" s="340"/>
      <c r="H193" s="425"/>
      <c r="X193" s="341"/>
    </row>
    <row r="194" spans="1:24" s="188" customFormat="1" outlineLevel="1" x14ac:dyDescent="0.35">
      <c r="B194" s="338"/>
      <c r="D194" s="339"/>
      <c r="E194" s="340"/>
      <c r="H194" s="425"/>
      <c r="X194" s="341"/>
    </row>
    <row r="195" spans="1:24" s="188" customFormat="1" outlineLevel="1" x14ac:dyDescent="0.35">
      <c r="A195" s="188">
        <v>36</v>
      </c>
      <c r="B195" s="338"/>
      <c r="D195" s="339"/>
      <c r="E195" s="340"/>
      <c r="H195" s="425"/>
      <c r="K195" s="425"/>
      <c r="X195" s="341"/>
    </row>
    <row r="196" spans="1:24" s="188" customFormat="1" outlineLevel="1" x14ac:dyDescent="0.35">
      <c r="B196" s="338"/>
      <c r="D196" s="339"/>
      <c r="E196" s="340"/>
      <c r="H196" s="425"/>
      <c r="K196" s="425"/>
      <c r="X196" s="341"/>
    </row>
    <row r="197" spans="1:24" s="188" customFormat="1" outlineLevel="1" x14ac:dyDescent="0.35">
      <c r="A197" s="188">
        <v>37</v>
      </c>
      <c r="B197" s="338"/>
      <c r="D197" s="339"/>
      <c r="E197" s="340"/>
      <c r="H197" s="425"/>
      <c r="K197" s="425"/>
      <c r="X197" s="341"/>
    </row>
    <row r="198" spans="1:24" s="188" customFormat="1" outlineLevel="1" x14ac:dyDescent="0.35">
      <c r="B198" s="338"/>
      <c r="D198" s="339"/>
      <c r="E198" s="340"/>
      <c r="H198" s="425"/>
      <c r="K198" s="425"/>
      <c r="X198" s="341"/>
    </row>
    <row r="199" spans="1:24" s="188" customFormat="1" outlineLevel="1" x14ac:dyDescent="0.35">
      <c r="A199" s="188">
        <v>38</v>
      </c>
      <c r="B199" s="338"/>
      <c r="D199" s="339"/>
      <c r="E199" s="340"/>
      <c r="H199" s="425"/>
      <c r="K199" s="425"/>
      <c r="X199" s="341"/>
    </row>
    <row r="200" spans="1:24" s="188" customFormat="1" outlineLevel="1" x14ac:dyDescent="0.35">
      <c r="B200" s="338"/>
      <c r="D200" s="339"/>
      <c r="E200" s="340"/>
      <c r="H200" s="425"/>
      <c r="K200" s="425"/>
      <c r="X200" s="341"/>
    </row>
    <row r="201" spans="1:24" s="188" customFormat="1" outlineLevel="1" x14ac:dyDescent="0.35">
      <c r="A201" s="188">
        <v>39</v>
      </c>
      <c r="B201" s="338"/>
      <c r="D201" s="339"/>
      <c r="E201" s="340"/>
      <c r="H201" s="425"/>
      <c r="K201" s="425"/>
      <c r="X201" s="341"/>
    </row>
    <row r="202" spans="1:24" s="188" customFormat="1" outlineLevel="1" x14ac:dyDescent="0.35">
      <c r="B202" s="338"/>
      <c r="D202" s="339"/>
      <c r="E202" s="340"/>
      <c r="H202" s="425"/>
      <c r="K202" s="425"/>
      <c r="X202" s="341"/>
    </row>
    <row r="203" spans="1:24" s="188" customFormat="1" outlineLevel="1" x14ac:dyDescent="0.35">
      <c r="B203" s="338"/>
      <c r="D203" s="339"/>
      <c r="E203" s="340"/>
      <c r="H203" s="425"/>
      <c r="K203" s="425"/>
      <c r="X203" s="341"/>
    </row>
    <row r="204" spans="1:24" s="188" customFormat="1" outlineLevel="1" x14ac:dyDescent="0.35">
      <c r="B204" s="338"/>
      <c r="D204" s="339"/>
      <c r="E204" s="340"/>
      <c r="H204" s="425"/>
      <c r="K204" s="425"/>
      <c r="X204" s="341"/>
    </row>
    <row r="205" spans="1:24" s="188" customFormat="1" outlineLevel="1" x14ac:dyDescent="0.35">
      <c r="B205" s="338"/>
      <c r="D205" s="339"/>
      <c r="E205" s="340"/>
      <c r="H205" s="425"/>
      <c r="K205" s="425"/>
      <c r="X205" s="341"/>
    </row>
    <row r="206" spans="1:24" s="188" customFormat="1" outlineLevel="1" x14ac:dyDescent="0.35">
      <c r="B206" s="338"/>
      <c r="D206" s="339"/>
      <c r="E206" s="340"/>
      <c r="H206" s="425"/>
      <c r="K206" s="425"/>
      <c r="X206" s="341"/>
    </row>
    <row r="207" spans="1:24" s="188" customFormat="1" outlineLevel="1" x14ac:dyDescent="0.35">
      <c r="B207" s="338"/>
      <c r="D207" s="339"/>
      <c r="E207" s="340"/>
      <c r="H207" s="425"/>
      <c r="K207" s="425"/>
      <c r="X207" s="341"/>
    </row>
    <row r="208" spans="1:24" s="188" customFormat="1" outlineLevel="1" x14ac:dyDescent="0.35">
      <c r="B208" s="338"/>
      <c r="D208" s="339"/>
      <c r="E208" s="340"/>
      <c r="H208" s="425"/>
      <c r="K208" s="425"/>
      <c r="X208" s="341"/>
    </row>
    <row r="209" spans="1:24" s="188" customFormat="1" outlineLevel="1" x14ac:dyDescent="0.35">
      <c r="B209" s="338"/>
      <c r="D209" s="339"/>
      <c r="E209" s="340"/>
      <c r="H209" s="425"/>
      <c r="K209" s="425"/>
      <c r="X209" s="341"/>
    </row>
    <row r="210" spans="1:24" s="188" customFormat="1" outlineLevel="1" x14ac:dyDescent="0.35">
      <c r="B210" s="338"/>
      <c r="D210" s="339"/>
      <c r="E210" s="340"/>
      <c r="H210" s="425"/>
      <c r="K210" s="425"/>
      <c r="X210" s="341"/>
    </row>
    <row r="211" spans="1:24" s="188" customFormat="1" outlineLevel="1" x14ac:dyDescent="0.35">
      <c r="B211" s="338"/>
      <c r="D211" s="339"/>
      <c r="E211" s="340"/>
      <c r="H211" s="425"/>
      <c r="K211" s="425"/>
      <c r="X211" s="341"/>
    </row>
    <row r="212" spans="1:24" s="188" customFormat="1" outlineLevel="1" x14ac:dyDescent="0.35">
      <c r="B212" s="338"/>
      <c r="D212" s="339"/>
      <c r="E212" s="340"/>
      <c r="H212" s="425"/>
      <c r="K212" s="425"/>
      <c r="X212" s="341"/>
    </row>
    <row r="213" spans="1:24" s="188" customFormat="1" outlineLevel="1" x14ac:dyDescent="0.35">
      <c r="B213" s="338"/>
      <c r="D213" s="339"/>
      <c r="E213" s="340"/>
      <c r="H213" s="425"/>
      <c r="K213" s="425"/>
      <c r="X213" s="341"/>
    </row>
    <row r="214" spans="1:24" s="188" customFormat="1" outlineLevel="1" x14ac:dyDescent="0.35">
      <c r="B214" s="338"/>
      <c r="D214" s="339"/>
      <c r="E214" s="340"/>
      <c r="H214" s="425"/>
      <c r="K214" s="425"/>
      <c r="X214" s="341"/>
    </row>
    <row r="215" spans="1:24" s="188" customFormat="1" outlineLevel="1" x14ac:dyDescent="0.35">
      <c r="B215" s="338"/>
      <c r="D215" s="339"/>
      <c r="E215" s="340"/>
      <c r="H215" s="425"/>
      <c r="K215" s="425"/>
      <c r="X215" s="341"/>
    </row>
    <row r="216" spans="1:24" s="188" customFormat="1" outlineLevel="1" x14ac:dyDescent="0.35">
      <c r="B216" s="338"/>
      <c r="D216" s="339"/>
      <c r="E216" s="340"/>
      <c r="H216" s="425"/>
      <c r="K216" s="425"/>
      <c r="X216" s="341"/>
    </row>
    <row r="217" spans="1:24" s="188" customFormat="1" outlineLevel="1" x14ac:dyDescent="0.35">
      <c r="B217" s="338"/>
      <c r="D217" s="339"/>
      <c r="E217" s="340"/>
      <c r="H217" s="425"/>
      <c r="K217" s="425"/>
      <c r="X217" s="341"/>
    </row>
    <row r="218" spans="1:24" s="188" customFormat="1" outlineLevel="1" x14ac:dyDescent="0.35">
      <c r="B218" s="338"/>
      <c r="D218" s="339"/>
      <c r="E218" s="340"/>
      <c r="H218" s="425"/>
      <c r="K218" s="425"/>
      <c r="X218" s="341"/>
    </row>
    <row r="219" spans="1:24" s="188" customFormat="1" outlineLevel="1" x14ac:dyDescent="0.35">
      <c r="B219" s="338"/>
      <c r="D219" s="339"/>
      <c r="E219" s="340"/>
      <c r="H219" s="425"/>
      <c r="K219" s="425"/>
      <c r="X219" s="341"/>
    </row>
    <row r="220" spans="1:24" s="188" customFormat="1" outlineLevel="1" x14ac:dyDescent="0.35">
      <c r="B220" s="338"/>
      <c r="D220" s="339"/>
      <c r="E220" s="340"/>
      <c r="H220" s="425"/>
      <c r="K220" s="425"/>
      <c r="X220" s="341"/>
    </row>
    <row r="221" spans="1:24" s="188" customFormat="1" ht="13.15" outlineLevel="1" thickBot="1" x14ac:dyDescent="0.4">
      <c r="B221" s="338"/>
      <c r="D221" s="339"/>
      <c r="E221" s="340"/>
      <c r="K221" s="425"/>
      <c r="X221" s="341"/>
    </row>
    <row r="222" spans="1:24" s="453" customFormat="1" ht="21" thickBot="1" x14ac:dyDescent="0.65">
      <c r="A222" s="451" t="s">
        <v>91</v>
      </c>
      <c r="B222" s="452"/>
      <c r="D222" s="454"/>
      <c r="E222" s="455"/>
      <c r="H222" s="456"/>
      <c r="X222" s="457"/>
    </row>
    <row r="223" spans="1:24" s="424" customFormat="1" ht="13.15" x14ac:dyDescent="0.4">
      <c r="A223" s="424" t="s">
        <v>30</v>
      </c>
      <c r="B223" s="458" t="s">
        <v>76</v>
      </c>
      <c r="C223" s="424" t="s">
        <v>31</v>
      </c>
      <c r="D223" s="458" t="s">
        <v>26</v>
      </c>
      <c r="E223" s="424" t="s">
        <v>77</v>
      </c>
      <c r="F223" s="424" t="s">
        <v>78</v>
      </c>
      <c r="X223" s="459"/>
    </row>
    <row r="224" spans="1:24" s="188" customFormat="1" ht="13.5" customHeight="1" outlineLevel="1" x14ac:dyDescent="0.35">
      <c r="A224" s="188">
        <v>1</v>
      </c>
      <c r="B224" s="338"/>
      <c r="C224" s="188" t="s">
        <v>263</v>
      </c>
      <c r="D224" s="339">
        <v>23.7</v>
      </c>
      <c r="E224" s="340" t="s">
        <v>351</v>
      </c>
      <c r="F224" s="188">
        <v>44</v>
      </c>
      <c r="G224" s="188">
        <v>44</v>
      </c>
      <c r="H224" s="425"/>
      <c r="K224" s="425"/>
      <c r="X224" s="341"/>
    </row>
    <row r="225" spans="1:24" s="188" customFormat="1" ht="13.5" customHeight="1" outlineLevel="1" x14ac:dyDescent="0.35">
      <c r="B225" s="338"/>
      <c r="C225" s="188" t="s">
        <v>203</v>
      </c>
      <c r="D225" s="339">
        <v>19.399999999999999</v>
      </c>
      <c r="E225" s="340" t="s">
        <v>351</v>
      </c>
      <c r="F225" s="188">
        <v>44</v>
      </c>
      <c r="G225" s="188">
        <v>44</v>
      </c>
      <c r="H225" s="425"/>
      <c r="K225" s="425"/>
      <c r="X225" s="341"/>
    </row>
    <row r="226" spans="1:24" s="188" customFormat="1" ht="13.5" customHeight="1" outlineLevel="1" x14ac:dyDescent="0.35">
      <c r="A226" s="188">
        <v>2</v>
      </c>
      <c r="B226" s="338"/>
      <c r="C226" s="188" t="s">
        <v>445</v>
      </c>
      <c r="D226" s="339">
        <v>32.700000000000003</v>
      </c>
      <c r="E226" s="340" t="s">
        <v>69</v>
      </c>
      <c r="F226" s="188">
        <v>43</v>
      </c>
      <c r="G226" s="188">
        <v>43</v>
      </c>
      <c r="K226" s="425"/>
      <c r="X226" s="341"/>
    </row>
    <row r="227" spans="1:24" s="188" customFormat="1" ht="13.5" customHeight="1" outlineLevel="1" x14ac:dyDescent="0.35">
      <c r="B227" s="338"/>
      <c r="C227" s="188" t="s">
        <v>146</v>
      </c>
      <c r="D227" s="339">
        <v>22.4</v>
      </c>
      <c r="E227" s="340" t="s">
        <v>69</v>
      </c>
      <c r="F227" s="188">
        <v>43</v>
      </c>
      <c r="G227" s="188">
        <v>43</v>
      </c>
      <c r="H227" s="425"/>
      <c r="K227" s="425"/>
      <c r="X227" s="341"/>
    </row>
    <row r="228" spans="1:24" s="188" customFormat="1" ht="13.5" customHeight="1" outlineLevel="1" x14ac:dyDescent="0.35">
      <c r="A228" s="188">
        <v>3</v>
      </c>
      <c r="B228" s="338"/>
      <c r="C228" s="188" t="s">
        <v>155</v>
      </c>
      <c r="D228" s="339">
        <v>9.8000000000000007</v>
      </c>
      <c r="E228" s="340" t="s">
        <v>175</v>
      </c>
      <c r="F228" s="188">
        <v>42</v>
      </c>
      <c r="G228" s="188">
        <v>42</v>
      </c>
      <c r="H228" s="425"/>
      <c r="I228" s="461"/>
      <c r="K228" s="425"/>
      <c r="X228" s="341"/>
    </row>
    <row r="229" spans="1:24" s="188" customFormat="1" ht="13.5" customHeight="1" outlineLevel="1" x14ac:dyDescent="0.35">
      <c r="B229" s="338"/>
      <c r="C229" s="188" t="s">
        <v>157</v>
      </c>
      <c r="D229" s="339">
        <v>14.9</v>
      </c>
      <c r="E229" s="340" t="s">
        <v>175</v>
      </c>
      <c r="F229" s="188">
        <v>42</v>
      </c>
      <c r="G229" s="188">
        <v>42</v>
      </c>
      <c r="H229" s="425"/>
      <c r="K229" s="425"/>
      <c r="X229" s="341"/>
    </row>
    <row r="230" spans="1:24" s="188" customFormat="1" ht="13.5" customHeight="1" outlineLevel="1" x14ac:dyDescent="0.35">
      <c r="A230" s="188">
        <v>4</v>
      </c>
      <c r="B230" s="338"/>
      <c r="C230" s="188" t="s">
        <v>398</v>
      </c>
      <c r="D230" s="339">
        <v>23.9</v>
      </c>
      <c r="E230" s="340" t="s">
        <v>70</v>
      </c>
      <c r="F230" s="188">
        <v>42</v>
      </c>
      <c r="G230" s="188">
        <v>42</v>
      </c>
      <c r="H230" s="425"/>
      <c r="K230" s="425"/>
      <c r="X230" s="341"/>
    </row>
    <row r="231" spans="1:24" s="188" customFormat="1" ht="13.5" customHeight="1" outlineLevel="1" x14ac:dyDescent="0.35">
      <c r="B231" s="338"/>
      <c r="C231" s="188" t="s">
        <v>399</v>
      </c>
      <c r="D231" s="339">
        <v>13</v>
      </c>
      <c r="E231" s="340" t="s">
        <v>70</v>
      </c>
      <c r="F231" s="188">
        <v>42</v>
      </c>
      <c r="G231" s="188">
        <v>42</v>
      </c>
      <c r="H231" s="425"/>
      <c r="K231" s="425"/>
      <c r="X231" s="341"/>
    </row>
    <row r="232" spans="1:24" s="188" customFormat="1" ht="13.5" customHeight="1" outlineLevel="1" x14ac:dyDescent="0.35">
      <c r="A232" s="188">
        <v>5</v>
      </c>
      <c r="B232" s="338"/>
      <c r="C232" s="188" t="s">
        <v>179</v>
      </c>
      <c r="D232" s="339">
        <v>16.899999999999999</v>
      </c>
      <c r="E232" s="340" t="s">
        <v>175</v>
      </c>
      <c r="F232" s="188">
        <v>41</v>
      </c>
      <c r="G232" s="188">
        <v>41</v>
      </c>
      <c r="H232" s="425"/>
      <c r="K232" s="425"/>
      <c r="X232" s="341"/>
    </row>
    <row r="233" spans="1:24" s="188" customFormat="1" ht="13.5" customHeight="1" outlineLevel="1" x14ac:dyDescent="0.35">
      <c r="B233" s="338"/>
      <c r="C233" s="188" t="s">
        <v>184</v>
      </c>
      <c r="D233" s="339">
        <v>18.100000000000001</v>
      </c>
      <c r="E233" s="340" t="s">
        <v>175</v>
      </c>
      <c r="F233" s="188">
        <v>41</v>
      </c>
      <c r="G233" s="188">
        <v>41</v>
      </c>
      <c r="H233" s="425"/>
      <c r="K233" s="425"/>
      <c r="X233" s="341"/>
    </row>
    <row r="234" spans="1:24" s="188" customFormat="1" ht="13.5" customHeight="1" outlineLevel="1" x14ac:dyDescent="0.35">
      <c r="A234" s="188">
        <v>6</v>
      </c>
      <c r="B234" s="338"/>
      <c r="C234" s="188" t="s">
        <v>220</v>
      </c>
      <c r="D234" s="339">
        <v>21.3</v>
      </c>
      <c r="E234" s="340" t="s">
        <v>175</v>
      </c>
      <c r="F234" s="188">
        <v>41</v>
      </c>
      <c r="G234" s="188">
        <v>41</v>
      </c>
      <c r="H234" s="425"/>
      <c r="K234" s="425"/>
      <c r="X234" s="341"/>
    </row>
    <row r="235" spans="1:24" s="188" customFormat="1" ht="13.5" customHeight="1" outlineLevel="1" x14ac:dyDescent="0.35">
      <c r="B235" s="338"/>
      <c r="C235" s="188" t="s">
        <v>208</v>
      </c>
      <c r="D235" s="339">
        <v>17.600000000000001</v>
      </c>
      <c r="E235" s="340" t="s">
        <v>175</v>
      </c>
      <c r="F235" s="188">
        <v>41</v>
      </c>
      <c r="G235" s="188">
        <v>41</v>
      </c>
      <c r="H235" s="425"/>
      <c r="K235" s="425"/>
      <c r="X235" s="341"/>
    </row>
    <row r="236" spans="1:24" s="188" customFormat="1" ht="13.5" customHeight="1" outlineLevel="1" x14ac:dyDescent="0.35">
      <c r="A236" s="188">
        <v>7</v>
      </c>
      <c r="B236" s="338"/>
      <c r="C236" s="188" t="s">
        <v>424</v>
      </c>
      <c r="D236" s="339">
        <v>13.3</v>
      </c>
      <c r="E236" s="340" t="s">
        <v>70</v>
      </c>
      <c r="F236" s="188">
        <v>40</v>
      </c>
      <c r="G236" s="188">
        <v>40</v>
      </c>
      <c r="H236" s="425"/>
      <c r="K236" s="425"/>
      <c r="X236" s="341"/>
    </row>
    <row r="237" spans="1:24" s="188" customFormat="1" ht="13.5" customHeight="1" outlineLevel="1" x14ac:dyDescent="0.35">
      <c r="B237" s="338"/>
      <c r="C237" s="188" t="s">
        <v>158</v>
      </c>
      <c r="D237" s="339">
        <v>14.5</v>
      </c>
      <c r="E237" s="340" t="s">
        <v>70</v>
      </c>
      <c r="F237" s="188">
        <v>40</v>
      </c>
      <c r="G237" s="188">
        <v>40</v>
      </c>
      <c r="H237" s="425"/>
      <c r="K237" s="425"/>
      <c r="X237" s="341"/>
    </row>
    <row r="238" spans="1:24" s="188" customFormat="1" ht="13.5" customHeight="1" outlineLevel="1" x14ac:dyDescent="0.35">
      <c r="A238" s="188">
        <v>8</v>
      </c>
      <c r="B238" s="338"/>
      <c r="C238" s="188" t="s">
        <v>148</v>
      </c>
      <c r="D238" s="339">
        <v>11</v>
      </c>
      <c r="E238" s="340" t="s">
        <v>70</v>
      </c>
      <c r="F238" s="188">
        <v>40</v>
      </c>
      <c r="G238" s="188">
        <v>40</v>
      </c>
      <c r="H238" s="425"/>
      <c r="K238" s="425"/>
      <c r="X238" s="341"/>
    </row>
    <row r="239" spans="1:24" s="188" customFormat="1" ht="13.5" customHeight="1" outlineLevel="1" x14ac:dyDescent="0.35">
      <c r="B239" s="338"/>
      <c r="C239" s="188" t="s">
        <v>353</v>
      </c>
      <c r="D239" s="339">
        <v>9</v>
      </c>
      <c r="E239" s="340" t="s">
        <v>70</v>
      </c>
      <c r="F239" s="188">
        <v>40</v>
      </c>
      <c r="G239" s="188">
        <v>40</v>
      </c>
      <c r="H239" s="425"/>
      <c r="K239" s="425"/>
      <c r="X239" s="341"/>
    </row>
    <row r="240" spans="1:24" s="188" customFormat="1" ht="13.5" customHeight="1" outlineLevel="1" x14ac:dyDescent="0.35">
      <c r="A240" s="188">
        <v>9</v>
      </c>
      <c r="B240" s="338"/>
      <c r="C240" s="188" t="s">
        <v>362</v>
      </c>
      <c r="D240" s="339">
        <v>6.6</v>
      </c>
      <c r="E240" s="340" t="s">
        <v>363</v>
      </c>
      <c r="F240" s="188">
        <v>39</v>
      </c>
      <c r="G240" s="188">
        <v>39</v>
      </c>
      <c r="H240" s="425"/>
      <c r="K240" s="425"/>
      <c r="X240" s="341"/>
    </row>
    <row r="241" spans="1:24" s="188" customFormat="1" ht="13.5" customHeight="1" outlineLevel="1" x14ac:dyDescent="0.35">
      <c r="B241" s="338"/>
      <c r="C241" s="188" t="s">
        <v>239</v>
      </c>
      <c r="D241" s="339">
        <v>20.6</v>
      </c>
      <c r="E241" s="340" t="s">
        <v>351</v>
      </c>
      <c r="F241" s="188">
        <v>39</v>
      </c>
      <c r="G241" s="188">
        <v>39</v>
      </c>
      <c r="H241" s="425"/>
      <c r="K241" s="425"/>
      <c r="X241" s="341"/>
    </row>
    <row r="242" spans="1:24" s="188" customFormat="1" ht="13.5" customHeight="1" outlineLevel="1" x14ac:dyDescent="0.35">
      <c r="A242" s="188">
        <v>10</v>
      </c>
      <c r="B242" s="338"/>
      <c r="C242" s="188" t="s">
        <v>336</v>
      </c>
      <c r="D242" s="339">
        <v>22</v>
      </c>
      <c r="E242" s="340" t="s">
        <v>70</v>
      </c>
      <c r="F242" s="188">
        <v>39</v>
      </c>
      <c r="G242" s="188">
        <v>39</v>
      </c>
      <c r="K242" s="425"/>
      <c r="X242" s="341"/>
    </row>
    <row r="243" spans="1:24" s="188" customFormat="1" ht="13.5" customHeight="1" outlineLevel="1" x14ac:dyDescent="0.35">
      <c r="B243" s="338"/>
      <c r="C243" s="188" t="s">
        <v>413</v>
      </c>
      <c r="D243" s="339">
        <v>25</v>
      </c>
      <c r="E243" s="340" t="s">
        <v>70</v>
      </c>
      <c r="F243" s="188">
        <v>39</v>
      </c>
      <c r="G243" s="188">
        <v>39</v>
      </c>
      <c r="H243" s="425"/>
      <c r="K243" s="425"/>
      <c r="X243" s="341"/>
    </row>
    <row r="244" spans="1:24" s="188" customFormat="1" ht="13.5" customHeight="1" outlineLevel="1" x14ac:dyDescent="0.35">
      <c r="A244" s="188">
        <v>11</v>
      </c>
      <c r="B244" s="338"/>
      <c r="C244" s="188" t="s">
        <v>352</v>
      </c>
      <c r="D244" s="339">
        <v>13.8</v>
      </c>
      <c r="E244" s="340" t="s">
        <v>351</v>
      </c>
      <c r="F244" s="188">
        <v>38</v>
      </c>
      <c r="G244" s="188">
        <v>38</v>
      </c>
      <c r="H244" s="425"/>
      <c r="K244" s="425"/>
      <c r="X244" s="341"/>
    </row>
    <row r="245" spans="1:24" s="188" customFormat="1" ht="13.5" customHeight="1" outlineLevel="1" x14ac:dyDescent="0.35">
      <c r="B245" s="338"/>
      <c r="C245" s="188" t="s">
        <v>442</v>
      </c>
      <c r="D245" s="339">
        <v>14.3</v>
      </c>
      <c r="E245" s="340" t="s">
        <v>351</v>
      </c>
      <c r="F245" s="188">
        <v>38</v>
      </c>
      <c r="G245" s="188">
        <v>38</v>
      </c>
      <c r="H245" s="425"/>
      <c r="K245" s="425"/>
      <c r="X245" s="341"/>
    </row>
    <row r="246" spans="1:24" s="188" customFormat="1" ht="13.5" customHeight="1" outlineLevel="1" x14ac:dyDescent="0.35">
      <c r="A246" s="188">
        <v>12</v>
      </c>
      <c r="B246" s="338"/>
      <c r="C246" s="188" t="s">
        <v>182</v>
      </c>
      <c r="D246" s="339">
        <v>13.4</v>
      </c>
      <c r="E246" s="340" t="s">
        <v>175</v>
      </c>
      <c r="F246" s="188">
        <v>38</v>
      </c>
      <c r="G246" s="188">
        <v>38</v>
      </c>
      <c r="H246" s="425"/>
      <c r="K246" s="425"/>
      <c r="X246" s="341"/>
    </row>
    <row r="247" spans="1:24" s="188" customFormat="1" ht="13.5" customHeight="1" outlineLevel="1" x14ac:dyDescent="0.35">
      <c r="B247" s="338"/>
      <c r="C247" s="188" t="s">
        <v>434</v>
      </c>
      <c r="D247" s="339">
        <v>19.899999999999999</v>
      </c>
      <c r="E247" s="340" t="s">
        <v>175</v>
      </c>
      <c r="F247" s="188">
        <v>38</v>
      </c>
      <c r="G247" s="188">
        <v>38</v>
      </c>
      <c r="H247" s="425"/>
      <c r="K247" s="425"/>
      <c r="X247" s="341"/>
    </row>
    <row r="248" spans="1:24" s="188" customFormat="1" ht="13.5" customHeight="1" outlineLevel="1" x14ac:dyDescent="0.35">
      <c r="A248" s="188">
        <v>13</v>
      </c>
      <c r="B248" s="338"/>
      <c r="C248" s="188" t="s">
        <v>443</v>
      </c>
      <c r="D248" s="339">
        <v>18.2</v>
      </c>
      <c r="E248" s="340" t="s">
        <v>175</v>
      </c>
      <c r="F248" s="188">
        <v>38</v>
      </c>
      <c r="G248" s="188">
        <v>38</v>
      </c>
      <c r="H248" s="425"/>
      <c r="K248" s="425"/>
      <c r="X248" s="341"/>
    </row>
    <row r="249" spans="1:24" s="188" customFormat="1" ht="13.5" customHeight="1" outlineLevel="1" x14ac:dyDescent="0.35">
      <c r="B249" s="338"/>
      <c r="C249" s="188" t="s">
        <v>444</v>
      </c>
      <c r="D249" s="339">
        <v>13.5</v>
      </c>
      <c r="E249" s="340" t="s">
        <v>175</v>
      </c>
      <c r="F249" s="188">
        <v>38</v>
      </c>
      <c r="G249" s="188">
        <v>38</v>
      </c>
      <c r="H249" s="425"/>
      <c r="K249" s="425"/>
      <c r="X249" s="341"/>
    </row>
    <row r="250" spans="1:24" s="188" customFormat="1" ht="13.5" customHeight="1" outlineLevel="1" x14ac:dyDescent="0.35">
      <c r="A250" s="188">
        <v>14</v>
      </c>
      <c r="B250" s="338"/>
      <c r="C250" s="188" t="s">
        <v>355</v>
      </c>
      <c r="D250" s="339">
        <v>19</v>
      </c>
      <c r="E250" s="340" t="s">
        <v>351</v>
      </c>
      <c r="F250" s="188">
        <v>38</v>
      </c>
      <c r="G250" s="188">
        <v>38</v>
      </c>
      <c r="H250" s="425"/>
      <c r="K250" s="425"/>
      <c r="X250" s="341"/>
    </row>
    <row r="251" spans="1:24" s="188" customFormat="1" ht="13.5" customHeight="1" outlineLevel="1" x14ac:dyDescent="0.35">
      <c r="B251" s="338"/>
      <c r="C251" s="188" t="s">
        <v>415</v>
      </c>
      <c r="D251" s="339">
        <v>24.9</v>
      </c>
      <c r="E251" s="340" t="s">
        <v>351</v>
      </c>
      <c r="F251" s="188">
        <v>38</v>
      </c>
      <c r="G251" s="188">
        <v>38</v>
      </c>
      <c r="H251" s="425"/>
      <c r="K251" s="425"/>
      <c r="X251" s="341"/>
    </row>
    <row r="252" spans="1:24" s="188" customFormat="1" ht="13.5" customHeight="1" outlineLevel="1" x14ac:dyDescent="0.35">
      <c r="A252" s="188">
        <v>15</v>
      </c>
      <c r="B252" s="338"/>
      <c r="C252" s="188" t="s">
        <v>400</v>
      </c>
      <c r="D252" s="339">
        <v>14.3</v>
      </c>
      <c r="E252" s="340" t="s">
        <v>351</v>
      </c>
      <c r="F252" s="188">
        <v>37</v>
      </c>
      <c r="G252" s="188">
        <v>37</v>
      </c>
      <c r="H252" s="425"/>
      <c r="K252" s="425"/>
      <c r="X252" s="341"/>
    </row>
    <row r="253" spans="1:24" s="188" customFormat="1" ht="13.5" customHeight="1" outlineLevel="1" x14ac:dyDescent="0.35">
      <c r="B253" s="338"/>
      <c r="C253" s="188" t="s">
        <v>332</v>
      </c>
      <c r="D253" s="339">
        <v>13.8</v>
      </c>
      <c r="E253" s="340" t="s">
        <v>351</v>
      </c>
      <c r="F253" s="188">
        <v>37</v>
      </c>
      <c r="G253" s="188">
        <v>37</v>
      </c>
      <c r="H253" s="425"/>
      <c r="K253" s="425"/>
      <c r="X253" s="341"/>
    </row>
    <row r="254" spans="1:24" s="188" customFormat="1" ht="13.5" customHeight="1" outlineLevel="1" x14ac:dyDescent="0.35">
      <c r="A254" s="188">
        <v>16</v>
      </c>
      <c r="B254" s="338"/>
      <c r="C254" s="188" t="s">
        <v>301</v>
      </c>
      <c r="D254" s="339">
        <v>34.9</v>
      </c>
      <c r="E254" s="340" t="s">
        <v>351</v>
      </c>
      <c r="F254" s="188">
        <v>36</v>
      </c>
      <c r="G254" s="188">
        <v>36</v>
      </c>
      <c r="H254" s="425"/>
      <c r="K254" s="425"/>
      <c r="X254" s="341"/>
    </row>
    <row r="255" spans="1:24" s="188" customFormat="1" ht="13.5" customHeight="1" outlineLevel="1" x14ac:dyDescent="0.35">
      <c r="B255" s="338"/>
      <c r="C255" s="188" t="s">
        <v>277</v>
      </c>
      <c r="D255" s="339">
        <v>30.1</v>
      </c>
      <c r="E255" s="340" t="s">
        <v>351</v>
      </c>
      <c r="F255" s="188">
        <v>36</v>
      </c>
      <c r="G255" s="188">
        <v>36</v>
      </c>
      <c r="H255" s="425"/>
      <c r="K255" s="425"/>
      <c r="X255" s="341"/>
    </row>
    <row r="256" spans="1:24" s="188" customFormat="1" ht="13.5" customHeight="1" outlineLevel="1" x14ac:dyDescent="0.35">
      <c r="A256" s="188">
        <v>17</v>
      </c>
      <c r="B256" s="338"/>
      <c r="C256" s="188" t="s">
        <v>210</v>
      </c>
      <c r="D256" s="339">
        <v>22.3</v>
      </c>
      <c r="E256" s="340" t="s">
        <v>175</v>
      </c>
      <c r="F256" s="188">
        <v>36</v>
      </c>
      <c r="G256" s="188">
        <v>36</v>
      </c>
      <c r="H256" s="425"/>
      <c r="K256" s="425"/>
      <c r="X256" s="341"/>
    </row>
    <row r="257" spans="1:24" s="188" customFormat="1" ht="13.5" customHeight="1" outlineLevel="1" x14ac:dyDescent="0.35">
      <c r="B257" s="338"/>
      <c r="C257" s="188" t="s">
        <v>204</v>
      </c>
      <c r="D257" s="339">
        <v>18</v>
      </c>
      <c r="E257" s="340" t="s">
        <v>175</v>
      </c>
      <c r="F257" s="188">
        <v>36</v>
      </c>
      <c r="G257" s="188">
        <v>36</v>
      </c>
      <c r="H257" s="425"/>
      <c r="K257" s="425"/>
      <c r="X257" s="341"/>
    </row>
    <row r="258" spans="1:24" s="188" customFormat="1" ht="13.5" customHeight="1" outlineLevel="1" x14ac:dyDescent="0.35">
      <c r="A258" s="188">
        <v>18</v>
      </c>
      <c r="B258" s="338"/>
      <c r="C258" s="188" t="s">
        <v>427</v>
      </c>
      <c r="D258" s="339">
        <v>26.1</v>
      </c>
      <c r="E258" s="340" t="s">
        <v>175</v>
      </c>
      <c r="F258" s="188">
        <v>35</v>
      </c>
      <c r="G258" s="188">
        <v>35</v>
      </c>
      <c r="H258" s="425"/>
      <c r="K258" s="425"/>
      <c r="X258" s="341"/>
    </row>
    <row r="259" spans="1:24" s="188" customFormat="1" ht="13.5" customHeight="1" outlineLevel="1" x14ac:dyDescent="0.35">
      <c r="B259" s="338"/>
      <c r="C259" s="188" t="s">
        <v>256</v>
      </c>
      <c r="D259" s="339">
        <v>30</v>
      </c>
      <c r="E259" s="340" t="s">
        <v>175</v>
      </c>
      <c r="F259" s="188">
        <v>35</v>
      </c>
      <c r="G259" s="188">
        <v>35</v>
      </c>
      <c r="H259" s="425"/>
      <c r="K259" s="425"/>
      <c r="X259" s="341"/>
    </row>
    <row r="260" spans="1:24" s="188" customFormat="1" ht="13.5" customHeight="1" outlineLevel="1" x14ac:dyDescent="0.35">
      <c r="A260" s="188">
        <v>19</v>
      </c>
      <c r="B260" s="338"/>
      <c r="C260" s="188" t="s">
        <v>414</v>
      </c>
      <c r="D260" s="339">
        <v>54</v>
      </c>
      <c r="E260" s="340" t="s">
        <v>69</v>
      </c>
      <c r="F260" s="188">
        <v>34</v>
      </c>
      <c r="G260" s="188">
        <v>34</v>
      </c>
      <c r="H260" s="425"/>
      <c r="K260" s="425"/>
      <c r="X260" s="341"/>
    </row>
    <row r="261" spans="1:24" s="188" customFormat="1" ht="13.5" customHeight="1" outlineLevel="1" x14ac:dyDescent="0.35">
      <c r="B261" s="338"/>
      <c r="C261" s="188" t="s">
        <v>260</v>
      </c>
      <c r="D261" s="339">
        <v>31.1</v>
      </c>
      <c r="E261" s="340" t="s">
        <v>69</v>
      </c>
      <c r="F261" s="188">
        <v>34</v>
      </c>
      <c r="G261" s="188">
        <v>34</v>
      </c>
      <c r="H261" s="425"/>
      <c r="K261" s="425"/>
      <c r="X261" s="341"/>
    </row>
    <row r="262" spans="1:24" s="188" customFormat="1" ht="13.5" customHeight="1" outlineLevel="1" x14ac:dyDescent="0.35">
      <c r="A262" s="188">
        <v>20</v>
      </c>
      <c r="B262" s="338"/>
      <c r="C262" s="188" t="s">
        <v>251</v>
      </c>
      <c r="D262" s="339">
        <v>28.9</v>
      </c>
      <c r="E262" s="340" t="s">
        <v>70</v>
      </c>
      <c r="F262" s="188">
        <v>34</v>
      </c>
      <c r="G262" s="188">
        <v>34</v>
      </c>
      <c r="H262" s="425"/>
      <c r="K262" s="425"/>
      <c r="X262" s="341"/>
    </row>
    <row r="263" spans="1:24" s="188" customFormat="1" ht="13.5" customHeight="1" outlineLevel="1" x14ac:dyDescent="0.35">
      <c r="B263" s="338"/>
      <c r="C263" s="188" t="s">
        <v>335</v>
      </c>
      <c r="D263" s="339">
        <v>24.5</v>
      </c>
      <c r="E263" s="340" t="s">
        <v>70</v>
      </c>
      <c r="F263" s="188">
        <v>34</v>
      </c>
      <c r="G263" s="188">
        <v>34</v>
      </c>
      <c r="H263" s="425"/>
      <c r="K263" s="425"/>
      <c r="X263" s="341"/>
    </row>
    <row r="264" spans="1:24" s="188" customFormat="1" ht="13.5" customHeight="1" outlineLevel="1" x14ac:dyDescent="0.35">
      <c r="A264" s="188">
        <v>21</v>
      </c>
      <c r="B264" s="338"/>
      <c r="C264" s="188" t="s">
        <v>412</v>
      </c>
      <c r="D264" s="339">
        <v>19.7</v>
      </c>
      <c r="E264" s="340" t="s">
        <v>70</v>
      </c>
      <c r="F264" s="188">
        <v>34</v>
      </c>
      <c r="G264" s="188">
        <v>34</v>
      </c>
      <c r="H264" s="425"/>
      <c r="K264" s="425"/>
      <c r="X264" s="341"/>
    </row>
    <row r="265" spans="1:24" s="188" customFormat="1" ht="13.5" customHeight="1" outlineLevel="1" x14ac:dyDescent="0.35">
      <c r="B265" s="338"/>
      <c r="C265" s="188" t="s">
        <v>408</v>
      </c>
      <c r="D265" s="339">
        <v>20.7</v>
      </c>
      <c r="E265" s="340" t="s">
        <v>70</v>
      </c>
      <c r="F265" s="188">
        <v>34</v>
      </c>
      <c r="G265" s="188">
        <v>34</v>
      </c>
      <c r="H265" s="425"/>
      <c r="K265" s="425"/>
      <c r="X265" s="341"/>
    </row>
    <row r="266" spans="1:24" s="188" customFormat="1" ht="13.5" customHeight="1" outlineLevel="1" x14ac:dyDescent="0.35">
      <c r="A266" s="188">
        <v>22</v>
      </c>
      <c r="B266" s="338"/>
      <c r="C266" s="188" t="s">
        <v>446</v>
      </c>
      <c r="D266" s="339">
        <v>50.7</v>
      </c>
      <c r="E266" s="340" t="s">
        <v>70</v>
      </c>
      <c r="F266" s="188">
        <v>33</v>
      </c>
      <c r="G266" s="188">
        <v>33</v>
      </c>
      <c r="H266" s="425"/>
      <c r="K266" s="425"/>
      <c r="X266" s="341"/>
    </row>
    <row r="267" spans="1:24" s="188" customFormat="1" ht="13.5" customHeight="1" outlineLevel="1" x14ac:dyDescent="0.35">
      <c r="B267" s="338"/>
      <c r="C267" s="188" t="s">
        <v>141</v>
      </c>
      <c r="D267" s="339">
        <v>18.7</v>
      </c>
      <c r="E267" s="340" t="s">
        <v>70</v>
      </c>
      <c r="F267" s="188">
        <v>33</v>
      </c>
      <c r="G267" s="188">
        <v>33</v>
      </c>
      <c r="H267" s="425"/>
      <c r="K267" s="425"/>
      <c r="X267" s="341"/>
    </row>
    <row r="268" spans="1:24" s="188" customFormat="1" ht="13.5" customHeight="1" outlineLevel="1" x14ac:dyDescent="0.35">
      <c r="A268" s="188">
        <v>23</v>
      </c>
      <c r="B268" s="338"/>
      <c r="C268" s="188" t="s">
        <v>249</v>
      </c>
      <c r="D268" s="339">
        <v>26.7</v>
      </c>
      <c r="E268" s="340" t="s">
        <v>351</v>
      </c>
      <c r="F268" s="188">
        <v>33</v>
      </c>
      <c r="G268" s="188">
        <v>33</v>
      </c>
      <c r="H268" s="425"/>
      <c r="K268" s="425"/>
      <c r="X268" s="341"/>
    </row>
    <row r="269" spans="1:24" s="188" customFormat="1" ht="13.5" customHeight="1" outlineLevel="1" x14ac:dyDescent="0.35">
      <c r="B269" s="338"/>
      <c r="C269" s="188" t="s">
        <v>167</v>
      </c>
      <c r="D269" s="339">
        <v>25.7</v>
      </c>
      <c r="E269" s="340" t="s">
        <v>351</v>
      </c>
      <c r="F269" s="188">
        <v>33</v>
      </c>
      <c r="G269" s="188">
        <v>33</v>
      </c>
      <c r="H269" s="425"/>
      <c r="K269" s="425"/>
      <c r="X269" s="341"/>
    </row>
    <row r="270" spans="1:24" s="188" customFormat="1" ht="13.5" customHeight="1" outlineLevel="1" x14ac:dyDescent="0.35">
      <c r="A270" s="188">
        <v>24</v>
      </c>
      <c r="B270" s="338"/>
      <c r="C270" s="188" t="s">
        <v>409</v>
      </c>
      <c r="D270" s="339">
        <v>30.5</v>
      </c>
      <c r="E270" s="340" t="s">
        <v>70</v>
      </c>
      <c r="F270" s="188">
        <v>32</v>
      </c>
      <c r="G270" s="188">
        <v>32</v>
      </c>
      <c r="H270" s="425"/>
      <c r="K270" s="425"/>
      <c r="X270" s="341"/>
    </row>
    <row r="271" spans="1:24" s="188" customFormat="1" ht="13.5" customHeight="1" outlineLevel="1" x14ac:dyDescent="0.35">
      <c r="B271" s="338"/>
      <c r="C271" s="188" t="s">
        <v>447</v>
      </c>
      <c r="D271" s="339">
        <v>28.8</v>
      </c>
      <c r="E271" s="340" t="s">
        <v>448</v>
      </c>
      <c r="F271" s="188">
        <v>32</v>
      </c>
      <c r="G271" s="188">
        <v>32</v>
      </c>
      <c r="H271" s="425"/>
      <c r="K271" s="425"/>
      <c r="X271" s="341"/>
    </row>
    <row r="272" spans="1:24" s="188" customFormat="1" ht="13.5" customHeight="1" outlineLevel="1" x14ac:dyDescent="0.35">
      <c r="A272" s="188">
        <v>25</v>
      </c>
      <c r="B272" s="338"/>
      <c r="C272" s="188" t="s">
        <v>215</v>
      </c>
      <c r="D272" s="339">
        <v>20.9</v>
      </c>
      <c r="E272" s="340" t="s">
        <v>175</v>
      </c>
      <c r="F272" s="188">
        <v>31</v>
      </c>
      <c r="G272" s="188">
        <v>31</v>
      </c>
      <c r="H272" s="425"/>
      <c r="K272" s="425"/>
      <c r="X272" s="341"/>
    </row>
    <row r="273" spans="1:24" s="188" customFormat="1" ht="13.5" customHeight="1" outlineLevel="1" x14ac:dyDescent="0.35">
      <c r="B273" s="338"/>
      <c r="C273" s="188" t="s">
        <v>185</v>
      </c>
      <c r="D273" s="339">
        <v>24.1</v>
      </c>
      <c r="E273" s="340" t="s">
        <v>175</v>
      </c>
      <c r="F273" s="188">
        <v>31</v>
      </c>
      <c r="G273" s="188">
        <v>31</v>
      </c>
      <c r="H273" s="425"/>
      <c r="K273" s="425"/>
      <c r="X273" s="341"/>
    </row>
    <row r="274" spans="1:24" s="188" customFormat="1" ht="13.5" customHeight="1" outlineLevel="1" x14ac:dyDescent="0.35">
      <c r="A274" s="188">
        <v>26</v>
      </c>
      <c r="B274" s="338"/>
      <c r="C274" s="188" t="s">
        <v>440</v>
      </c>
      <c r="D274" s="339">
        <v>42.5</v>
      </c>
      <c r="E274" s="340" t="s">
        <v>351</v>
      </c>
      <c r="F274" s="188">
        <v>26</v>
      </c>
      <c r="G274" s="188">
        <v>26</v>
      </c>
      <c r="H274" s="425"/>
      <c r="K274" s="425"/>
      <c r="X274" s="341"/>
    </row>
    <row r="275" spans="1:24" s="188" customFormat="1" ht="13.5" customHeight="1" outlineLevel="1" x14ac:dyDescent="0.35">
      <c r="B275" s="338"/>
      <c r="C275" s="188" t="s">
        <v>429</v>
      </c>
      <c r="D275" s="339">
        <v>41.9</v>
      </c>
      <c r="E275" s="340" t="s">
        <v>351</v>
      </c>
      <c r="F275" s="188">
        <v>26</v>
      </c>
      <c r="G275" s="188">
        <v>26</v>
      </c>
      <c r="H275" s="425"/>
      <c r="K275" s="425"/>
      <c r="X275" s="341"/>
    </row>
    <row r="276" spans="1:24" s="188" customFormat="1" ht="13.5" customHeight="1" outlineLevel="1" x14ac:dyDescent="0.35">
      <c r="A276" s="188">
        <v>27</v>
      </c>
      <c r="B276" s="338"/>
      <c r="C276" s="188" t="s">
        <v>73</v>
      </c>
      <c r="D276" s="339">
        <v>34.6</v>
      </c>
      <c r="E276" s="340" t="s">
        <v>69</v>
      </c>
      <c r="F276" s="188">
        <v>26</v>
      </c>
      <c r="G276" s="188">
        <v>26</v>
      </c>
      <c r="H276" s="425"/>
      <c r="K276" s="425"/>
      <c r="X276" s="341"/>
    </row>
    <row r="277" spans="1:24" s="188" customFormat="1" ht="13.5" customHeight="1" outlineLevel="1" x14ac:dyDescent="0.35">
      <c r="B277" s="338"/>
      <c r="C277" s="188" t="s">
        <v>214</v>
      </c>
      <c r="D277" s="339">
        <v>22.5</v>
      </c>
      <c r="E277" s="340" t="s">
        <v>69</v>
      </c>
      <c r="F277" s="188">
        <v>26</v>
      </c>
      <c r="G277" s="188">
        <v>26</v>
      </c>
      <c r="H277" s="425"/>
      <c r="K277" s="425"/>
      <c r="X277" s="341"/>
    </row>
    <row r="278" spans="1:24" s="188" customFormat="1" ht="13.5" customHeight="1" outlineLevel="1" x14ac:dyDescent="0.35">
      <c r="A278" s="188">
        <v>28</v>
      </c>
      <c r="B278" s="338"/>
      <c r="C278" s="188" t="s">
        <v>449</v>
      </c>
      <c r="D278" s="339">
        <v>54</v>
      </c>
      <c r="E278" s="340" t="s">
        <v>70</v>
      </c>
      <c r="F278" s="188">
        <v>21</v>
      </c>
      <c r="G278" s="188">
        <v>21</v>
      </c>
      <c r="H278" s="425"/>
      <c r="K278" s="425"/>
      <c r="X278" s="341"/>
    </row>
    <row r="279" spans="1:24" s="188" customFormat="1" ht="13.5" customHeight="1" outlineLevel="1" x14ac:dyDescent="0.35">
      <c r="B279" s="338"/>
      <c r="C279" s="188" t="s">
        <v>428</v>
      </c>
      <c r="D279" s="339">
        <v>19.899999999999999</v>
      </c>
      <c r="E279" s="340" t="s">
        <v>70</v>
      </c>
      <c r="F279" s="188">
        <v>21</v>
      </c>
      <c r="G279" s="188">
        <v>21</v>
      </c>
      <c r="H279" s="425"/>
      <c r="K279" s="425"/>
      <c r="X279" s="341"/>
    </row>
    <row r="280" spans="1:24" s="188" customFormat="1" ht="13.5" customHeight="1" outlineLevel="1" x14ac:dyDescent="0.35">
      <c r="B280" s="338"/>
      <c r="D280" s="339"/>
      <c r="E280" s="340"/>
      <c r="H280" s="425"/>
      <c r="K280" s="425"/>
      <c r="X280" s="341"/>
    </row>
    <row r="281" spans="1:24" s="188" customFormat="1" ht="13.5" customHeight="1" outlineLevel="1" x14ac:dyDescent="0.35">
      <c r="A281" s="188">
        <v>29</v>
      </c>
      <c r="B281" s="338"/>
      <c r="D281" s="339"/>
      <c r="E281" s="340"/>
      <c r="H281" s="425"/>
      <c r="K281" s="425"/>
      <c r="X281" s="341"/>
    </row>
    <row r="282" spans="1:24" s="188" customFormat="1" ht="13.5" customHeight="1" outlineLevel="1" x14ac:dyDescent="0.35">
      <c r="B282" s="338"/>
      <c r="D282" s="339"/>
      <c r="E282" s="340"/>
      <c r="H282" s="425"/>
      <c r="K282" s="425"/>
      <c r="X282" s="341"/>
    </row>
    <row r="283" spans="1:24" s="188" customFormat="1" ht="13.5" customHeight="1" outlineLevel="1" x14ac:dyDescent="0.35">
      <c r="A283" s="188">
        <v>30</v>
      </c>
      <c r="B283" s="338"/>
      <c r="D283" s="339"/>
      <c r="E283" s="340"/>
      <c r="H283" s="425"/>
      <c r="K283" s="425"/>
      <c r="X283" s="341"/>
    </row>
    <row r="284" spans="1:24" s="188" customFormat="1" ht="13.5" customHeight="1" outlineLevel="1" x14ac:dyDescent="0.35">
      <c r="B284" s="338"/>
      <c r="D284" s="339"/>
      <c r="E284" s="340"/>
      <c r="H284" s="425"/>
      <c r="K284" s="425"/>
      <c r="X284" s="341"/>
    </row>
    <row r="285" spans="1:24" s="188" customFormat="1" ht="13.5" customHeight="1" outlineLevel="1" x14ac:dyDescent="0.35">
      <c r="A285" s="188">
        <v>31</v>
      </c>
      <c r="B285" s="338"/>
      <c r="D285" s="339"/>
      <c r="E285" s="340"/>
      <c r="H285" s="425"/>
      <c r="K285" s="425"/>
      <c r="X285" s="341"/>
    </row>
    <row r="286" spans="1:24" s="188" customFormat="1" ht="13.5" customHeight="1" outlineLevel="1" x14ac:dyDescent="0.35">
      <c r="B286" s="338"/>
      <c r="D286" s="339"/>
      <c r="E286" s="340"/>
      <c r="H286" s="425"/>
      <c r="K286" s="425"/>
      <c r="X286" s="341"/>
    </row>
    <row r="287" spans="1:24" s="188" customFormat="1" ht="13.5" customHeight="1" outlineLevel="1" x14ac:dyDescent="0.35">
      <c r="A287" s="188">
        <v>32</v>
      </c>
      <c r="B287" s="338"/>
      <c r="D287" s="339"/>
      <c r="E287" s="340"/>
      <c r="H287" s="425"/>
      <c r="K287" s="425"/>
      <c r="X287" s="341"/>
    </row>
    <row r="288" spans="1:24" s="188" customFormat="1" ht="13.5" customHeight="1" outlineLevel="1" x14ac:dyDescent="0.35">
      <c r="B288" s="338"/>
      <c r="D288" s="339"/>
      <c r="E288" s="340"/>
      <c r="H288" s="425"/>
      <c r="K288" s="425"/>
      <c r="X288" s="341"/>
    </row>
    <row r="289" spans="1:24" s="188" customFormat="1" ht="13.5" customHeight="1" outlineLevel="1" x14ac:dyDescent="0.35">
      <c r="A289" s="188">
        <v>33</v>
      </c>
      <c r="B289" s="338"/>
      <c r="D289" s="339"/>
      <c r="E289" s="340"/>
      <c r="H289" s="425"/>
      <c r="K289" s="425"/>
      <c r="X289" s="341"/>
    </row>
    <row r="290" spans="1:24" s="188" customFormat="1" ht="13.5" customHeight="1" outlineLevel="1" x14ac:dyDescent="0.35">
      <c r="B290" s="338"/>
      <c r="D290" s="339"/>
      <c r="E290" s="340"/>
      <c r="H290" s="425"/>
      <c r="K290" s="425"/>
      <c r="X290" s="341"/>
    </row>
    <row r="291" spans="1:24" s="188" customFormat="1" ht="13.5" customHeight="1" outlineLevel="1" x14ac:dyDescent="0.35">
      <c r="A291" s="188">
        <v>34</v>
      </c>
      <c r="B291" s="338"/>
      <c r="D291" s="339"/>
      <c r="E291" s="340"/>
      <c r="H291" s="425"/>
      <c r="K291" s="425"/>
      <c r="X291" s="341"/>
    </row>
    <row r="292" spans="1:24" s="188" customFormat="1" ht="13.5" customHeight="1" outlineLevel="1" x14ac:dyDescent="0.35">
      <c r="B292" s="338"/>
      <c r="D292" s="339"/>
      <c r="E292" s="340"/>
      <c r="H292" s="425"/>
      <c r="K292" s="425"/>
      <c r="X292" s="341"/>
    </row>
    <row r="293" spans="1:24" s="188" customFormat="1" ht="13.5" customHeight="1" outlineLevel="1" x14ac:dyDescent="0.35">
      <c r="A293" s="188">
        <v>35</v>
      </c>
      <c r="B293" s="338"/>
      <c r="D293" s="339"/>
      <c r="E293" s="340"/>
      <c r="H293" s="425"/>
      <c r="K293" s="425"/>
      <c r="X293" s="341"/>
    </row>
    <row r="294" spans="1:24" s="188" customFormat="1" ht="13.5" customHeight="1" outlineLevel="1" x14ac:dyDescent="0.35">
      <c r="B294" s="338"/>
      <c r="D294" s="339"/>
      <c r="E294" s="340"/>
      <c r="H294" s="425"/>
      <c r="K294" s="425"/>
      <c r="X294" s="341"/>
    </row>
    <row r="295" spans="1:24" s="188" customFormat="1" ht="13.5" customHeight="1" outlineLevel="1" x14ac:dyDescent="0.35">
      <c r="A295" s="188">
        <v>36</v>
      </c>
      <c r="B295" s="338"/>
      <c r="D295" s="339"/>
      <c r="E295" s="340"/>
      <c r="H295" s="425"/>
      <c r="K295" s="425"/>
      <c r="X295" s="341"/>
    </row>
    <row r="296" spans="1:24" s="188" customFormat="1" ht="13.5" customHeight="1" outlineLevel="1" x14ac:dyDescent="0.35">
      <c r="B296" s="338"/>
      <c r="D296" s="339"/>
      <c r="E296" s="340"/>
      <c r="H296" s="425"/>
      <c r="K296" s="425"/>
      <c r="X296" s="341"/>
    </row>
    <row r="297" spans="1:24" s="188" customFormat="1" ht="13.5" customHeight="1" outlineLevel="1" x14ac:dyDescent="0.35">
      <c r="A297" s="188">
        <v>37</v>
      </c>
      <c r="B297" s="338"/>
      <c r="D297" s="339"/>
      <c r="E297" s="340"/>
      <c r="H297" s="425"/>
      <c r="K297" s="425"/>
      <c r="X297" s="341"/>
    </row>
    <row r="298" spans="1:24" s="188" customFormat="1" ht="13.5" customHeight="1" outlineLevel="1" x14ac:dyDescent="0.35">
      <c r="B298" s="338"/>
      <c r="D298" s="339"/>
      <c r="E298" s="340"/>
      <c r="H298" s="425"/>
      <c r="K298" s="425"/>
      <c r="X298" s="341"/>
    </row>
    <row r="299" spans="1:24" s="188" customFormat="1" ht="13.5" customHeight="1" outlineLevel="1" x14ac:dyDescent="0.35">
      <c r="A299" s="188">
        <v>38</v>
      </c>
      <c r="B299" s="338"/>
      <c r="D299" s="339"/>
      <c r="E299" s="340"/>
      <c r="H299" s="425"/>
      <c r="K299" s="425"/>
      <c r="X299" s="341"/>
    </row>
    <row r="300" spans="1:24" s="188" customFormat="1" ht="13.5" customHeight="1" outlineLevel="1" x14ac:dyDescent="0.35">
      <c r="B300" s="338"/>
      <c r="D300" s="339"/>
      <c r="E300" s="340"/>
      <c r="H300" s="425"/>
      <c r="K300" s="425"/>
      <c r="X300" s="341"/>
    </row>
    <row r="301" spans="1:24" s="188" customFormat="1" ht="13.5" customHeight="1" outlineLevel="1" x14ac:dyDescent="0.35">
      <c r="A301" s="188">
        <v>39</v>
      </c>
      <c r="B301" s="338"/>
      <c r="D301" s="339"/>
      <c r="E301" s="340"/>
      <c r="H301" s="425"/>
      <c r="K301" s="425"/>
      <c r="X301" s="341"/>
    </row>
    <row r="302" spans="1:24" s="188" customFormat="1" ht="13.5" customHeight="1" outlineLevel="1" x14ac:dyDescent="0.35">
      <c r="B302" s="338"/>
      <c r="D302" s="339"/>
      <c r="E302" s="340"/>
      <c r="H302" s="425"/>
      <c r="K302" s="425"/>
      <c r="X302" s="341"/>
    </row>
    <row r="303" spans="1:24" s="188" customFormat="1" ht="13.5" customHeight="1" outlineLevel="1" x14ac:dyDescent="0.35">
      <c r="B303" s="338"/>
      <c r="D303" s="339"/>
      <c r="E303" s="340"/>
      <c r="K303" s="425"/>
      <c r="X303" s="341"/>
    </row>
    <row r="304" spans="1:24" s="188" customFormat="1" ht="13.5" customHeight="1" outlineLevel="1" x14ac:dyDescent="0.35">
      <c r="B304" s="338"/>
      <c r="D304" s="339"/>
      <c r="E304" s="340"/>
      <c r="K304" s="425"/>
      <c r="X304" s="341"/>
    </row>
    <row r="305" spans="2:24" s="188" customFormat="1" ht="13.5" customHeight="1" outlineLevel="1" x14ac:dyDescent="0.35">
      <c r="B305" s="338"/>
      <c r="D305" s="339"/>
      <c r="E305" s="340"/>
      <c r="K305" s="425"/>
      <c r="X305" s="341"/>
    </row>
    <row r="306" spans="2:24" s="188" customFormat="1" ht="13.5" customHeight="1" outlineLevel="1" x14ac:dyDescent="0.35">
      <c r="B306" s="338"/>
      <c r="D306" s="339"/>
      <c r="E306" s="340"/>
      <c r="K306" s="425"/>
      <c r="X306" s="341"/>
    </row>
    <row r="307" spans="2:24" s="188" customFormat="1" ht="13.5" customHeight="1" outlineLevel="1" x14ac:dyDescent="0.35">
      <c r="B307" s="338"/>
      <c r="D307" s="339"/>
      <c r="E307" s="340"/>
      <c r="K307" s="425"/>
      <c r="X307" s="341"/>
    </row>
    <row r="308" spans="2:24" s="188" customFormat="1" ht="13.5" customHeight="1" outlineLevel="1" x14ac:dyDescent="0.35">
      <c r="B308" s="338"/>
      <c r="D308" s="339"/>
      <c r="E308" s="340"/>
      <c r="K308" s="425"/>
      <c r="X308" s="341"/>
    </row>
    <row r="309" spans="2:24" s="188" customFormat="1" ht="13.5" customHeight="1" outlineLevel="1" x14ac:dyDescent="0.35">
      <c r="B309" s="338"/>
      <c r="D309" s="339"/>
      <c r="E309" s="340"/>
      <c r="K309" s="425"/>
      <c r="X309" s="341"/>
    </row>
    <row r="310" spans="2:24" s="188" customFormat="1" ht="13.5" customHeight="1" outlineLevel="1" x14ac:dyDescent="0.35">
      <c r="B310" s="338"/>
      <c r="D310" s="339"/>
      <c r="E310" s="340"/>
      <c r="K310" s="425"/>
      <c r="X310" s="341"/>
    </row>
    <row r="311" spans="2:24" s="188" customFormat="1" ht="13.5" customHeight="1" outlineLevel="1" x14ac:dyDescent="0.35">
      <c r="B311" s="338"/>
      <c r="D311" s="339"/>
      <c r="E311" s="340"/>
      <c r="K311" s="425"/>
      <c r="X311" s="341"/>
    </row>
    <row r="312" spans="2:24" s="188" customFormat="1" ht="13.5" customHeight="1" outlineLevel="1" x14ac:dyDescent="0.35">
      <c r="B312" s="338"/>
      <c r="D312" s="339"/>
      <c r="E312" s="340"/>
      <c r="K312" s="425"/>
      <c r="X312" s="341"/>
    </row>
    <row r="313" spans="2:24" s="188" customFormat="1" ht="13.5" customHeight="1" outlineLevel="1" x14ac:dyDescent="0.35">
      <c r="B313" s="338"/>
      <c r="D313" s="339"/>
      <c r="E313" s="340"/>
      <c r="K313" s="425"/>
      <c r="X313" s="341"/>
    </row>
    <row r="314" spans="2:24" s="188" customFormat="1" ht="13.5" customHeight="1" outlineLevel="1" x14ac:dyDescent="0.35">
      <c r="B314" s="338"/>
      <c r="D314" s="339"/>
      <c r="E314" s="340"/>
      <c r="K314" s="425"/>
      <c r="X314" s="341"/>
    </row>
    <row r="315" spans="2:24" s="188" customFormat="1" ht="13.5" customHeight="1" outlineLevel="1" x14ac:dyDescent="0.35">
      <c r="B315" s="338"/>
      <c r="D315" s="339"/>
      <c r="E315" s="340"/>
      <c r="K315" s="425"/>
      <c r="X315" s="341"/>
    </row>
    <row r="316" spans="2:24" s="188" customFormat="1" ht="13.5" customHeight="1" outlineLevel="1" x14ac:dyDescent="0.35">
      <c r="B316" s="338"/>
      <c r="D316" s="339"/>
      <c r="E316" s="340"/>
      <c r="K316" s="425"/>
      <c r="X316" s="341"/>
    </row>
    <row r="317" spans="2:24" s="188" customFormat="1" ht="13.5" customHeight="1" outlineLevel="1" x14ac:dyDescent="0.35">
      <c r="B317" s="338"/>
      <c r="D317" s="339"/>
      <c r="E317" s="340"/>
      <c r="K317" s="425"/>
      <c r="X317" s="341"/>
    </row>
    <row r="318" spans="2:24" s="188" customFormat="1" ht="13.5" customHeight="1" outlineLevel="1" x14ac:dyDescent="0.35">
      <c r="B318" s="338"/>
      <c r="D318" s="339"/>
      <c r="E318" s="340"/>
      <c r="K318" s="425"/>
      <c r="X318" s="341"/>
    </row>
    <row r="319" spans="2:24" s="188" customFormat="1" ht="13.5" customHeight="1" outlineLevel="1" x14ac:dyDescent="0.35">
      <c r="B319" s="338"/>
      <c r="D319" s="339"/>
      <c r="E319" s="340"/>
      <c r="K319" s="425"/>
      <c r="X319" s="341"/>
    </row>
    <row r="320" spans="2:24" s="188" customFormat="1" ht="13.5" customHeight="1" outlineLevel="1" x14ac:dyDescent="0.35">
      <c r="B320" s="338"/>
      <c r="D320" s="339"/>
      <c r="E320" s="340"/>
      <c r="K320" s="425"/>
      <c r="X320" s="341"/>
    </row>
    <row r="321" spans="1:24" s="188" customFormat="1" ht="13.5" customHeight="1" outlineLevel="1" thickBot="1" x14ac:dyDescent="0.4">
      <c r="B321" s="338"/>
      <c r="D321" s="339"/>
      <c r="E321" s="340"/>
      <c r="K321" s="425"/>
      <c r="X321" s="341"/>
    </row>
    <row r="322" spans="1:24" s="453" customFormat="1" ht="21" thickBot="1" x14ac:dyDescent="0.65">
      <c r="A322" s="451" t="s">
        <v>114</v>
      </c>
      <c r="B322" s="452"/>
      <c r="D322" s="454"/>
      <c r="E322" s="455"/>
      <c r="H322" s="456"/>
      <c r="X322" s="457"/>
    </row>
    <row r="323" spans="1:24" s="424" customFormat="1" ht="13.15" x14ac:dyDescent="0.4">
      <c r="A323" s="424" t="s">
        <v>30</v>
      </c>
      <c r="B323" s="458" t="s">
        <v>76</v>
      </c>
      <c r="C323" s="424" t="s">
        <v>31</v>
      </c>
      <c r="D323" s="458" t="s">
        <v>26</v>
      </c>
      <c r="E323" s="424" t="s">
        <v>77</v>
      </c>
      <c r="F323" s="424" t="s">
        <v>78</v>
      </c>
      <c r="X323" s="459"/>
    </row>
    <row r="324" spans="1:24" s="188" customFormat="1" ht="13.5" customHeight="1" outlineLevel="2" x14ac:dyDescent="0.35">
      <c r="A324" s="188">
        <v>1</v>
      </c>
      <c r="B324" s="338"/>
      <c r="D324" s="339"/>
      <c r="E324" s="340"/>
      <c r="H324" s="425"/>
      <c r="K324" s="425"/>
      <c r="X324" s="341"/>
    </row>
    <row r="325" spans="1:24" s="188" customFormat="1" ht="13.5" customHeight="1" outlineLevel="2" x14ac:dyDescent="0.35">
      <c r="B325" s="338"/>
      <c r="D325" s="339"/>
      <c r="E325" s="340"/>
      <c r="H325" s="425"/>
      <c r="K325" s="425"/>
      <c r="X325" s="341"/>
    </row>
    <row r="326" spans="1:24" s="188" customFormat="1" ht="13.5" customHeight="1" outlineLevel="2" x14ac:dyDescent="0.35">
      <c r="A326" s="188">
        <v>2</v>
      </c>
      <c r="B326" s="338"/>
      <c r="D326" s="339"/>
      <c r="E326" s="340"/>
      <c r="H326" s="425"/>
      <c r="K326" s="425"/>
      <c r="X326" s="341"/>
    </row>
    <row r="327" spans="1:24" s="188" customFormat="1" ht="13.5" customHeight="1" outlineLevel="2" x14ac:dyDescent="0.35">
      <c r="B327" s="338"/>
      <c r="D327" s="339"/>
      <c r="E327" s="340"/>
      <c r="H327" s="425"/>
      <c r="K327" s="425"/>
      <c r="X327" s="341"/>
    </row>
    <row r="328" spans="1:24" s="188" customFormat="1" ht="13.5" customHeight="1" outlineLevel="2" x14ac:dyDescent="0.35">
      <c r="A328" s="188">
        <v>3</v>
      </c>
      <c r="B328" s="338"/>
      <c r="D328" s="339"/>
      <c r="E328" s="340"/>
      <c r="H328" s="425"/>
      <c r="K328" s="425"/>
      <c r="X328" s="341"/>
    </row>
    <row r="329" spans="1:24" s="188" customFormat="1" ht="13.5" customHeight="1" outlineLevel="2" x14ac:dyDescent="0.35">
      <c r="B329" s="338"/>
      <c r="D329" s="339"/>
      <c r="E329" s="340"/>
      <c r="H329" s="425"/>
      <c r="K329" s="425"/>
      <c r="X329" s="341"/>
    </row>
    <row r="330" spans="1:24" s="188" customFormat="1" ht="13.5" customHeight="1" outlineLevel="2" x14ac:dyDescent="0.35">
      <c r="A330" s="188">
        <v>4</v>
      </c>
      <c r="B330" s="338"/>
      <c r="D330" s="339"/>
      <c r="E330" s="340"/>
      <c r="H330" s="425"/>
      <c r="K330" s="425"/>
      <c r="X330" s="341"/>
    </row>
    <row r="331" spans="1:24" s="188" customFormat="1" ht="13.5" customHeight="1" outlineLevel="2" x14ac:dyDescent="0.35">
      <c r="B331" s="338"/>
      <c r="D331" s="339"/>
      <c r="E331" s="340"/>
      <c r="H331" s="425"/>
      <c r="K331" s="425"/>
      <c r="X331" s="341"/>
    </row>
    <row r="332" spans="1:24" s="188" customFormat="1" ht="13.5" customHeight="1" outlineLevel="2" x14ac:dyDescent="0.35">
      <c r="A332" s="188">
        <v>5</v>
      </c>
      <c r="B332" s="338"/>
      <c r="D332" s="339"/>
      <c r="E332" s="340"/>
      <c r="H332" s="425"/>
      <c r="K332" s="425"/>
      <c r="X332" s="341"/>
    </row>
    <row r="333" spans="1:24" s="188" customFormat="1" ht="13.5" customHeight="1" outlineLevel="2" x14ac:dyDescent="0.35">
      <c r="B333" s="338"/>
      <c r="D333" s="339"/>
      <c r="E333" s="340"/>
      <c r="H333" s="425"/>
      <c r="K333" s="425"/>
      <c r="X333" s="341"/>
    </row>
    <row r="334" spans="1:24" s="188" customFormat="1" ht="13.5" customHeight="1" outlineLevel="2" x14ac:dyDescent="0.35">
      <c r="A334" s="188">
        <v>6</v>
      </c>
      <c r="B334" s="338"/>
      <c r="D334" s="339"/>
      <c r="E334" s="340"/>
      <c r="H334" s="425"/>
      <c r="K334" s="425"/>
      <c r="X334" s="341"/>
    </row>
    <row r="335" spans="1:24" s="188" customFormat="1" ht="13.5" customHeight="1" outlineLevel="2" x14ac:dyDescent="0.35">
      <c r="B335" s="338"/>
      <c r="D335" s="339"/>
      <c r="E335" s="340"/>
      <c r="H335" s="425"/>
      <c r="K335" s="425"/>
      <c r="X335" s="341"/>
    </row>
    <row r="336" spans="1:24" s="188" customFormat="1" ht="13.5" customHeight="1" outlineLevel="2" x14ac:dyDescent="0.35">
      <c r="A336" s="188">
        <v>7</v>
      </c>
      <c r="B336" s="338"/>
      <c r="D336" s="339"/>
      <c r="E336" s="340"/>
      <c r="H336" s="425"/>
      <c r="K336" s="425"/>
      <c r="X336" s="341"/>
    </row>
    <row r="337" spans="1:24" s="188" customFormat="1" ht="13.5" customHeight="1" outlineLevel="2" x14ac:dyDescent="0.35">
      <c r="B337" s="338"/>
      <c r="D337" s="339"/>
      <c r="E337" s="340"/>
      <c r="H337" s="425"/>
      <c r="K337" s="425"/>
      <c r="X337" s="341"/>
    </row>
    <row r="338" spans="1:24" s="188" customFormat="1" ht="13.5" customHeight="1" outlineLevel="2" x14ac:dyDescent="0.35">
      <c r="A338" s="188">
        <v>8</v>
      </c>
      <c r="B338" s="338"/>
      <c r="D338" s="339"/>
      <c r="E338" s="340"/>
      <c r="H338" s="425"/>
      <c r="K338" s="425"/>
      <c r="X338" s="341"/>
    </row>
    <row r="339" spans="1:24" s="188" customFormat="1" ht="13.5" customHeight="1" outlineLevel="2" x14ac:dyDescent="0.35">
      <c r="B339" s="338"/>
      <c r="D339" s="339"/>
      <c r="E339" s="340"/>
      <c r="H339" s="425"/>
      <c r="K339" s="425"/>
      <c r="X339" s="341"/>
    </row>
    <row r="340" spans="1:24" s="188" customFormat="1" ht="13.5" customHeight="1" outlineLevel="2" x14ac:dyDescent="0.35">
      <c r="A340" s="188">
        <v>9</v>
      </c>
      <c r="B340" s="338"/>
      <c r="D340" s="339"/>
      <c r="E340" s="340"/>
      <c r="H340" s="425"/>
      <c r="K340" s="425"/>
      <c r="X340" s="341"/>
    </row>
    <row r="341" spans="1:24" s="188" customFormat="1" ht="13.5" customHeight="1" outlineLevel="2" x14ac:dyDescent="0.35">
      <c r="B341" s="338"/>
      <c r="D341" s="339"/>
      <c r="E341" s="340"/>
      <c r="H341" s="425"/>
      <c r="K341" s="425"/>
      <c r="X341" s="341"/>
    </row>
    <row r="342" spans="1:24" s="188" customFormat="1" ht="13.5" customHeight="1" outlineLevel="2" x14ac:dyDescent="0.35">
      <c r="A342" s="188">
        <v>10</v>
      </c>
      <c r="B342" s="338"/>
      <c r="D342" s="339"/>
      <c r="E342" s="340"/>
      <c r="H342" s="425"/>
      <c r="K342" s="425"/>
      <c r="X342" s="341"/>
    </row>
    <row r="343" spans="1:24" s="188" customFormat="1" ht="13.5" customHeight="1" outlineLevel="2" x14ac:dyDescent="0.35">
      <c r="B343" s="338"/>
      <c r="D343" s="339"/>
      <c r="E343" s="340"/>
      <c r="H343" s="425"/>
      <c r="K343" s="425"/>
      <c r="X343" s="341"/>
    </row>
    <row r="344" spans="1:24" s="188" customFormat="1" ht="13.5" customHeight="1" outlineLevel="2" x14ac:dyDescent="0.35">
      <c r="A344" s="188">
        <v>11</v>
      </c>
      <c r="B344" s="338"/>
      <c r="D344" s="339"/>
      <c r="E344" s="340"/>
      <c r="H344" s="425"/>
      <c r="K344" s="425"/>
      <c r="X344" s="341"/>
    </row>
    <row r="345" spans="1:24" s="188" customFormat="1" ht="13.5" customHeight="1" outlineLevel="2" x14ac:dyDescent="0.35">
      <c r="B345" s="338"/>
      <c r="D345" s="339"/>
      <c r="E345" s="340"/>
      <c r="H345" s="425"/>
      <c r="K345" s="425"/>
      <c r="X345" s="341"/>
    </row>
    <row r="346" spans="1:24" s="188" customFormat="1" ht="13.5" customHeight="1" outlineLevel="2" x14ac:dyDescent="0.35">
      <c r="A346" s="188">
        <v>12</v>
      </c>
      <c r="B346" s="338"/>
      <c r="D346" s="339"/>
      <c r="E346" s="340"/>
      <c r="H346" s="425"/>
      <c r="K346" s="425"/>
      <c r="X346" s="341"/>
    </row>
    <row r="347" spans="1:24" s="188" customFormat="1" ht="13.5" customHeight="1" outlineLevel="2" x14ac:dyDescent="0.35">
      <c r="B347" s="338"/>
      <c r="D347" s="339"/>
      <c r="E347" s="340"/>
      <c r="H347" s="425"/>
      <c r="K347" s="425"/>
      <c r="X347" s="341"/>
    </row>
    <row r="348" spans="1:24" s="188" customFormat="1" ht="13.5" customHeight="1" outlineLevel="2" x14ac:dyDescent="0.35">
      <c r="A348" s="188">
        <v>13</v>
      </c>
      <c r="B348" s="338"/>
      <c r="D348" s="339"/>
      <c r="E348" s="340"/>
      <c r="H348" s="425"/>
      <c r="K348" s="425"/>
      <c r="X348" s="341"/>
    </row>
    <row r="349" spans="1:24" s="188" customFormat="1" ht="13.5" customHeight="1" outlineLevel="2" x14ac:dyDescent="0.35">
      <c r="B349" s="338"/>
      <c r="D349" s="339"/>
      <c r="E349" s="340"/>
      <c r="H349" s="425"/>
      <c r="K349" s="425"/>
      <c r="X349" s="341"/>
    </row>
    <row r="350" spans="1:24" s="188" customFormat="1" ht="13.5" customHeight="1" outlineLevel="2" x14ac:dyDescent="0.35">
      <c r="A350" s="188">
        <v>14</v>
      </c>
      <c r="B350" s="338"/>
      <c r="D350" s="339"/>
      <c r="E350" s="340"/>
      <c r="H350" s="425"/>
      <c r="K350" s="425"/>
      <c r="X350" s="341"/>
    </row>
    <row r="351" spans="1:24" s="188" customFormat="1" ht="13.5" customHeight="1" outlineLevel="2" x14ac:dyDescent="0.35">
      <c r="B351" s="338"/>
      <c r="D351" s="339"/>
      <c r="E351" s="340"/>
      <c r="H351" s="425"/>
      <c r="K351" s="425"/>
      <c r="X351" s="341"/>
    </row>
    <row r="352" spans="1:24" s="188" customFormat="1" ht="13.5" customHeight="1" outlineLevel="2" x14ac:dyDescent="0.35">
      <c r="A352" s="188">
        <v>15</v>
      </c>
      <c r="B352" s="338"/>
      <c r="D352" s="339"/>
      <c r="E352" s="340"/>
      <c r="H352" s="425"/>
      <c r="K352" s="425"/>
      <c r="X352" s="341"/>
    </row>
    <row r="353" spans="1:24" s="188" customFormat="1" ht="13.5" customHeight="1" outlineLevel="2" x14ac:dyDescent="0.35">
      <c r="B353" s="338"/>
      <c r="D353" s="339"/>
      <c r="E353" s="340"/>
      <c r="H353" s="425"/>
      <c r="K353" s="425"/>
      <c r="X353" s="341"/>
    </row>
    <row r="354" spans="1:24" s="188" customFormat="1" ht="13.5" customHeight="1" outlineLevel="2" x14ac:dyDescent="0.35">
      <c r="A354" s="188">
        <v>16</v>
      </c>
      <c r="B354" s="338"/>
      <c r="D354" s="339"/>
      <c r="E354" s="340"/>
      <c r="H354" s="425"/>
      <c r="K354" s="425"/>
      <c r="X354" s="341"/>
    </row>
    <row r="355" spans="1:24" s="188" customFormat="1" ht="13.5" customHeight="1" outlineLevel="2" x14ac:dyDescent="0.35">
      <c r="B355" s="338"/>
      <c r="D355" s="339"/>
      <c r="E355" s="340"/>
      <c r="H355" s="425"/>
      <c r="K355" s="425"/>
      <c r="X355" s="341"/>
    </row>
    <row r="356" spans="1:24" s="188" customFormat="1" ht="13.5" customHeight="1" outlineLevel="2" x14ac:dyDescent="0.35">
      <c r="A356" s="188">
        <v>17</v>
      </c>
      <c r="B356" s="338"/>
      <c r="D356" s="339"/>
      <c r="E356" s="340"/>
      <c r="H356" s="425"/>
      <c r="K356" s="425"/>
      <c r="X356" s="341"/>
    </row>
    <row r="357" spans="1:24" s="188" customFormat="1" ht="13.5" customHeight="1" outlineLevel="2" x14ac:dyDescent="0.35">
      <c r="B357" s="338"/>
      <c r="D357" s="339"/>
      <c r="E357" s="340"/>
      <c r="H357" s="425"/>
      <c r="K357" s="425"/>
      <c r="X357" s="341"/>
    </row>
    <row r="358" spans="1:24" s="188" customFormat="1" ht="13.5" customHeight="1" outlineLevel="2" x14ac:dyDescent="0.35">
      <c r="A358" s="188">
        <v>18</v>
      </c>
      <c r="B358" s="338"/>
      <c r="D358" s="339"/>
      <c r="E358" s="340"/>
      <c r="H358" s="425"/>
      <c r="K358" s="425"/>
      <c r="X358" s="341"/>
    </row>
    <row r="359" spans="1:24" s="188" customFormat="1" ht="13.5" customHeight="1" outlineLevel="2" x14ac:dyDescent="0.35">
      <c r="B359" s="338"/>
      <c r="D359" s="339"/>
      <c r="E359" s="340"/>
      <c r="H359" s="425"/>
      <c r="K359" s="425"/>
      <c r="X359" s="341"/>
    </row>
    <row r="360" spans="1:24" s="188" customFormat="1" ht="13.5" customHeight="1" outlineLevel="2" x14ac:dyDescent="0.35">
      <c r="A360" s="188">
        <v>19</v>
      </c>
      <c r="B360" s="338"/>
      <c r="D360" s="339"/>
      <c r="E360" s="340"/>
      <c r="H360" s="425"/>
      <c r="K360" s="425"/>
      <c r="X360" s="341"/>
    </row>
    <row r="361" spans="1:24" s="188" customFormat="1" ht="13.5" customHeight="1" outlineLevel="2" x14ac:dyDescent="0.35">
      <c r="B361" s="338"/>
      <c r="D361" s="339"/>
      <c r="E361" s="340"/>
      <c r="H361" s="425"/>
      <c r="K361" s="425"/>
      <c r="X361" s="341"/>
    </row>
    <row r="362" spans="1:24" s="188" customFormat="1" ht="13.5" customHeight="1" outlineLevel="2" x14ac:dyDescent="0.35">
      <c r="A362" s="188">
        <v>20</v>
      </c>
      <c r="B362" s="338"/>
      <c r="D362" s="339"/>
      <c r="E362" s="340"/>
      <c r="H362" s="425"/>
      <c r="K362" s="425"/>
      <c r="X362" s="341"/>
    </row>
    <row r="363" spans="1:24" s="188" customFormat="1" ht="13.5" customHeight="1" outlineLevel="2" x14ac:dyDescent="0.35">
      <c r="B363" s="338"/>
      <c r="D363" s="339"/>
      <c r="E363" s="340"/>
      <c r="H363" s="425"/>
      <c r="K363" s="425"/>
      <c r="X363" s="341"/>
    </row>
    <row r="364" spans="1:24" s="188" customFormat="1" ht="13.5" customHeight="1" outlineLevel="2" x14ac:dyDescent="0.35">
      <c r="A364" s="188">
        <v>21</v>
      </c>
      <c r="B364" s="338"/>
      <c r="D364" s="339"/>
      <c r="E364" s="340"/>
      <c r="H364" s="425"/>
      <c r="K364" s="425"/>
      <c r="X364" s="341"/>
    </row>
    <row r="365" spans="1:24" s="188" customFormat="1" ht="13.5" customHeight="1" outlineLevel="2" x14ac:dyDescent="0.35">
      <c r="B365" s="338"/>
      <c r="D365" s="339"/>
      <c r="E365" s="340"/>
      <c r="H365" s="425"/>
      <c r="K365" s="425"/>
      <c r="X365" s="341"/>
    </row>
    <row r="366" spans="1:24" s="188" customFormat="1" ht="13.5" customHeight="1" outlineLevel="2" x14ac:dyDescent="0.35">
      <c r="A366" s="188">
        <v>22</v>
      </c>
      <c r="B366" s="338"/>
      <c r="D366" s="339"/>
      <c r="E366" s="340"/>
      <c r="H366" s="425"/>
      <c r="K366" s="425"/>
      <c r="X366" s="341"/>
    </row>
    <row r="367" spans="1:24" s="188" customFormat="1" ht="13.5" customHeight="1" outlineLevel="2" x14ac:dyDescent="0.35">
      <c r="B367" s="338"/>
      <c r="D367" s="339"/>
      <c r="E367" s="340"/>
      <c r="H367" s="425"/>
      <c r="K367" s="425"/>
      <c r="X367" s="341"/>
    </row>
    <row r="368" spans="1:24" s="188" customFormat="1" ht="13.5" customHeight="1" outlineLevel="2" x14ac:dyDescent="0.35">
      <c r="A368" s="188">
        <v>23</v>
      </c>
      <c r="B368" s="338"/>
      <c r="D368" s="339"/>
      <c r="E368" s="340"/>
      <c r="H368" s="425"/>
      <c r="K368" s="425"/>
      <c r="X368" s="341"/>
    </row>
    <row r="369" spans="1:24" s="188" customFormat="1" ht="13.5" customHeight="1" outlineLevel="2" x14ac:dyDescent="0.35">
      <c r="B369" s="338"/>
      <c r="D369" s="339"/>
      <c r="E369" s="340"/>
      <c r="H369" s="425"/>
      <c r="X369" s="341"/>
    </row>
    <row r="370" spans="1:24" s="188" customFormat="1" ht="13.5" customHeight="1" outlineLevel="2" x14ac:dyDescent="0.35">
      <c r="A370" s="188">
        <v>24</v>
      </c>
      <c r="B370" s="338"/>
      <c r="D370" s="339"/>
      <c r="E370" s="340"/>
      <c r="H370" s="425"/>
      <c r="X370" s="341"/>
    </row>
    <row r="371" spans="1:24" s="188" customFormat="1" ht="13.5" customHeight="1" outlineLevel="2" x14ac:dyDescent="0.35">
      <c r="B371" s="338"/>
      <c r="C371" s="461"/>
      <c r="D371" s="462"/>
      <c r="E371" s="461"/>
      <c r="F371" s="461"/>
      <c r="G371" s="461"/>
      <c r="H371" s="461"/>
      <c r="X371" s="341"/>
    </row>
    <row r="372" spans="1:24" s="188" customFormat="1" ht="13.5" customHeight="1" outlineLevel="2" x14ac:dyDescent="0.35">
      <c r="A372" s="188">
        <v>25</v>
      </c>
      <c r="D372" s="338"/>
      <c r="X372" s="341"/>
    </row>
    <row r="373" spans="1:24" s="188" customFormat="1" ht="13.5" customHeight="1" outlineLevel="2" x14ac:dyDescent="0.35">
      <c r="D373" s="338"/>
      <c r="X373" s="341"/>
    </row>
    <row r="374" spans="1:24" s="188" customFormat="1" ht="13.5" customHeight="1" outlineLevel="2" x14ac:dyDescent="0.35">
      <c r="A374" s="188">
        <v>26</v>
      </c>
      <c r="D374" s="338"/>
      <c r="X374" s="341"/>
    </row>
    <row r="375" spans="1:24" s="188" customFormat="1" ht="13.5" customHeight="1" outlineLevel="2" x14ac:dyDescent="0.35">
      <c r="D375" s="338"/>
      <c r="X375" s="341"/>
    </row>
    <row r="376" spans="1:24" s="188" customFormat="1" ht="13.5" customHeight="1" outlineLevel="2" x14ac:dyDescent="0.35">
      <c r="A376" s="188">
        <v>27</v>
      </c>
      <c r="D376" s="338"/>
      <c r="X376" s="341"/>
    </row>
    <row r="377" spans="1:24" s="188" customFormat="1" ht="13.5" customHeight="1" outlineLevel="2" x14ac:dyDescent="0.35">
      <c r="D377" s="338"/>
      <c r="X377" s="341"/>
    </row>
    <row r="378" spans="1:24" s="188" customFormat="1" ht="13.5" customHeight="1" outlineLevel="2" x14ac:dyDescent="0.35">
      <c r="A378" s="188">
        <v>28</v>
      </c>
      <c r="D378" s="338"/>
      <c r="X378" s="341"/>
    </row>
    <row r="379" spans="1:24" s="188" customFormat="1" ht="13.5" customHeight="1" outlineLevel="2" x14ac:dyDescent="0.35">
      <c r="D379" s="338"/>
      <c r="X379" s="341"/>
    </row>
    <row r="380" spans="1:24" s="188" customFormat="1" ht="13.5" customHeight="1" outlineLevel="2" x14ac:dyDescent="0.35">
      <c r="A380" s="188">
        <v>29</v>
      </c>
      <c r="D380" s="338"/>
      <c r="X380" s="341"/>
    </row>
    <row r="381" spans="1:24" s="188" customFormat="1" ht="13.5" customHeight="1" outlineLevel="2" x14ac:dyDescent="0.35">
      <c r="D381" s="338"/>
      <c r="X381" s="341"/>
    </row>
    <row r="382" spans="1:24" s="188" customFormat="1" ht="13.5" customHeight="1" outlineLevel="2" x14ac:dyDescent="0.35">
      <c r="A382" s="188">
        <v>30</v>
      </c>
      <c r="D382" s="338"/>
      <c r="X382" s="341"/>
    </row>
    <row r="383" spans="1:24" s="188" customFormat="1" ht="13.5" customHeight="1" outlineLevel="2" x14ac:dyDescent="0.35">
      <c r="D383" s="338"/>
      <c r="X383" s="341"/>
    </row>
    <row r="384" spans="1:24" s="188" customFormat="1" ht="13.5" customHeight="1" outlineLevel="2" x14ac:dyDescent="0.35">
      <c r="A384" s="188">
        <v>31</v>
      </c>
      <c r="D384" s="338"/>
      <c r="X384" s="341"/>
    </row>
    <row r="385" spans="1:24" s="188" customFormat="1" ht="13.5" customHeight="1" outlineLevel="2" x14ac:dyDescent="0.35">
      <c r="D385" s="338"/>
      <c r="X385" s="341"/>
    </row>
    <row r="386" spans="1:24" s="188" customFormat="1" ht="13.5" customHeight="1" outlineLevel="2" x14ac:dyDescent="0.35">
      <c r="A386" s="188">
        <v>32</v>
      </c>
      <c r="D386" s="338"/>
      <c r="X386" s="341"/>
    </row>
    <row r="387" spans="1:24" s="188" customFormat="1" ht="13.5" customHeight="1" outlineLevel="2" x14ac:dyDescent="0.35">
      <c r="D387" s="338"/>
      <c r="X387" s="341"/>
    </row>
    <row r="388" spans="1:24" s="188" customFormat="1" ht="13.5" customHeight="1" outlineLevel="2" x14ac:dyDescent="0.35">
      <c r="A388" s="188">
        <v>33</v>
      </c>
      <c r="D388" s="338"/>
      <c r="X388" s="341"/>
    </row>
    <row r="389" spans="1:24" s="188" customFormat="1" ht="13.5" customHeight="1" outlineLevel="2" x14ac:dyDescent="0.35">
      <c r="D389" s="338"/>
      <c r="X389" s="341"/>
    </row>
    <row r="390" spans="1:24" s="188" customFormat="1" ht="13.5" customHeight="1" outlineLevel="2" x14ac:dyDescent="0.35">
      <c r="A390" s="188">
        <v>34</v>
      </c>
      <c r="D390" s="338"/>
      <c r="X390" s="341"/>
    </row>
    <row r="391" spans="1:24" s="188" customFormat="1" ht="13.5" customHeight="1" outlineLevel="2" x14ac:dyDescent="0.35">
      <c r="D391" s="338"/>
      <c r="X391" s="341"/>
    </row>
    <row r="392" spans="1:24" s="188" customFormat="1" ht="13.5" customHeight="1" outlineLevel="2" x14ac:dyDescent="0.35">
      <c r="A392" s="188">
        <v>35</v>
      </c>
      <c r="D392" s="338"/>
      <c r="X392" s="341"/>
    </row>
    <row r="393" spans="1:24" s="188" customFormat="1" ht="13.5" customHeight="1" outlineLevel="2" x14ac:dyDescent="0.35">
      <c r="D393" s="338"/>
      <c r="X393" s="341"/>
    </row>
    <row r="394" spans="1:24" s="188" customFormat="1" ht="13.5" customHeight="1" outlineLevel="2" x14ac:dyDescent="0.35">
      <c r="A394" s="188">
        <v>36</v>
      </c>
      <c r="D394" s="338"/>
      <c r="X394" s="341"/>
    </row>
    <row r="395" spans="1:24" s="188" customFormat="1" ht="13.5" customHeight="1" outlineLevel="2" x14ac:dyDescent="0.35">
      <c r="D395" s="338"/>
      <c r="X395" s="341"/>
    </row>
    <row r="396" spans="1:24" s="188" customFormat="1" ht="13.5" customHeight="1" outlineLevel="2" x14ac:dyDescent="0.35">
      <c r="A396" s="188">
        <v>37</v>
      </c>
      <c r="D396" s="338"/>
      <c r="X396" s="341"/>
    </row>
    <row r="397" spans="1:24" s="188" customFormat="1" ht="13.5" customHeight="1" outlineLevel="2" x14ac:dyDescent="0.35">
      <c r="D397" s="338"/>
      <c r="X397" s="341"/>
    </row>
    <row r="398" spans="1:24" s="188" customFormat="1" ht="13.5" customHeight="1" outlineLevel="2" x14ac:dyDescent="0.35">
      <c r="A398" s="188">
        <v>38</v>
      </c>
      <c r="D398" s="338"/>
      <c r="X398" s="341"/>
    </row>
    <row r="399" spans="1:24" s="188" customFormat="1" ht="13.5" customHeight="1" outlineLevel="2" x14ac:dyDescent="0.35">
      <c r="D399" s="338"/>
      <c r="X399" s="341"/>
    </row>
    <row r="400" spans="1:24" s="188" customFormat="1" ht="13.5" customHeight="1" outlineLevel="2" x14ac:dyDescent="0.35">
      <c r="A400" s="188">
        <v>39</v>
      </c>
      <c r="D400" s="338"/>
      <c r="X400" s="341"/>
    </row>
    <row r="401" spans="2:24" s="188" customFormat="1" ht="13.5" customHeight="1" outlineLevel="2" x14ac:dyDescent="0.35">
      <c r="D401" s="338"/>
      <c r="X401" s="341"/>
    </row>
    <row r="402" spans="2:24" s="188" customFormat="1" ht="13.5" customHeight="1" outlineLevel="2" x14ac:dyDescent="0.35">
      <c r="B402" s="338"/>
      <c r="D402" s="339"/>
      <c r="E402" s="340"/>
      <c r="X402" s="341"/>
    </row>
    <row r="403" spans="2:24" s="188" customFormat="1" ht="13.5" customHeight="1" outlineLevel="2" x14ac:dyDescent="0.35">
      <c r="B403" s="338"/>
      <c r="D403" s="339"/>
      <c r="E403" s="340"/>
      <c r="X403" s="341"/>
    </row>
    <row r="404" spans="2:24" s="188" customFormat="1" ht="13.5" customHeight="1" outlineLevel="2" x14ac:dyDescent="0.35">
      <c r="B404" s="338"/>
      <c r="D404" s="339"/>
      <c r="E404" s="340"/>
      <c r="X404" s="341"/>
    </row>
    <row r="405" spans="2:24" s="188" customFormat="1" ht="13.5" customHeight="1" outlineLevel="2" x14ac:dyDescent="0.35">
      <c r="B405" s="338"/>
      <c r="D405" s="339"/>
      <c r="E405" s="340"/>
      <c r="X405" s="341"/>
    </row>
    <row r="406" spans="2:24" s="188" customFormat="1" ht="13.5" customHeight="1" outlineLevel="2" x14ac:dyDescent="0.35">
      <c r="B406" s="338"/>
      <c r="D406" s="339"/>
      <c r="E406" s="340"/>
      <c r="X406" s="341"/>
    </row>
    <row r="407" spans="2:24" s="188" customFormat="1" ht="13.5" customHeight="1" outlineLevel="2" x14ac:dyDescent="0.35">
      <c r="B407" s="338"/>
      <c r="D407" s="339"/>
      <c r="E407" s="340"/>
      <c r="X407" s="341"/>
    </row>
    <row r="408" spans="2:24" s="188" customFormat="1" ht="13.5" customHeight="1" outlineLevel="2" x14ac:dyDescent="0.35">
      <c r="B408" s="338"/>
      <c r="D408" s="339"/>
      <c r="E408" s="340"/>
      <c r="X408" s="341"/>
    </row>
    <row r="409" spans="2:24" s="188" customFormat="1" ht="13.5" customHeight="1" outlineLevel="2" x14ac:dyDescent="0.35">
      <c r="B409" s="338"/>
      <c r="D409" s="339"/>
      <c r="E409" s="340"/>
      <c r="X409" s="341"/>
    </row>
    <row r="410" spans="2:24" s="188" customFormat="1" ht="13.5" customHeight="1" outlineLevel="2" x14ac:dyDescent="0.35">
      <c r="B410" s="338"/>
      <c r="D410" s="339"/>
      <c r="E410" s="340"/>
      <c r="X410" s="341"/>
    </row>
    <row r="411" spans="2:24" s="188" customFormat="1" ht="13.5" customHeight="1" outlineLevel="2" x14ac:dyDescent="0.35">
      <c r="B411" s="338"/>
      <c r="D411" s="339"/>
      <c r="E411" s="340"/>
      <c r="X411" s="341"/>
    </row>
    <row r="412" spans="2:24" s="188" customFormat="1" ht="13.5" customHeight="1" outlineLevel="2" x14ac:dyDescent="0.35">
      <c r="B412" s="338"/>
      <c r="D412" s="339"/>
      <c r="E412" s="340"/>
      <c r="X412" s="341"/>
    </row>
    <row r="413" spans="2:24" s="188" customFormat="1" ht="13.5" customHeight="1" outlineLevel="2" x14ac:dyDescent="0.35">
      <c r="B413" s="338"/>
      <c r="D413" s="339"/>
      <c r="E413" s="340"/>
      <c r="X413" s="341"/>
    </row>
    <row r="414" spans="2:24" s="188" customFormat="1" ht="13.5" customHeight="1" outlineLevel="2" x14ac:dyDescent="0.35">
      <c r="B414" s="338"/>
      <c r="D414" s="339"/>
      <c r="E414" s="340"/>
      <c r="X414" s="341"/>
    </row>
    <row r="415" spans="2:24" s="188" customFormat="1" ht="13.5" customHeight="1" outlineLevel="2" x14ac:dyDescent="0.35">
      <c r="B415" s="338"/>
      <c r="D415" s="339"/>
      <c r="E415" s="340"/>
      <c r="X415" s="341"/>
    </row>
    <row r="416" spans="2:24" s="188" customFormat="1" ht="13.5" customHeight="1" outlineLevel="2" x14ac:dyDescent="0.35">
      <c r="B416" s="338"/>
      <c r="D416" s="339"/>
      <c r="E416" s="340"/>
      <c r="X416" s="341"/>
    </row>
    <row r="417" spans="1:24" s="188" customFormat="1" ht="13.5" customHeight="1" outlineLevel="2" x14ac:dyDescent="0.35">
      <c r="B417" s="338"/>
      <c r="D417" s="339"/>
      <c r="E417" s="340"/>
      <c r="X417" s="341"/>
    </row>
    <row r="418" spans="1:24" s="188" customFormat="1" ht="13.5" customHeight="1" outlineLevel="2" x14ac:dyDescent="0.35">
      <c r="B418" s="338"/>
      <c r="D418" s="339"/>
      <c r="E418" s="340"/>
      <c r="X418" s="341"/>
    </row>
    <row r="419" spans="1:24" s="188" customFormat="1" ht="13.5" customHeight="1" outlineLevel="2" x14ac:dyDescent="0.35">
      <c r="B419" s="338"/>
      <c r="D419" s="339"/>
      <c r="E419" s="340"/>
      <c r="X419" s="341"/>
    </row>
    <row r="420" spans="1:24" s="188" customFormat="1" ht="13.5" customHeight="1" outlineLevel="2" thickBot="1" x14ac:dyDescent="0.4">
      <c r="B420" s="338"/>
      <c r="D420" s="339"/>
      <c r="E420" s="340"/>
      <c r="X420" s="341"/>
    </row>
    <row r="421" spans="1:24" s="453" customFormat="1" ht="21" customHeight="1" outlineLevel="1" thickBot="1" x14ac:dyDescent="0.65">
      <c r="A421" s="451" t="s">
        <v>88</v>
      </c>
      <c r="B421" s="452"/>
      <c r="D421" s="454"/>
      <c r="E421" s="455"/>
      <c r="H421" s="456"/>
      <c r="X421" s="457"/>
    </row>
    <row r="422" spans="1:24" s="424" customFormat="1" ht="13.5" customHeight="1" outlineLevel="2" x14ac:dyDescent="0.4">
      <c r="A422" s="424" t="s">
        <v>30</v>
      </c>
      <c r="B422" s="458" t="s">
        <v>76</v>
      </c>
      <c r="C422" s="424" t="s">
        <v>31</v>
      </c>
      <c r="D422" s="458" t="s">
        <v>26</v>
      </c>
      <c r="E422" s="424" t="s">
        <v>77</v>
      </c>
      <c r="F422" s="424" t="s">
        <v>78</v>
      </c>
      <c r="X422" s="459"/>
    </row>
    <row r="423" spans="1:24" s="188" customFormat="1" ht="13.5" customHeight="1" outlineLevel="2" x14ac:dyDescent="0.35">
      <c r="A423" s="188">
        <v>1</v>
      </c>
      <c r="B423" s="338"/>
      <c r="D423" s="339"/>
      <c r="E423" s="340"/>
      <c r="H423" s="425"/>
      <c r="K423" s="425"/>
      <c r="X423" s="341"/>
    </row>
    <row r="424" spans="1:24" s="188" customFormat="1" ht="13.5" customHeight="1" outlineLevel="2" x14ac:dyDescent="0.35">
      <c r="B424" s="338"/>
      <c r="D424" s="339"/>
      <c r="E424" s="340"/>
      <c r="H424" s="425"/>
      <c r="X424" s="341"/>
    </row>
    <row r="425" spans="1:24" s="188" customFormat="1" ht="13.5" customHeight="1" outlineLevel="2" x14ac:dyDescent="0.35">
      <c r="A425" s="188">
        <v>2</v>
      </c>
      <c r="B425" s="338"/>
      <c r="D425" s="339"/>
      <c r="E425" s="340"/>
      <c r="K425" s="425"/>
      <c r="X425" s="341"/>
    </row>
    <row r="426" spans="1:24" s="188" customFormat="1" ht="13.5" customHeight="1" outlineLevel="2" x14ac:dyDescent="0.35">
      <c r="B426" s="338"/>
      <c r="D426" s="339"/>
      <c r="E426" s="340"/>
      <c r="H426" s="425"/>
      <c r="X426" s="341"/>
    </row>
    <row r="427" spans="1:24" s="188" customFormat="1" ht="13.5" customHeight="1" outlineLevel="2" x14ac:dyDescent="0.35">
      <c r="A427" s="188">
        <v>3</v>
      </c>
      <c r="B427" s="338"/>
      <c r="D427" s="339"/>
      <c r="E427" s="340"/>
      <c r="H427" s="425"/>
      <c r="K427" s="425"/>
      <c r="X427" s="341"/>
    </row>
    <row r="428" spans="1:24" s="188" customFormat="1" ht="13.5" customHeight="1" outlineLevel="2" x14ac:dyDescent="0.35">
      <c r="B428" s="338"/>
      <c r="D428" s="339"/>
      <c r="E428" s="340"/>
      <c r="H428" s="425"/>
      <c r="X428" s="341"/>
    </row>
    <row r="429" spans="1:24" s="188" customFormat="1" ht="13.5" customHeight="1" outlineLevel="2" x14ac:dyDescent="0.35">
      <c r="A429" s="188">
        <v>4</v>
      </c>
      <c r="B429" s="338"/>
      <c r="D429" s="339"/>
      <c r="E429" s="340"/>
      <c r="H429" s="425"/>
      <c r="K429" s="425"/>
      <c r="X429" s="341"/>
    </row>
    <row r="430" spans="1:24" s="188" customFormat="1" ht="13.5" customHeight="1" outlineLevel="2" x14ac:dyDescent="0.35">
      <c r="B430" s="338"/>
      <c r="D430" s="339"/>
      <c r="E430" s="340"/>
      <c r="H430" s="425"/>
      <c r="K430" s="425"/>
      <c r="X430" s="341"/>
    </row>
    <row r="431" spans="1:24" s="188" customFormat="1" ht="13.5" customHeight="1" outlineLevel="2" x14ac:dyDescent="0.35">
      <c r="A431" s="188">
        <v>5</v>
      </c>
      <c r="B431" s="338"/>
      <c r="D431" s="339"/>
      <c r="E431" s="340"/>
      <c r="H431" s="425"/>
      <c r="K431" s="425"/>
      <c r="X431" s="341"/>
    </row>
    <row r="432" spans="1:24" s="188" customFormat="1" ht="13.5" customHeight="1" outlineLevel="2" x14ac:dyDescent="0.35">
      <c r="B432" s="338"/>
      <c r="D432" s="339"/>
      <c r="E432" s="340"/>
      <c r="H432" s="425"/>
      <c r="X432" s="341"/>
    </row>
    <row r="433" spans="1:24" s="188" customFormat="1" ht="13.5" customHeight="1" outlineLevel="2" x14ac:dyDescent="0.35">
      <c r="A433" s="188">
        <v>6</v>
      </c>
      <c r="B433" s="338"/>
      <c r="D433" s="339"/>
      <c r="E433" s="340"/>
      <c r="H433" s="425"/>
      <c r="K433" s="425"/>
      <c r="X433" s="341"/>
    </row>
    <row r="434" spans="1:24" s="188" customFormat="1" ht="13.5" customHeight="1" outlineLevel="2" x14ac:dyDescent="0.35">
      <c r="B434" s="338"/>
      <c r="D434" s="339"/>
      <c r="E434" s="340"/>
      <c r="H434" s="425"/>
      <c r="K434" s="425"/>
      <c r="X434" s="341"/>
    </row>
    <row r="435" spans="1:24" s="188" customFormat="1" ht="13.5" customHeight="1" outlineLevel="2" x14ac:dyDescent="0.35">
      <c r="A435" s="188">
        <v>7</v>
      </c>
      <c r="B435" s="338"/>
      <c r="D435" s="339"/>
      <c r="E435" s="340"/>
      <c r="H435" s="425"/>
      <c r="X435" s="341"/>
    </row>
    <row r="436" spans="1:24" s="188" customFormat="1" ht="13.5" customHeight="1" outlineLevel="2" x14ac:dyDescent="0.35">
      <c r="B436" s="338"/>
      <c r="D436" s="339"/>
      <c r="E436" s="340"/>
      <c r="H436" s="425"/>
      <c r="K436" s="425"/>
      <c r="X436" s="341"/>
    </row>
    <row r="437" spans="1:24" s="188" customFormat="1" ht="13.5" customHeight="1" outlineLevel="2" x14ac:dyDescent="0.35">
      <c r="A437" s="188">
        <v>8</v>
      </c>
      <c r="B437" s="338"/>
      <c r="D437" s="339"/>
      <c r="E437" s="340"/>
      <c r="H437" s="425"/>
      <c r="K437" s="425"/>
      <c r="X437" s="341"/>
    </row>
    <row r="438" spans="1:24" s="188" customFormat="1" ht="13.5" customHeight="1" outlineLevel="2" x14ac:dyDescent="0.35">
      <c r="B438" s="338"/>
      <c r="D438" s="339"/>
      <c r="E438" s="340"/>
      <c r="H438" s="425"/>
      <c r="K438" s="425"/>
      <c r="X438" s="341"/>
    </row>
    <row r="439" spans="1:24" s="188" customFormat="1" ht="13.5" customHeight="1" outlineLevel="2" x14ac:dyDescent="0.35">
      <c r="A439" s="188">
        <v>9</v>
      </c>
      <c r="B439" s="338"/>
      <c r="D439" s="339"/>
      <c r="E439" s="340"/>
      <c r="H439" s="425"/>
      <c r="X439" s="341"/>
    </row>
    <row r="440" spans="1:24" s="188" customFormat="1" ht="13.5" customHeight="1" outlineLevel="2" x14ac:dyDescent="0.35">
      <c r="B440" s="338"/>
      <c r="D440" s="339"/>
      <c r="E440" s="340"/>
      <c r="H440" s="425"/>
      <c r="K440" s="425"/>
      <c r="X440" s="341"/>
    </row>
    <row r="441" spans="1:24" s="188" customFormat="1" ht="13.5" customHeight="1" outlineLevel="2" x14ac:dyDescent="0.35">
      <c r="A441" s="188">
        <v>10</v>
      </c>
      <c r="B441" s="338"/>
      <c r="D441" s="339"/>
      <c r="E441" s="340"/>
      <c r="K441" s="425"/>
      <c r="X441" s="341"/>
    </row>
    <row r="442" spans="1:24" s="188" customFormat="1" ht="13.5" customHeight="1" outlineLevel="2" x14ac:dyDescent="0.35">
      <c r="B442" s="338"/>
      <c r="D442" s="339"/>
      <c r="E442" s="340"/>
      <c r="H442" s="425"/>
      <c r="K442" s="425"/>
      <c r="X442" s="341"/>
    </row>
    <row r="443" spans="1:24" s="188" customFormat="1" ht="13.5" customHeight="1" outlineLevel="2" x14ac:dyDescent="0.35">
      <c r="A443" s="188">
        <v>11</v>
      </c>
      <c r="B443" s="338"/>
      <c r="D443" s="339"/>
      <c r="E443" s="340"/>
      <c r="H443" s="425"/>
      <c r="K443" s="425"/>
      <c r="X443" s="341"/>
    </row>
    <row r="444" spans="1:24" s="188" customFormat="1" ht="13.5" customHeight="1" outlineLevel="2" x14ac:dyDescent="0.35">
      <c r="B444" s="338"/>
      <c r="D444" s="339"/>
      <c r="E444" s="340"/>
      <c r="H444" s="425"/>
      <c r="K444" s="425"/>
      <c r="X444" s="341"/>
    </row>
    <row r="445" spans="1:24" s="188" customFormat="1" ht="13.5" customHeight="1" outlineLevel="2" x14ac:dyDescent="0.35">
      <c r="A445" s="188">
        <v>12</v>
      </c>
      <c r="B445" s="338"/>
      <c r="D445" s="339"/>
      <c r="E445" s="340"/>
      <c r="H445" s="425"/>
      <c r="X445" s="341"/>
    </row>
    <row r="446" spans="1:24" s="188" customFormat="1" ht="13.5" customHeight="1" outlineLevel="2" x14ac:dyDescent="0.35">
      <c r="B446" s="338"/>
      <c r="D446" s="339"/>
      <c r="E446" s="340"/>
      <c r="H446" s="425"/>
      <c r="K446" s="425"/>
      <c r="X446" s="341"/>
    </row>
    <row r="447" spans="1:24" s="188" customFormat="1" ht="13.5" customHeight="1" outlineLevel="2" x14ac:dyDescent="0.35">
      <c r="A447" s="188">
        <v>13</v>
      </c>
      <c r="B447" s="338"/>
      <c r="D447" s="339"/>
      <c r="E447" s="340"/>
      <c r="H447" s="425"/>
      <c r="X447" s="341"/>
    </row>
    <row r="448" spans="1:24" s="188" customFormat="1" ht="13.5" customHeight="1" outlineLevel="2" x14ac:dyDescent="0.35">
      <c r="B448" s="338"/>
      <c r="D448" s="339"/>
      <c r="E448" s="340"/>
      <c r="H448" s="425"/>
      <c r="X448" s="341"/>
    </row>
    <row r="449" spans="1:24" s="188" customFormat="1" ht="13.5" customHeight="1" outlineLevel="2" x14ac:dyDescent="0.35">
      <c r="A449" s="188">
        <v>14</v>
      </c>
      <c r="B449" s="338"/>
      <c r="D449" s="339"/>
      <c r="E449" s="340"/>
      <c r="H449" s="425"/>
      <c r="K449" s="425"/>
      <c r="X449" s="341"/>
    </row>
    <row r="450" spans="1:24" s="188" customFormat="1" ht="13.5" customHeight="1" outlineLevel="2" x14ac:dyDescent="0.35">
      <c r="B450" s="338"/>
      <c r="D450" s="339"/>
      <c r="E450" s="340"/>
      <c r="H450" s="425"/>
      <c r="K450" s="425"/>
      <c r="X450" s="341"/>
    </row>
    <row r="451" spans="1:24" s="188" customFormat="1" ht="13.5" customHeight="1" outlineLevel="2" x14ac:dyDescent="0.35">
      <c r="A451" s="188">
        <v>15</v>
      </c>
      <c r="B451" s="338"/>
      <c r="D451" s="339"/>
      <c r="E451" s="340"/>
      <c r="H451" s="425"/>
      <c r="X451" s="341"/>
    </row>
    <row r="452" spans="1:24" s="188" customFormat="1" ht="13.5" customHeight="1" outlineLevel="2" x14ac:dyDescent="0.35">
      <c r="B452" s="338"/>
      <c r="D452" s="339"/>
      <c r="E452" s="340"/>
      <c r="H452" s="425"/>
      <c r="X452" s="341"/>
    </row>
    <row r="453" spans="1:24" s="188" customFormat="1" ht="13.5" customHeight="1" outlineLevel="2" x14ac:dyDescent="0.35">
      <c r="A453" s="188">
        <v>16</v>
      </c>
      <c r="B453" s="338"/>
      <c r="D453" s="339"/>
      <c r="E453" s="340"/>
      <c r="H453" s="425"/>
      <c r="K453" s="425"/>
      <c r="X453" s="341"/>
    </row>
    <row r="454" spans="1:24" s="188" customFormat="1" ht="13.5" customHeight="1" outlineLevel="2" x14ac:dyDescent="0.35">
      <c r="B454" s="338"/>
      <c r="D454" s="339"/>
      <c r="E454" s="340"/>
      <c r="H454" s="425"/>
      <c r="X454" s="341"/>
    </row>
    <row r="455" spans="1:24" s="188" customFormat="1" ht="13.5" customHeight="1" outlineLevel="2" x14ac:dyDescent="0.35">
      <c r="A455" s="188">
        <v>17</v>
      </c>
      <c r="B455" s="338"/>
      <c r="D455" s="339"/>
      <c r="E455" s="340"/>
      <c r="H455" s="425"/>
      <c r="X455" s="341"/>
    </row>
    <row r="456" spans="1:24" s="188" customFormat="1" ht="13.5" customHeight="1" outlineLevel="2" x14ac:dyDescent="0.35">
      <c r="B456" s="338"/>
      <c r="D456" s="339"/>
      <c r="E456" s="340"/>
      <c r="H456" s="425"/>
      <c r="K456" s="425"/>
      <c r="X456" s="341"/>
    </row>
    <row r="457" spans="1:24" s="188" customFormat="1" ht="13.5" customHeight="1" outlineLevel="2" x14ac:dyDescent="0.35">
      <c r="A457" s="188">
        <v>18</v>
      </c>
      <c r="B457" s="338"/>
      <c r="D457" s="339"/>
      <c r="E457" s="340"/>
      <c r="H457" s="425"/>
      <c r="K457" s="425"/>
      <c r="X457" s="341"/>
    </row>
    <row r="458" spans="1:24" s="188" customFormat="1" ht="13.5" customHeight="1" outlineLevel="2" x14ac:dyDescent="0.35">
      <c r="B458" s="338"/>
      <c r="D458" s="339"/>
      <c r="E458" s="340"/>
      <c r="H458" s="425"/>
      <c r="K458" s="425"/>
      <c r="X458" s="341"/>
    </row>
    <row r="459" spans="1:24" s="188" customFormat="1" ht="13.5" customHeight="1" outlineLevel="2" x14ac:dyDescent="0.35">
      <c r="A459" s="188">
        <v>19</v>
      </c>
      <c r="B459" s="338"/>
      <c r="D459" s="339"/>
      <c r="E459" s="340"/>
      <c r="H459" s="425"/>
      <c r="K459" s="425"/>
      <c r="X459" s="341"/>
    </row>
    <row r="460" spans="1:24" s="188" customFormat="1" ht="13.5" customHeight="1" outlineLevel="2" x14ac:dyDescent="0.35">
      <c r="B460" s="338"/>
      <c r="D460" s="339"/>
      <c r="E460" s="340"/>
      <c r="H460" s="425"/>
      <c r="X460" s="341"/>
    </row>
    <row r="461" spans="1:24" s="188" customFormat="1" ht="13.5" customHeight="1" outlineLevel="2" x14ac:dyDescent="0.35">
      <c r="A461" s="188">
        <v>20</v>
      </c>
      <c r="B461" s="338"/>
      <c r="D461" s="339"/>
      <c r="E461" s="340"/>
      <c r="H461" s="425"/>
      <c r="X461" s="341"/>
    </row>
    <row r="462" spans="1:24" s="188" customFormat="1" ht="13.5" customHeight="1" outlineLevel="2" x14ac:dyDescent="0.35">
      <c r="B462" s="338"/>
      <c r="D462" s="339"/>
      <c r="E462" s="340"/>
      <c r="H462" s="425"/>
      <c r="X462" s="341"/>
    </row>
    <row r="463" spans="1:24" s="188" customFormat="1" ht="13.5" customHeight="1" outlineLevel="2" x14ac:dyDescent="0.35">
      <c r="A463" s="188">
        <v>21</v>
      </c>
      <c r="B463" s="338"/>
      <c r="D463" s="339"/>
      <c r="E463" s="340"/>
      <c r="H463" s="425"/>
      <c r="X463" s="341"/>
    </row>
    <row r="464" spans="1:24" s="188" customFormat="1" ht="13.5" customHeight="1" outlineLevel="2" x14ac:dyDescent="0.35">
      <c r="B464" s="338"/>
      <c r="D464" s="339"/>
      <c r="E464" s="340"/>
      <c r="H464" s="425"/>
      <c r="K464" s="425"/>
      <c r="X464" s="341"/>
    </row>
    <row r="465" spans="1:24" s="188" customFormat="1" ht="13.5" customHeight="1" outlineLevel="2" x14ac:dyDescent="0.35">
      <c r="A465" s="188">
        <v>22</v>
      </c>
      <c r="B465" s="338"/>
      <c r="D465" s="339"/>
      <c r="E465" s="340"/>
      <c r="H465" s="425"/>
      <c r="K465" s="425"/>
      <c r="X465" s="341"/>
    </row>
    <row r="466" spans="1:24" s="188" customFormat="1" ht="13.5" customHeight="1" outlineLevel="2" x14ac:dyDescent="0.35">
      <c r="B466" s="338"/>
      <c r="D466" s="339"/>
      <c r="E466" s="340"/>
      <c r="H466" s="425"/>
      <c r="K466" s="425"/>
      <c r="X466" s="341"/>
    </row>
    <row r="467" spans="1:24" s="188" customFormat="1" ht="13.5" customHeight="1" outlineLevel="2" x14ac:dyDescent="0.35">
      <c r="A467" s="188">
        <v>23</v>
      </c>
      <c r="B467" s="338"/>
      <c r="D467" s="339"/>
      <c r="E467" s="340"/>
      <c r="H467" s="425"/>
      <c r="X467" s="341"/>
    </row>
    <row r="468" spans="1:24" s="188" customFormat="1" ht="13.5" customHeight="1" outlineLevel="2" x14ac:dyDescent="0.35">
      <c r="B468" s="338"/>
      <c r="D468" s="339"/>
      <c r="E468" s="340"/>
      <c r="H468" s="425"/>
      <c r="K468" s="425"/>
      <c r="X468" s="341"/>
    </row>
    <row r="469" spans="1:24" s="188" customFormat="1" ht="13.5" customHeight="1" outlineLevel="2" x14ac:dyDescent="0.35">
      <c r="A469" s="188">
        <v>24</v>
      </c>
      <c r="B469" s="338"/>
      <c r="D469" s="339"/>
      <c r="E469" s="340"/>
      <c r="H469" s="425"/>
      <c r="K469" s="425"/>
      <c r="X469" s="341"/>
    </row>
    <row r="470" spans="1:24" s="188" customFormat="1" ht="13.5" customHeight="1" outlineLevel="2" x14ac:dyDescent="0.35">
      <c r="B470" s="338"/>
      <c r="D470" s="339"/>
      <c r="E470" s="340"/>
      <c r="H470" s="425"/>
      <c r="X470" s="341"/>
    </row>
    <row r="471" spans="1:24" s="188" customFormat="1" ht="13.5" customHeight="1" outlineLevel="2" x14ac:dyDescent="0.35">
      <c r="A471" s="188">
        <v>25</v>
      </c>
      <c r="B471" s="338"/>
      <c r="D471" s="339"/>
      <c r="E471" s="340"/>
      <c r="H471" s="425"/>
      <c r="K471" s="425"/>
      <c r="X471" s="341"/>
    </row>
    <row r="472" spans="1:24" s="188" customFormat="1" ht="13.5" customHeight="1" outlineLevel="2" x14ac:dyDescent="0.35">
      <c r="B472" s="338"/>
      <c r="D472" s="339"/>
      <c r="E472" s="340"/>
      <c r="H472" s="425"/>
      <c r="K472" s="425"/>
      <c r="X472" s="341"/>
    </row>
    <row r="473" spans="1:24" s="188" customFormat="1" ht="13.5" customHeight="1" outlineLevel="2" x14ac:dyDescent="0.35">
      <c r="A473" s="188">
        <v>26</v>
      </c>
      <c r="B473" s="338"/>
      <c r="D473" s="339"/>
      <c r="E473" s="340"/>
      <c r="H473" s="425"/>
      <c r="K473" s="425"/>
      <c r="X473" s="341"/>
    </row>
    <row r="474" spans="1:24" s="188" customFormat="1" ht="13.5" customHeight="1" outlineLevel="2" x14ac:dyDescent="0.35">
      <c r="B474" s="338"/>
      <c r="D474" s="339"/>
      <c r="E474" s="340"/>
      <c r="H474" s="425"/>
      <c r="K474" s="425"/>
      <c r="X474" s="341"/>
    </row>
    <row r="475" spans="1:24" s="188" customFormat="1" ht="13.5" customHeight="1" outlineLevel="2" x14ac:dyDescent="0.35">
      <c r="A475" s="188">
        <v>27</v>
      </c>
      <c r="B475" s="338"/>
      <c r="D475" s="339"/>
      <c r="E475" s="340"/>
      <c r="H475" s="425"/>
      <c r="K475" s="425"/>
      <c r="X475" s="341"/>
    </row>
    <row r="476" spans="1:24" s="188" customFormat="1" ht="13.5" customHeight="1" outlineLevel="2" x14ac:dyDescent="0.35">
      <c r="B476" s="338"/>
      <c r="D476" s="339"/>
      <c r="E476" s="340"/>
      <c r="H476" s="425"/>
      <c r="X476" s="341"/>
    </row>
    <row r="477" spans="1:24" s="188" customFormat="1" ht="13.5" customHeight="1" outlineLevel="2" x14ac:dyDescent="0.35">
      <c r="A477" s="188">
        <v>28</v>
      </c>
      <c r="B477" s="338"/>
      <c r="D477" s="339"/>
      <c r="E477" s="340"/>
      <c r="H477" s="425"/>
      <c r="X477" s="341"/>
    </row>
    <row r="478" spans="1:24" s="188" customFormat="1" ht="13.5" customHeight="1" outlineLevel="2" x14ac:dyDescent="0.35">
      <c r="B478" s="338"/>
      <c r="D478" s="339"/>
      <c r="E478" s="340"/>
      <c r="H478" s="425"/>
      <c r="X478" s="341"/>
    </row>
    <row r="479" spans="1:24" s="188" customFormat="1" ht="13.5" customHeight="1" outlineLevel="2" x14ac:dyDescent="0.35">
      <c r="A479" s="188">
        <v>29</v>
      </c>
      <c r="B479" s="338"/>
      <c r="D479" s="339"/>
      <c r="E479" s="340"/>
      <c r="H479" s="425"/>
      <c r="K479" s="425"/>
      <c r="X479" s="341"/>
    </row>
    <row r="480" spans="1:24" s="188" customFormat="1" ht="13.5" customHeight="1" outlineLevel="2" x14ac:dyDescent="0.35">
      <c r="B480" s="338"/>
      <c r="D480" s="339"/>
      <c r="E480" s="340"/>
      <c r="H480" s="425"/>
      <c r="K480" s="425"/>
      <c r="X480" s="341"/>
    </row>
    <row r="481" spans="1:24" s="188" customFormat="1" ht="13.5" customHeight="1" outlineLevel="2" x14ac:dyDescent="0.35">
      <c r="A481" s="188">
        <v>30</v>
      </c>
      <c r="B481" s="338"/>
      <c r="D481" s="339"/>
      <c r="E481" s="340"/>
      <c r="H481" s="425"/>
      <c r="X481" s="341"/>
    </row>
    <row r="482" spans="1:24" s="188" customFormat="1" ht="13.5" customHeight="1" outlineLevel="2" x14ac:dyDescent="0.35">
      <c r="B482" s="338"/>
      <c r="D482" s="339"/>
      <c r="E482" s="340"/>
      <c r="H482" s="425"/>
      <c r="K482" s="425"/>
      <c r="X482" s="341"/>
    </row>
    <row r="483" spans="1:24" s="188" customFormat="1" ht="13.5" customHeight="1" outlineLevel="2" x14ac:dyDescent="0.35">
      <c r="A483" s="188">
        <v>31</v>
      </c>
      <c r="D483" s="338"/>
      <c r="K483" s="425"/>
      <c r="X483" s="341"/>
    </row>
    <row r="484" spans="1:24" s="188" customFormat="1" ht="13.5" customHeight="1" outlineLevel="2" x14ac:dyDescent="0.35">
      <c r="D484" s="338"/>
      <c r="X484" s="341"/>
    </row>
    <row r="485" spans="1:24" s="188" customFormat="1" ht="13.5" customHeight="1" outlineLevel="2" x14ac:dyDescent="0.35">
      <c r="A485" s="188">
        <v>32</v>
      </c>
      <c r="D485" s="338"/>
      <c r="X485" s="341"/>
    </row>
    <row r="486" spans="1:24" s="188" customFormat="1" ht="13.5" customHeight="1" outlineLevel="2" x14ac:dyDescent="0.35">
      <c r="D486" s="338"/>
      <c r="X486" s="341"/>
    </row>
    <row r="487" spans="1:24" s="188" customFormat="1" ht="13.5" customHeight="1" outlineLevel="2" x14ac:dyDescent="0.35">
      <c r="A487" s="188">
        <v>33</v>
      </c>
      <c r="D487" s="338"/>
      <c r="K487" s="425"/>
      <c r="X487" s="341"/>
    </row>
    <row r="488" spans="1:24" s="188" customFormat="1" ht="13.5" customHeight="1" outlineLevel="2" x14ac:dyDescent="0.35">
      <c r="D488" s="338"/>
      <c r="X488" s="341"/>
    </row>
    <row r="489" spans="1:24" s="188" customFormat="1" ht="13.5" customHeight="1" outlineLevel="2" x14ac:dyDescent="0.35">
      <c r="A489" s="188">
        <v>34</v>
      </c>
      <c r="D489" s="338"/>
      <c r="X489" s="341"/>
    </row>
    <row r="490" spans="1:24" s="188" customFormat="1" ht="13.5" customHeight="1" outlineLevel="2" x14ac:dyDescent="0.35">
      <c r="D490" s="338"/>
      <c r="K490" s="425"/>
      <c r="X490" s="341"/>
    </row>
    <row r="491" spans="1:24" s="188" customFormat="1" ht="13.5" customHeight="1" outlineLevel="2" x14ac:dyDescent="0.35">
      <c r="A491" s="188">
        <v>35</v>
      </c>
      <c r="D491" s="338"/>
      <c r="X491" s="341"/>
    </row>
    <row r="492" spans="1:24" s="188" customFormat="1" ht="13.5" customHeight="1" outlineLevel="2" x14ac:dyDescent="0.35">
      <c r="D492" s="338"/>
      <c r="K492" s="425"/>
      <c r="X492" s="341"/>
    </row>
    <row r="493" spans="1:24" s="188" customFormat="1" ht="13.5" customHeight="1" outlineLevel="2" x14ac:dyDescent="0.35">
      <c r="A493" s="188">
        <v>36</v>
      </c>
      <c r="D493" s="338"/>
      <c r="X493" s="341"/>
    </row>
    <row r="494" spans="1:24" s="188" customFormat="1" ht="13.5" customHeight="1" outlineLevel="2" x14ac:dyDescent="0.35">
      <c r="D494" s="338"/>
      <c r="X494" s="341"/>
    </row>
    <row r="495" spans="1:24" s="188" customFormat="1" ht="13.5" customHeight="1" outlineLevel="2" x14ac:dyDescent="0.35">
      <c r="A495" s="188">
        <v>37</v>
      </c>
      <c r="D495" s="338"/>
      <c r="X495" s="341"/>
    </row>
    <row r="496" spans="1:24" s="188" customFormat="1" ht="13.5" customHeight="1" outlineLevel="2" x14ac:dyDescent="0.35">
      <c r="D496" s="338"/>
      <c r="X496" s="341"/>
    </row>
    <row r="497" spans="1:24" s="188" customFormat="1" ht="13.5" customHeight="1" outlineLevel="2" x14ac:dyDescent="0.35">
      <c r="A497" s="188">
        <v>38</v>
      </c>
      <c r="D497" s="338"/>
      <c r="X497" s="341"/>
    </row>
    <row r="498" spans="1:24" s="188" customFormat="1" ht="13.5" customHeight="1" outlineLevel="2" x14ac:dyDescent="0.35">
      <c r="D498" s="338"/>
      <c r="X498" s="341"/>
    </row>
    <row r="499" spans="1:24" s="188" customFormat="1" ht="13.5" customHeight="1" outlineLevel="2" x14ac:dyDescent="0.35">
      <c r="A499" s="188">
        <v>39</v>
      </c>
      <c r="D499" s="338"/>
      <c r="X499" s="341"/>
    </row>
    <row r="500" spans="1:24" s="188" customFormat="1" ht="13.5" customHeight="1" outlineLevel="2" x14ac:dyDescent="0.35">
      <c r="D500" s="338"/>
      <c r="X500" s="341"/>
    </row>
    <row r="501" spans="1:24" s="188" customFormat="1" ht="13.5" customHeight="1" outlineLevel="2" x14ac:dyDescent="0.35">
      <c r="D501" s="338"/>
      <c r="X501" s="341"/>
    </row>
    <row r="502" spans="1:24" s="188" customFormat="1" ht="13.5" customHeight="1" outlineLevel="2" x14ac:dyDescent="0.35">
      <c r="D502" s="338"/>
      <c r="X502" s="341"/>
    </row>
    <row r="503" spans="1:24" s="188" customFormat="1" ht="13.5" customHeight="1" outlineLevel="2" x14ac:dyDescent="0.35">
      <c r="D503" s="338"/>
      <c r="X503" s="341"/>
    </row>
    <row r="504" spans="1:24" s="188" customFormat="1" ht="13.5" customHeight="1" outlineLevel="2" x14ac:dyDescent="0.35">
      <c r="D504" s="338"/>
      <c r="X504" s="341"/>
    </row>
    <row r="505" spans="1:24" s="188" customFormat="1" ht="13.5" customHeight="1" outlineLevel="2" x14ac:dyDescent="0.35">
      <c r="D505" s="338"/>
      <c r="X505" s="341"/>
    </row>
    <row r="506" spans="1:24" s="188" customFormat="1" ht="13.5" customHeight="1" outlineLevel="2" x14ac:dyDescent="0.35">
      <c r="D506" s="338"/>
      <c r="X506" s="341"/>
    </row>
    <row r="507" spans="1:24" s="188" customFormat="1" ht="13.5" customHeight="1" outlineLevel="2" x14ac:dyDescent="0.35">
      <c r="D507" s="338"/>
      <c r="X507" s="341"/>
    </row>
    <row r="508" spans="1:24" s="188" customFormat="1" ht="13.5" customHeight="1" outlineLevel="2" x14ac:dyDescent="0.35">
      <c r="D508" s="338"/>
      <c r="X508" s="341"/>
    </row>
    <row r="509" spans="1:24" s="188" customFormat="1" ht="13.5" customHeight="1" outlineLevel="2" x14ac:dyDescent="0.35">
      <c r="D509" s="338"/>
      <c r="X509" s="341"/>
    </row>
    <row r="510" spans="1:24" s="188" customFormat="1" ht="13.5" customHeight="1" outlineLevel="2" x14ac:dyDescent="0.35">
      <c r="D510" s="338"/>
      <c r="X510" s="341"/>
    </row>
    <row r="511" spans="1:24" s="188" customFormat="1" ht="13.5" customHeight="1" outlineLevel="2" x14ac:dyDescent="0.35">
      <c r="D511" s="338"/>
      <c r="X511" s="341"/>
    </row>
    <row r="512" spans="1:24" s="188" customFormat="1" ht="13.5" customHeight="1" outlineLevel="2" x14ac:dyDescent="0.35">
      <c r="D512" s="338"/>
      <c r="X512" s="341"/>
    </row>
    <row r="513" spans="1:24" s="188" customFormat="1" ht="13.5" customHeight="1" outlineLevel="2" x14ac:dyDescent="0.35">
      <c r="D513" s="338"/>
      <c r="X513" s="341"/>
    </row>
    <row r="514" spans="1:24" s="188" customFormat="1" ht="13.5" customHeight="1" outlineLevel="2" x14ac:dyDescent="0.35">
      <c r="D514" s="338"/>
      <c r="X514" s="341"/>
    </row>
    <row r="515" spans="1:24" s="188" customFormat="1" ht="13.5" customHeight="1" outlineLevel="2" x14ac:dyDescent="0.35">
      <c r="D515" s="338"/>
      <c r="X515" s="341"/>
    </row>
    <row r="516" spans="1:24" s="188" customFormat="1" ht="13.5" customHeight="1" outlineLevel="2" x14ac:dyDescent="0.35">
      <c r="D516" s="339"/>
      <c r="E516" s="340"/>
      <c r="X516" s="341"/>
    </row>
    <row r="517" spans="1:24" s="188" customFormat="1" ht="13.5" customHeight="1" outlineLevel="2" x14ac:dyDescent="0.35">
      <c r="D517" s="339"/>
      <c r="E517" s="340"/>
      <c r="X517" s="341"/>
    </row>
    <row r="518" spans="1:24" s="188" customFormat="1" ht="13.5" customHeight="1" outlineLevel="2" x14ac:dyDescent="0.35">
      <c r="D518" s="339"/>
      <c r="E518" s="340"/>
      <c r="X518" s="341"/>
    </row>
    <row r="519" spans="1:24" s="188" customFormat="1" ht="13.5" customHeight="1" outlineLevel="2" x14ac:dyDescent="0.35">
      <c r="D519" s="339"/>
      <c r="E519" s="340"/>
      <c r="X519" s="341"/>
    </row>
    <row r="520" spans="1:24" s="188" customFormat="1" ht="13.5" customHeight="1" outlineLevel="2" x14ac:dyDescent="0.35">
      <c r="D520" s="339"/>
      <c r="E520" s="340"/>
      <c r="X520" s="341"/>
    </row>
    <row r="521" spans="1:24" x14ac:dyDescent="0.35">
      <c r="A521" t="str">
        <f t="shared" ref="A521:F522" si="68">+A323</f>
        <v>Clt</v>
      </c>
      <c r="B521" t="str">
        <f t="shared" si="68"/>
        <v>Nat.</v>
      </c>
      <c r="C521" t="str">
        <f t="shared" si="68"/>
        <v>Prénom et Nom</v>
      </c>
      <c r="D521" s="47" t="str">
        <f t="shared" si="68"/>
        <v>Idx</v>
      </c>
      <c r="E521" s="3" t="str">
        <f t="shared" si="68"/>
        <v>Club</v>
      </c>
      <c r="F521" t="str">
        <f t="shared" si="68"/>
        <v>T1</v>
      </c>
    </row>
    <row r="522" spans="1:24" x14ac:dyDescent="0.35">
      <c r="A522">
        <f t="shared" si="68"/>
        <v>1</v>
      </c>
      <c r="B522">
        <f t="shared" si="68"/>
        <v>0</v>
      </c>
      <c r="C522">
        <f t="shared" si="68"/>
        <v>0</v>
      </c>
      <c r="D522" s="47">
        <f t="shared" si="68"/>
        <v>0</v>
      </c>
      <c r="E522" s="3">
        <f t="shared" si="68"/>
        <v>0</v>
      </c>
      <c r="F522">
        <f t="shared" si="68"/>
        <v>0</v>
      </c>
    </row>
  </sheetData>
  <sortState xmlns:xlrd2="http://schemas.microsoft.com/office/spreadsheetml/2017/richdata2" ref="B423:H460">
    <sortCondition descending="1" ref="F423:F460"/>
  </sortState>
  <mergeCells count="26">
    <mergeCell ref="AZ5:BB5"/>
    <mergeCell ref="O21:R21"/>
    <mergeCell ref="O5:R5"/>
    <mergeCell ref="S5:T5"/>
    <mergeCell ref="AW5:AY5"/>
    <mergeCell ref="W5:X5"/>
    <mergeCell ref="AT5:AV5"/>
    <mergeCell ref="W13:Z13"/>
    <mergeCell ref="AN19:AR19"/>
    <mergeCell ref="A1:Z1"/>
    <mergeCell ref="AB2:AU2"/>
    <mergeCell ref="AB4:AF4"/>
    <mergeCell ref="AH4:AL4"/>
    <mergeCell ref="AN4:AR4"/>
    <mergeCell ref="AT4:BB4"/>
    <mergeCell ref="AB1:BB1"/>
    <mergeCell ref="AH37:AL37"/>
    <mergeCell ref="AB39:AF39"/>
    <mergeCell ref="AB40:AF40"/>
    <mergeCell ref="B4:F4"/>
    <mergeCell ref="I4:M4"/>
    <mergeCell ref="A40:F40"/>
    <mergeCell ref="H40:M40"/>
    <mergeCell ref="AB37:AF37"/>
    <mergeCell ref="A39:F39"/>
    <mergeCell ref="H39:M39"/>
  </mergeCells>
  <conditionalFormatting sqref="B125:H174">
    <cfRule type="expression" dxfId="139" priority="16">
      <formula>($H125="F")</formula>
    </cfRule>
  </conditionalFormatting>
  <conditionalFormatting sqref="B224:H287">
    <cfRule type="expression" dxfId="138" priority="19">
      <formula>($H224="F")</formula>
    </cfRule>
  </conditionalFormatting>
  <conditionalFormatting sqref="B324:H369">
    <cfRule type="expression" dxfId="137" priority="15">
      <formula>($H324="F")</formula>
    </cfRule>
  </conditionalFormatting>
  <conditionalFormatting sqref="B423:H482">
    <cfRule type="expression" dxfId="136" priority="14">
      <formula>($H423="F")</formula>
    </cfRule>
  </conditionalFormatting>
  <conditionalFormatting sqref="C6:C35">
    <cfRule type="cellIs" dxfId="135" priority="6" operator="equal">
      <formula>"F"</formula>
    </cfRule>
  </conditionalFormatting>
  <conditionalFormatting sqref="D6:D35">
    <cfRule type="cellIs" dxfId="134" priority="3" operator="equal">
      <formula>"Inconnu"</formula>
    </cfRule>
  </conditionalFormatting>
  <conditionalFormatting sqref="E6:E35">
    <cfRule type="cellIs" dxfId="133" priority="2" operator="greaterThan">
      <formula>36</formula>
    </cfRule>
  </conditionalFormatting>
  <conditionalFormatting sqref="J6:J35">
    <cfRule type="cellIs" dxfId="132" priority="7" operator="equal">
      <formula>"F"</formula>
    </cfRule>
  </conditionalFormatting>
  <conditionalFormatting sqref="K6:K35">
    <cfRule type="cellIs" dxfId="131" priority="4" operator="equal">
      <formula>"Inconnu"</formula>
    </cfRule>
  </conditionalFormatting>
  <conditionalFormatting sqref="L6:L35">
    <cfRule type="cellIs" dxfId="130" priority="1" operator="greaterThan">
      <formula>36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F746D-350B-454B-9151-DFF07D188E7B}">
  <sheetPr codeName="Feuil14">
    <pageSetUpPr fitToPage="1"/>
  </sheetPr>
  <dimension ref="A1:BB524"/>
  <sheetViews>
    <sheetView showZeros="0" zoomScale="70" zoomScaleNormal="70" workbookViewId="0">
      <pane ySplit="1" topLeftCell="A85" activePane="bottomLeft" state="frozen"/>
      <selection pane="bottomLeft" activeCell="M37" sqref="M37"/>
    </sheetView>
  </sheetViews>
  <sheetFormatPr baseColWidth="10" defaultColWidth="11.53125" defaultRowHeight="12.75" outlineLevelRow="2" x14ac:dyDescent="0.35"/>
  <cols>
    <col min="1" max="1" width="5.33203125" style="186" customWidth="1"/>
    <col min="2" max="2" width="23.1328125" style="186" customWidth="1"/>
    <col min="3" max="3" width="21" style="186" customWidth="1"/>
    <col min="4" max="4" width="19.1328125" style="195" customWidth="1"/>
    <col min="5" max="5" width="26.53125" style="196" customWidth="1"/>
    <col min="6" max="6" width="5.46484375" style="186" customWidth="1"/>
    <col min="7" max="7" width="4" style="186" customWidth="1"/>
    <col min="8" max="8" width="4.33203125" style="186" customWidth="1"/>
    <col min="9" max="9" width="20.53125" style="186" customWidth="1"/>
    <col min="10" max="10" width="4.86328125" style="186" customWidth="1"/>
    <col min="11" max="12" width="15.6640625" style="186" customWidth="1"/>
    <col min="13" max="15" width="5.46484375" style="186" customWidth="1"/>
    <col min="16" max="16" width="16.46484375" style="186" customWidth="1"/>
    <col min="17" max="17" width="5.46484375" style="186" customWidth="1"/>
    <col min="18" max="18" width="18.19921875" style="186" customWidth="1"/>
    <col min="19" max="20" width="5.46484375" style="186" customWidth="1"/>
    <col min="21" max="21" width="1" style="186" customWidth="1"/>
    <col min="22" max="22" width="3.46484375" style="186" customWidth="1"/>
    <col min="23" max="23" width="20.53125" style="186" customWidth="1"/>
    <col min="24" max="24" width="9.19921875" style="197" customWidth="1"/>
    <col min="25" max="25" width="11.796875" style="186" customWidth="1"/>
    <col min="26" max="26" width="9.1328125" style="186" customWidth="1"/>
    <col min="27" max="27" width="3.53125" style="186" customWidth="1"/>
    <col min="28" max="28" width="8.1328125" style="186" customWidth="1"/>
    <col min="29" max="29" width="7.86328125" style="186" customWidth="1"/>
    <col min="30" max="30" width="8.46484375" style="186" customWidth="1"/>
    <col min="31" max="32" width="5.46484375" style="186" customWidth="1"/>
    <col min="33" max="33" width="3.33203125" style="186" customWidth="1"/>
    <col min="34" max="34" width="8" style="186" customWidth="1"/>
    <col min="35" max="38" width="5.46484375" style="186" customWidth="1"/>
    <col min="39" max="39" width="1.53125" style="186" customWidth="1"/>
    <col min="40" max="44" width="9" style="186" customWidth="1"/>
    <col min="45" max="58" width="11.53125" style="186"/>
    <col min="59" max="59" width="12.1328125" style="186" customWidth="1"/>
    <col min="60" max="16384" width="11.53125" style="186"/>
  </cols>
  <sheetData>
    <row r="1" spans="1:54" s="644" customFormat="1" ht="31.8" customHeight="1" thickBot="1" x14ac:dyDescent="0.4">
      <c r="A1" s="951" t="str">
        <f>+Explications!A1:R1</f>
        <v>CARRE D'AS 2025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952"/>
      <c r="N1" s="952"/>
      <c r="O1" s="952"/>
      <c r="P1" s="952"/>
      <c r="Q1" s="952"/>
      <c r="R1" s="952"/>
      <c r="S1" s="952"/>
      <c r="T1" s="952"/>
      <c r="U1" s="952"/>
      <c r="V1" s="952"/>
      <c r="W1" s="952"/>
      <c r="X1" s="952"/>
      <c r="Y1" s="952"/>
      <c r="Z1" s="953"/>
      <c r="AB1" s="951" t="s">
        <v>23</v>
      </c>
      <c r="AC1" s="952"/>
      <c r="AD1" s="952"/>
      <c r="AE1" s="952"/>
      <c r="AF1" s="952"/>
      <c r="AG1" s="952"/>
      <c r="AH1" s="952"/>
      <c r="AI1" s="952"/>
      <c r="AJ1" s="952"/>
      <c r="AK1" s="952"/>
      <c r="AL1" s="952"/>
      <c r="AM1" s="952"/>
      <c r="AN1" s="952"/>
      <c r="AO1" s="952"/>
      <c r="AP1" s="952"/>
      <c r="AQ1" s="952"/>
      <c r="AR1" s="952"/>
      <c r="AS1" s="952"/>
      <c r="AT1" s="952"/>
      <c r="AU1" s="952"/>
      <c r="AV1" s="952"/>
      <c r="AW1" s="952"/>
      <c r="AX1" s="952"/>
      <c r="AY1" s="952"/>
      <c r="AZ1" s="952"/>
      <c r="BA1" s="952"/>
      <c r="BB1" s="953"/>
    </row>
    <row r="2" spans="1:54" ht="20" customHeight="1" x14ac:dyDescent="0.4">
      <c r="A2" s="189" t="s">
        <v>133</v>
      </c>
      <c r="B2" s="190">
        <f>+Explications!F35</f>
        <v>45827</v>
      </c>
      <c r="C2" s="191"/>
      <c r="D2" s="192" t="s">
        <v>131</v>
      </c>
      <c r="E2" s="189" t="str">
        <f>+Explications!F36</f>
        <v>Lésigny</v>
      </c>
      <c r="F2" s="189"/>
      <c r="G2" s="189"/>
      <c r="H2" s="191"/>
      <c r="I2" s="189" t="s">
        <v>224</v>
      </c>
      <c r="J2" s="189" t="str">
        <f>+Explications!F37</f>
        <v>Réveillon</v>
      </c>
      <c r="K2" s="189"/>
      <c r="L2" s="189"/>
      <c r="M2" s="189"/>
      <c r="N2" s="189"/>
      <c r="O2" s="189"/>
      <c r="P2" s="189" t="s">
        <v>391</v>
      </c>
      <c r="Q2" s="189"/>
      <c r="R2" s="189" t="str">
        <f>+Explications!F38</f>
        <v>Simple</v>
      </c>
      <c r="S2" s="189"/>
      <c r="T2" s="189"/>
      <c r="U2" s="189" t="s">
        <v>25</v>
      </c>
      <c r="V2" s="189"/>
      <c r="W2" s="189"/>
      <c r="X2" s="193"/>
      <c r="Y2" s="189"/>
      <c r="AB2" s="954"/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</row>
    <row r="3" spans="1:54" ht="13.15" thickBot="1" x14ac:dyDescent="0.4">
      <c r="B3" s="194"/>
    </row>
    <row r="4" spans="1:54" ht="16.5" customHeight="1" thickBot="1" x14ac:dyDescent="0.4">
      <c r="B4" s="932" t="s">
        <v>0</v>
      </c>
      <c r="C4" s="933"/>
      <c r="D4" s="933"/>
      <c r="E4" s="933"/>
      <c r="F4" s="934"/>
      <c r="G4" s="95"/>
      <c r="H4" s="95"/>
      <c r="I4" s="932" t="s">
        <v>3</v>
      </c>
      <c r="J4" s="933"/>
      <c r="K4" s="933"/>
      <c r="L4" s="933"/>
      <c r="M4" s="934"/>
      <c r="AB4" s="932" t="s">
        <v>0</v>
      </c>
      <c r="AC4" s="933"/>
      <c r="AD4" s="933"/>
      <c r="AE4" s="933"/>
      <c r="AF4" s="934"/>
      <c r="AH4" s="932" t="s">
        <v>3</v>
      </c>
      <c r="AI4" s="933"/>
      <c r="AJ4" s="933"/>
      <c r="AK4" s="933"/>
      <c r="AL4" s="934"/>
      <c r="AN4" s="932" t="s">
        <v>18</v>
      </c>
      <c r="AO4" s="933"/>
      <c r="AP4" s="933"/>
      <c r="AQ4" s="933"/>
      <c r="AR4" s="934"/>
      <c r="AT4" s="938" t="s">
        <v>231</v>
      </c>
      <c r="AU4" s="939"/>
      <c r="AV4" s="939"/>
      <c r="AW4" s="939"/>
      <c r="AX4" s="939"/>
      <c r="AY4" s="939"/>
      <c r="AZ4" s="939"/>
      <c r="BA4" s="939"/>
      <c r="BB4" s="940"/>
    </row>
    <row r="5" spans="1:54" ht="16.5" customHeight="1" thickBot="1" x14ac:dyDescent="0.4">
      <c r="B5" s="198" t="s">
        <v>85</v>
      </c>
      <c r="C5" s="199" t="s">
        <v>90</v>
      </c>
      <c r="D5" s="200" t="s">
        <v>24</v>
      </c>
      <c r="E5" s="201" t="s">
        <v>48</v>
      </c>
      <c r="F5" s="202" t="s">
        <v>21</v>
      </c>
      <c r="G5" s="95"/>
      <c r="H5" s="95"/>
      <c r="I5" s="203" t="str">
        <f>+B5</f>
        <v>Nom Prénom</v>
      </c>
      <c r="J5" s="204" t="s">
        <v>90</v>
      </c>
      <c r="K5" s="203" t="str">
        <f>+D5</f>
        <v>Club *</v>
      </c>
      <c r="L5" s="203" t="s">
        <v>48</v>
      </c>
      <c r="M5" s="202" t="s">
        <v>21</v>
      </c>
      <c r="O5" s="946" t="s">
        <v>18</v>
      </c>
      <c r="P5" s="947"/>
      <c r="Q5" s="947"/>
      <c r="R5" s="948"/>
      <c r="S5" s="949" t="s">
        <v>2</v>
      </c>
      <c r="T5" s="950"/>
      <c r="W5" s="932" t="s">
        <v>15</v>
      </c>
      <c r="X5" s="934"/>
      <c r="AB5" s="205" t="str">
        <f>+W6</f>
        <v>ASGAF</v>
      </c>
      <c r="AC5" s="206" t="str">
        <f>+W7</f>
        <v>Chevannes</v>
      </c>
      <c r="AD5" s="206" t="str">
        <f>+W8</f>
        <v>Chevry</v>
      </c>
      <c r="AE5" s="206" t="str">
        <f>+W9</f>
        <v>Corbuches</v>
      </c>
      <c r="AF5" s="207" t="str">
        <f>+W10</f>
        <v>Réveillon</v>
      </c>
      <c r="AH5" s="205" t="str">
        <f>+AB5</f>
        <v>ASGAF</v>
      </c>
      <c r="AI5" s="206" t="str">
        <f>+AC5</f>
        <v>Chevannes</v>
      </c>
      <c r="AJ5" s="206" t="str">
        <f>+AD5</f>
        <v>Chevry</v>
      </c>
      <c r="AK5" s="206" t="str">
        <f>+AE5</f>
        <v>Corbuches</v>
      </c>
      <c r="AL5" s="207" t="str">
        <f>+AF5</f>
        <v>Réveillon</v>
      </c>
      <c r="AN5" s="205" t="str">
        <f>+AH5</f>
        <v>ASGAF</v>
      </c>
      <c r="AO5" s="206" t="str">
        <f>+AI5</f>
        <v>Chevannes</v>
      </c>
      <c r="AP5" s="206" t="str">
        <f>+AJ5</f>
        <v>Chevry</v>
      </c>
      <c r="AQ5" s="206" t="str">
        <f>+AK5</f>
        <v>Corbuches</v>
      </c>
      <c r="AR5" s="207" t="str">
        <f>+AL5</f>
        <v>Réveillon</v>
      </c>
      <c r="AT5" s="932" t="s">
        <v>227</v>
      </c>
      <c r="AU5" s="933"/>
      <c r="AV5" s="934"/>
      <c r="AW5" s="932" t="s">
        <v>86</v>
      </c>
      <c r="AX5" s="933"/>
      <c r="AY5" s="934"/>
      <c r="AZ5" s="932" t="s">
        <v>87</v>
      </c>
      <c r="BA5" s="933"/>
      <c r="BB5" s="934"/>
    </row>
    <row r="6" spans="1:54" ht="16.5" customHeight="1" thickBot="1" x14ac:dyDescent="0.4">
      <c r="A6" s="208">
        <v>1</v>
      </c>
      <c r="B6" s="209" t="str">
        <f t="shared" ref="B6:E21" si="0">+B42</f>
        <v>Dilun Olivier</v>
      </c>
      <c r="C6" s="210" t="str">
        <f>+C42</f>
        <v>H</v>
      </c>
      <c r="D6" s="211" t="str">
        <f t="shared" ref="D6:E14" si="1">+D42</f>
        <v>Réveillon</v>
      </c>
      <c r="E6" s="212">
        <f t="shared" si="1"/>
        <v>8.6</v>
      </c>
      <c r="F6" s="239">
        <f>N6*(IF(E6&lt;36,1,0))</f>
        <v>30</v>
      </c>
      <c r="H6" s="208">
        <v>1</v>
      </c>
      <c r="I6" s="209" t="str">
        <f t="shared" ref="I6:K21" si="2">+I42</f>
        <v>Visouthiphongs Kittiphone</v>
      </c>
      <c r="J6" s="210" t="str">
        <f t="shared" si="2"/>
        <v>H</v>
      </c>
      <c r="K6" s="210" t="str">
        <f t="shared" si="2"/>
        <v>ASGAF</v>
      </c>
      <c r="L6" s="212">
        <f t="shared" ref="L6:L35" si="3">VALUE(+L42)</f>
        <v>13.1</v>
      </c>
      <c r="M6" s="239">
        <f>N6*(IF(L6&lt;36,1,0))</f>
        <v>30</v>
      </c>
      <c r="N6" s="213">
        <v>30</v>
      </c>
      <c r="O6" s="214" t="s">
        <v>228</v>
      </c>
      <c r="P6" s="215" t="str">
        <f>+I5</f>
        <v>Nom Prénom</v>
      </c>
      <c r="Q6" s="215" t="str">
        <f>+J5</f>
        <v>H/F</v>
      </c>
      <c r="R6" s="215" t="str">
        <f>+K5</f>
        <v>Club *</v>
      </c>
      <c r="S6" s="215" t="s">
        <v>228</v>
      </c>
      <c r="T6" s="216" t="s">
        <v>230</v>
      </c>
      <c r="W6" s="217" t="s">
        <v>311</v>
      </c>
      <c r="X6" s="218">
        <f>AB121</f>
        <v>11</v>
      </c>
      <c r="AB6" s="219" t="str">
        <f>IF($D6=AB$5,$F6,"")</f>
        <v/>
      </c>
      <c r="AC6" s="220" t="str">
        <f t="shared" ref="AC6:AF21" si="4">IF($D6=AC$5,$F6,"")</f>
        <v/>
      </c>
      <c r="AD6" s="220" t="str">
        <f t="shared" si="4"/>
        <v/>
      </c>
      <c r="AE6" s="220" t="str">
        <f t="shared" si="4"/>
        <v/>
      </c>
      <c r="AF6" s="221">
        <f t="shared" si="4"/>
        <v>30</v>
      </c>
      <c r="AH6" s="222">
        <f>IF($K6=AH$5,$M6,"")</f>
        <v>30</v>
      </c>
      <c r="AI6" s="223" t="str">
        <f t="shared" ref="AI6:AL21" si="5">IF($K6=AI$5,$M6,"")</f>
        <v/>
      </c>
      <c r="AJ6" s="223" t="str">
        <f t="shared" si="5"/>
        <v/>
      </c>
      <c r="AK6" s="223" t="str">
        <f t="shared" si="5"/>
        <v/>
      </c>
      <c r="AL6" s="224" t="str">
        <f t="shared" si="5"/>
        <v/>
      </c>
      <c r="AN6" s="219" t="str">
        <f>IF($R7=AN$5,$S7,"")</f>
        <v/>
      </c>
      <c r="AO6" s="220">
        <f t="shared" ref="AO6:AR17" si="6">IF($R7=AO$5,$S7,"")</f>
        <v>12</v>
      </c>
      <c r="AP6" s="220" t="str">
        <f t="shared" si="6"/>
        <v/>
      </c>
      <c r="AQ6" s="220" t="str">
        <f t="shared" si="6"/>
        <v/>
      </c>
      <c r="AR6" s="221" t="str">
        <f t="shared" si="6"/>
        <v/>
      </c>
      <c r="AT6" s="202" t="s">
        <v>229</v>
      </c>
      <c r="AU6" s="202" t="s">
        <v>228</v>
      </c>
      <c r="AV6" s="202" t="s">
        <v>1</v>
      </c>
      <c r="AW6" s="202" t="s">
        <v>229</v>
      </c>
      <c r="AX6" s="202" t="s">
        <v>228</v>
      </c>
      <c r="AY6" s="202" t="s">
        <v>1</v>
      </c>
      <c r="AZ6" s="202" t="s">
        <v>229</v>
      </c>
      <c r="BA6" s="202" t="s">
        <v>228</v>
      </c>
      <c r="BB6" s="202" t="s">
        <v>1</v>
      </c>
    </row>
    <row r="7" spans="1:54" ht="16.5" customHeight="1" thickBot="1" x14ac:dyDescent="0.4">
      <c r="A7" s="225">
        <v>2</v>
      </c>
      <c r="B7" s="226" t="str">
        <f t="shared" si="0"/>
        <v>Lutz Dominique</v>
      </c>
      <c r="C7" s="227" t="str">
        <f t="shared" si="0"/>
        <v>H</v>
      </c>
      <c r="D7" s="228" t="str">
        <f t="shared" si="1"/>
        <v>Réveillon</v>
      </c>
      <c r="E7" s="212">
        <f t="shared" si="1"/>
        <v>9.1999999999999993</v>
      </c>
      <c r="F7" s="244">
        <f t="shared" ref="F7:F35" si="7">N7*(IF(E7&lt;36,1,0))</f>
        <v>29</v>
      </c>
      <c r="H7" s="225">
        <v>2</v>
      </c>
      <c r="I7" s="226" t="str">
        <f t="shared" si="2"/>
        <v>Dilun Olivier</v>
      </c>
      <c r="J7" s="227" t="str">
        <f t="shared" si="2"/>
        <v>H</v>
      </c>
      <c r="K7" s="227" t="str">
        <f t="shared" si="2"/>
        <v>Réveillon</v>
      </c>
      <c r="L7" s="212">
        <f t="shared" si="3"/>
        <v>8.6</v>
      </c>
      <c r="M7" s="239">
        <f t="shared" ref="M7:M34" si="8">N7*(IF(L7&lt;36,1,0))</f>
        <v>29</v>
      </c>
      <c r="N7" s="229">
        <v>29</v>
      </c>
      <c r="O7" s="230">
        <v>1</v>
      </c>
      <c r="P7" s="231" t="str">
        <f t="shared" ref="P7:P18" si="9">IFERROR(VLOOKUP($O7,$AU$7:$AV$36,2,0),"")</f>
        <v>Gastaud Daniel</v>
      </c>
      <c r="Q7" s="231">
        <f t="shared" ref="Q7:Q18" si="10">IFERROR(VLOOKUP($P7,$I$6:$L$35,4,0),"")</f>
        <v>41.9</v>
      </c>
      <c r="R7" s="231" t="str">
        <f t="shared" ref="R7:R18" si="11">IFERROR(VLOOKUP($P7,$I$6:$L$35,3,0),"")</f>
        <v>Chevannes</v>
      </c>
      <c r="S7" s="223">
        <f t="shared" ref="S7:S18" si="12">IF(P7&lt;&gt;"",T7,0)</f>
        <v>12</v>
      </c>
      <c r="T7" s="224">
        <v>12</v>
      </c>
      <c r="W7" s="232" t="str">
        <f>+Liste_J!O8</f>
        <v>Chevannes</v>
      </c>
      <c r="X7" s="233">
        <f>AC121</f>
        <v>11</v>
      </c>
      <c r="AB7" s="234" t="str">
        <f t="shared" ref="AB7:AF35" si="13">IF($D7=AB$5,$F7,"")</f>
        <v/>
      </c>
      <c r="AC7" s="235" t="str">
        <f t="shared" si="4"/>
        <v/>
      </c>
      <c r="AD7" s="235" t="str">
        <f t="shared" si="4"/>
        <v/>
      </c>
      <c r="AE7" s="235" t="str">
        <f t="shared" si="4"/>
        <v/>
      </c>
      <c r="AF7" s="236">
        <f t="shared" si="4"/>
        <v>29</v>
      </c>
      <c r="AH7" s="234" t="str">
        <f t="shared" ref="AH7:AL35" si="14">IF($K7=AH$5,$M7,"")</f>
        <v/>
      </c>
      <c r="AI7" s="235" t="str">
        <f t="shared" si="5"/>
        <v/>
      </c>
      <c r="AJ7" s="235" t="str">
        <f t="shared" si="5"/>
        <v/>
      </c>
      <c r="AK7" s="235" t="str">
        <f t="shared" si="5"/>
        <v/>
      </c>
      <c r="AL7" s="236">
        <f t="shared" si="5"/>
        <v>29</v>
      </c>
      <c r="AN7" s="234" t="str">
        <f t="shared" ref="AN7:AN17" si="15">IF($R8=AN$5,$S8,"")</f>
        <v/>
      </c>
      <c r="AO7" s="235" t="str">
        <f t="shared" si="6"/>
        <v/>
      </c>
      <c r="AP7" s="235" t="str">
        <f t="shared" si="6"/>
        <v/>
      </c>
      <c r="AQ7" s="235" t="str">
        <f t="shared" si="6"/>
        <v/>
      </c>
      <c r="AR7" s="236" t="str">
        <f t="shared" si="6"/>
        <v/>
      </c>
      <c r="AT7" s="237">
        <f>IF(L6&gt;36,N6,0)</f>
        <v>0</v>
      </c>
      <c r="AU7" s="238">
        <f t="shared" ref="AU7:AU36" si="16">IF(AT7&lt;&gt;0,RANK(AT7,AT$7:AT$36),0)</f>
        <v>0</v>
      </c>
      <c r="AV7" s="238" t="str">
        <f t="shared" ref="AV7:AV36" si="17">IF(AU7&lt;&gt;0,$I6,"")</f>
        <v/>
      </c>
      <c r="AW7" s="238">
        <f t="shared" ref="AW7:AW36" si="18">IF((L6&gt;36),0,IF(J6="F",M6,0))</f>
        <v>0</v>
      </c>
      <c r="AX7" s="238">
        <f t="shared" ref="AX7:AX36" si="19">IF(AW7&lt;&gt;0,RANK(AW7,AW$7:AW$36),0)</f>
        <v>0</v>
      </c>
      <c r="AY7" s="238" t="str">
        <f t="shared" ref="AY7:AY36" si="20">IF(AX7&lt;&gt;0,$I6,"")</f>
        <v/>
      </c>
      <c r="AZ7" s="238">
        <f t="shared" ref="AZ7:AZ36" si="21">IF((L6&gt;36),0,IF(J6="F",0,M6))</f>
        <v>30</v>
      </c>
      <c r="BA7" s="238">
        <f t="shared" ref="BA7:BA36" si="22">IF(AZ7&lt;&gt;0,RANK(AZ7,AZ$7:AZ$36),0)</f>
        <v>1</v>
      </c>
      <c r="BB7" s="239" t="str">
        <f t="shared" ref="BB7:BB36" si="23">IF(BA7&lt;&gt;0,$I6,"")</f>
        <v>Visouthiphongs Kittiphone</v>
      </c>
    </row>
    <row r="8" spans="1:54" ht="16.5" customHeight="1" thickBot="1" x14ac:dyDescent="0.4">
      <c r="A8" s="225">
        <v>3</v>
      </c>
      <c r="B8" s="226" t="str">
        <f t="shared" si="0"/>
        <v>Visouthiphongs Kittiphone</v>
      </c>
      <c r="C8" s="227" t="str">
        <f t="shared" si="0"/>
        <v>H</v>
      </c>
      <c r="D8" s="228" t="str">
        <f t="shared" si="1"/>
        <v>ASGAF</v>
      </c>
      <c r="E8" s="212">
        <f t="shared" si="1"/>
        <v>13.1</v>
      </c>
      <c r="F8" s="244">
        <f t="shared" si="7"/>
        <v>28</v>
      </c>
      <c r="H8" s="225">
        <v>3</v>
      </c>
      <c r="I8" s="226" t="str">
        <f t="shared" si="2"/>
        <v>Lutz Dominique</v>
      </c>
      <c r="J8" s="227" t="str">
        <f t="shared" si="2"/>
        <v>H</v>
      </c>
      <c r="K8" s="227" t="str">
        <f t="shared" si="2"/>
        <v>Réveillon</v>
      </c>
      <c r="L8" s="212">
        <f t="shared" si="3"/>
        <v>9.1999999999999993</v>
      </c>
      <c r="M8" s="239">
        <f t="shared" si="8"/>
        <v>28</v>
      </c>
      <c r="N8" s="229">
        <v>28</v>
      </c>
      <c r="O8" s="240">
        <v>2</v>
      </c>
      <c r="P8" s="241" t="str">
        <f t="shared" si="9"/>
        <v/>
      </c>
      <c r="Q8" s="241" t="str">
        <f t="shared" si="10"/>
        <v/>
      </c>
      <c r="R8" s="241" t="str">
        <f t="shared" si="11"/>
        <v/>
      </c>
      <c r="S8" s="223">
        <f t="shared" si="12"/>
        <v>0</v>
      </c>
      <c r="T8" s="224"/>
      <c r="W8" s="232" t="s">
        <v>11</v>
      </c>
      <c r="X8" s="233">
        <f>AD121</f>
        <v>4</v>
      </c>
      <c r="AB8" s="234">
        <f t="shared" si="13"/>
        <v>28</v>
      </c>
      <c r="AC8" s="235" t="str">
        <f t="shared" si="4"/>
        <v/>
      </c>
      <c r="AD8" s="235" t="str">
        <f t="shared" si="4"/>
        <v/>
      </c>
      <c r="AE8" s="235" t="str">
        <f t="shared" si="4"/>
        <v/>
      </c>
      <c r="AF8" s="236" t="str">
        <f t="shared" si="4"/>
        <v/>
      </c>
      <c r="AH8" s="234" t="str">
        <f t="shared" si="14"/>
        <v/>
      </c>
      <c r="AI8" s="235" t="str">
        <f t="shared" si="5"/>
        <v/>
      </c>
      <c r="AJ8" s="235" t="str">
        <f t="shared" si="5"/>
        <v/>
      </c>
      <c r="AK8" s="235" t="str">
        <f t="shared" si="5"/>
        <v/>
      </c>
      <c r="AL8" s="236">
        <f t="shared" si="5"/>
        <v>28</v>
      </c>
      <c r="AN8" s="234" t="str">
        <f t="shared" si="15"/>
        <v/>
      </c>
      <c r="AO8" s="235" t="str">
        <f t="shared" si="6"/>
        <v/>
      </c>
      <c r="AP8" s="235" t="str">
        <f t="shared" si="6"/>
        <v/>
      </c>
      <c r="AQ8" s="235" t="str">
        <f t="shared" si="6"/>
        <v/>
      </c>
      <c r="AR8" s="236" t="str">
        <f t="shared" si="6"/>
        <v/>
      </c>
      <c r="AT8" s="242">
        <f t="shared" ref="AT8:AT36" si="24">IF(L7&gt;36,N7,0)</f>
        <v>0</v>
      </c>
      <c r="AU8" s="243">
        <f t="shared" si="16"/>
        <v>0</v>
      </c>
      <c r="AV8" s="243" t="str">
        <f t="shared" si="17"/>
        <v/>
      </c>
      <c r="AW8" s="243">
        <f t="shared" si="18"/>
        <v>0</v>
      </c>
      <c r="AX8" s="243">
        <f t="shared" si="19"/>
        <v>0</v>
      </c>
      <c r="AY8" s="243" t="str">
        <f t="shared" si="20"/>
        <v/>
      </c>
      <c r="AZ8" s="243">
        <f t="shared" si="21"/>
        <v>29</v>
      </c>
      <c r="BA8" s="243">
        <f t="shared" si="22"/>
        <v>2</v>
      </c>
      <c r="BB8" s="244" t="str">
        <f t="shared" si="23"/>
        <v>Dilun Olivier</v>
      </c>
    </row>
    <row r="9" spans="1:54" ht="16.5" customHeight="1" thickBot="1" x14ac:dyDescent="0.4">
      <c r="A9" s="225">
        <v>4</v>
      </c>
      <c r="B9" s="226" t="str">
        <f t="shared" si="0"/>
        <v>Szechter Bertrand</v>
      </c>
      <c r="C9" s="227" t="str">
        <f t="shared" si="0"/>
        <v>H</v>
      </c>
      <c r="D9" s="228" t="str">
        <f t="shared" si="1"/>
        <v>Corbuches</v>
      </c>
      <c r="E9" s="212">
        <f t="shared" si="1"/>
        <v>7.8</v>
      </c>
      <c r="F9" s="244">
        <f t="shared" si="7"/>
        <v>27</v>
      </c>
      <c r="H9" s="225">
        <v>4</v>
      </c>
      <c r="I9" s="226" t="str">
        <f t="shared" si="2"/>
        <v>Barcon Jean-Jacques</v>
      </c>
      <c r="J9" s="227" t="str">
        <f t="shared" si="2"/>
        <v>H</v>
      </c>
      <c r="K9" s="227" t="str">
        <f t="shared" si="2"/>
        <v>ASGAF</v>
      </c>
      <c r="L9" s="212">
        <f t="shared" si="3"/>
        <v>20.6</v>
      </c>
      <c r="M9" s="239">
        <f t="shared" si="8"/>
        <v>27</v>
      </c>
      <c r="N9" s="229">
        <v>27</v>
      </c>
      <c r="O9" s="240">
        <v>3</v>
      </c>
      <c r="P9" s="241" t="str">
        <f t="shared" si="9"/>
        <v/>
      </c>
      <c r="Q9" s="241" t="str">
        <f t="shared" si="10"/>
        <v/>
      </c>
      <c r="R9" s="241" t="str">
        <f t="shared" si="11"/>
        <v/>
      </c>
      <c r="S9" s="223">
        <f t="shared" si="12"/>
        <v>0</v>
      </c>
      <c r="T9" s="224" t="str">
        <f t="shared" ref="T9:T18" si="25">IFERROR(VLOOKUP($P9,$I$6:$M$35,5,0),"")</f>
        <v/>
      </c>
      <c r="W9" s="232" t="s">
        <v>12</v>
      </c>
      <c r="X9" s="233">
        <f>AE121</f>
        <v>6</v>
      </c>
      <c r="AB9" s="234" t="str">
        <f t="shared" si="13"/>
        <v/>
      </c>
      <c r="AC9" s="235" t="str">
        <f t="shared" si="4"/>
        <v/>
      </c>
      <c r="AD9" s="235" t="str">
        <f t="shared" si="4"/>
        <v/>
      </c>
      <c r="AE9" s="235">
        <f t="shared" si="4"/>
        <v>27</v>
      </c>
      <c r="AF9" s="236" t="str">
        <f t="shared" si="4"/>
        <v/>
      </c>
      <c r="AH9" s="234">
        <f t="shared" si="14"/>
        <v>27</v>
      </c>
      <c r="AI9" s="235" t="str">
        <f t="shared" si="5"/>
        <v/>
      </c>
      <c r="AJ9" s="235" t="str">
        <f t="shared" si="5"/>
        <v/>
      </c>
      <c r="AK9" s="235" t="str">
        <f t="shared" si="5"/>
        <v/>
      </c>
      <c r="AL9" s="236" t="str">
        <f t="shared" si="5"/>
        <v/>
      </c>
      <c r="AN9" s="234" t="str">
        <f t="shared" si="15"/>
        <v/>
      </c>
      <c r="AO9" s="235" t="str">
        <f t="shared" si="6"/>
        <v/>
      </c>
      <c r="AP9" s="235" t="str">
        <f t="shared" si="6"/>
        <v/>
      </c>
      <c r="AQ9" s="235" t="str">
        <f t="shared" si="6"/>
        <v/>
      </c>
      <c r="AR9" s="236" t="str">
        <f t="shared" si="6"/>
        <v/>
      </c>
      <c r="AT9" s="242">
        <f t="shared" si="24"/>
        <v>0</v>
      </c>
      <c r="AU9" s="243">
        <f t="shared" si="16"/>
        <v>0</v>
      </c>
      <c r="AV9" s="243" t="str">
        <f t="shared" si="17"/>
        <v/>
      </c>
      <c r="AW9" s="243">
        <f t="shared" si="18"/>
        <v>0</v>
      </c>
      <c r="AX9" s="243">
        <f t="shared" si="19"/>
        <v>0</v>
      </c>
      <c r="AY9" s="243" t="str">
        <f t="shared" si="20"/>
        <v/>
      </c>
      <c r="AZ9" s="243">
        <f t="shared" si="21"/>
        <v>28</v>
      </c>
      <c r="BA9" s="243">
        <f t="shared" si="22"/>
        <v>3</v>
      </c>
      <c r="BB9" s="244" t="str">
        <f t="shared" si="23"/>
        <v>Lutz Dominique</v>
      </c>
    </row>
    <row r="10" spans="1:54" ht="16.5" customHeight="1" thickBot="1" x14ac:dyDescent="0.4">
      <c r="A10" s="225">
        <v>5</v>
      </c>
      <c r="B10" s="226" t="str">
        <f t="shared" si="0"/>
        <v>Bridier Jean Michel</v>
      </c>
      <c r="C10" s="227" t="str">
        <f t="shared" si="0"/>
        <v>H</v>
      </c>
      <c r="D10" s="228" t="str">
        <f t="shared" si="1"/>
        <v>Réveillon</v>
      </c>
      <c r="E10" s="212">
        <f t="shared" si="1"/>
        <v>8.9</v>
      </c>
      <c r="F10" s="244">
        <f t="shared" si="7"/>
        <v>26</v>
      </c>
      <c r="H10" s="225">
        <v>5</v>
      </c>
      <c r="I10" s="226" t="str">
        <f t="shared" si="2"/>
        <v>Sauvadet Dominique</v>
      </c>
      <c r="J10" s="227" t="str">
        <f t="shared" si="2"/>
        <v>H</v>
      </c>
      <c r="K10" s="227" t="str">
        <f t="shared" si="2"/>
        <v>ASGAF</v>
      </c>
      <c r="L10" s="212">
        <f t="shared" si="3"/>
        <v>19</v>
      </c>
      <c r="M10" s="239">
        <f t="shared" si="8"/>
        <v>26</v>
      </c>
      <c r="N10" s="229">
        <v>26</v>
      </c>
      <c r="O10" s="240">
        <v>4</v>
      </c>
      <c r="P10" s="241" t="str">
        <f t="shared" si="9"/>
        <v/>
      </c>
      <c r="Q10" s="241" t="str">
        <f t="shared" si="10"/>
        <v/>
      </c>
      <c r="R10" s="241" t="str">
        <f t="shared" si="11"/>
        <v/>
      </c>
      <c r="S10" s="223">
        <f t="shared" si="12"/>
        <v>0</v>
      </c>
      <c r="T10" s="224" t="str">
        <f t="shared" si="25"/>
        <v/>
      </c>
      <c r="W10" s="232" t="s">
        <v>13</v>
      </c>
      <c r="X10" s="233">
        <f>AF121</f>
        <v>11</v>
      </c>
      <c r="AB10" s="234" t="str">
        <f t="shared" si="13"/>
        <v/>
      </c>
      <c r="AC10" s="235" t="str">
        <f t="shared" si="4"/>
        <v/>
      </c>
      <c r="AD10" s="235" t="str">
        <f t="shared" si="4"/>
        <v/>
      </c>
      <c r="AE10" s="235" t="str">
        <f t="shared" si="4"/>
        <v/>
      </c>
      <c r="AF10" s="236">
        <f t="shared" si="4"/>
        <v>26</v>
      </c>
      <c r="AH10" s="234">
        <f t="shared" si="14"/>
        <v>26</v>
      </c>
      <c r="AI10" s="235" t="str">
        <f t="shared" si="5"/>
        <v/>
      </c>
      <c r="AJ10" s="235" t="str">
        <f t="shared" si="5"/>
        <v/>
      </c>
      <c r="AK10" s="235" t="str">
        <f t="shared" si="5"/>
        <v/>
      </c>
      <c r="AL10" s="236" t="str">
        <f t="shared" si="5"/>
        <v/>
      </c>
      <c r="AN10" s="234" t="str">
        <f t="shared" si="15"/>
        <v/>
      </c>
      <c r="AO10" s="235" t="str">
        <f t="shared" si="6"/>
        <v/>
      </c>
      <c r="AP10" s="235" t="str">
        <f t="shared" si="6"/>
        <v/>
      </c>
      <c r="AQ10" s="235" t="str">
        <f t="shared" si="6"/>
        <v/>
      </c>
      <c r="AR10" s="236" t="str">
        <f t="shared" si="6"/>
        <v/>
      </c>
      <c r="AT10" s="242">
        <f t="shared" si="24"/>
        <v>0</v>
      </c>
      <c r="AU10" s="243">
        <f t="shared" si="16"/>
        <v>0</v>
      </c>
      <c r="AV10" s="243" t="str">
        <f t="shared" si="17"/>
        <v/>
      </c>
      <c r="AW10" s="243">
        <f t="shared" si="18"/>
        <v>0</v>
      </c>
      <c r="AX10" s="243">
        <f t="shared" si="19"/>
        <v>0</v>
      </c>
      <c r="AY10" s="243" t="str">
        <f t="shared" si="20"/>
        <v/>
      </c>
      <c r="AZ10" s="243">
        <f t="shared" si="21"/>
        <v>27</v>
      </c>
      <c r="BA10" s="243">
        <f t="shared" si="22"/>
        <v>4</v>
      </c>
      <c r="BB10" s="244" t="str">
        <f t="shared" si="23"/>
        <v>Barcon Jean-Jacques</v>
      </c>
    </row>
    <row r="11" spans="1:54" ht="16.5" customHeight="1" thickBot="1" x14ac:dyDescent="0.4">
      <c r="A11" s="225">
        <v>6</v>
      </c>
      <c r="B11" s="226" t="str">
        <f t="shared" si="0"/>
        <v>Lapatrie Gilles</v>
      </c>
      <c r="C11" s="227" t="str">
        <f t="shared" si="0"/>
        <v>H</v>
      </c>
      <c r="D11" s="228" t="str">
        <f t="shared" si="1"/>
        <v>Réveillon</v>
      </c>
      <c r="E11" s="212">
        <f t="shared" si="1"/>
        <v>11</v>
      </c>
      <c r="F11" s="244">
        <f t="shared" si="7"/>
        <v>25</v>
      </c>
      <c r="H11" s="225">
        <v>6</v>
      </c>
      <c r="I11" s="226" t="str">
        <f t="shared" si="2"/>
        <v>Baptiste Nathalie</v>
      </c>
      <c r="J11" s="227" t="str">
        <f t="shared" si="2"/>
        <v>F</v>
      </c>
      <c r="K11" s="227" t="str">
        <f t="shared" si="2"/>
        <v>Chevannes</v>
      </c>
      <c r="L11" s="212">
        <f t="shared" si="3"/>
        <v>14.1</v>
      </c>
      <c r="M11" s="239">
        <f t="shared" si="8"/>
        <v>25</v>
      </c>
      <c r="N11" s="229">
        <v>25</v>
      </c>
      <c r="O11" s="240">
        <v>5</v>
      </c>
      <c r="P11" s="241" t="str">
        <f t="shared" si="9"/>
        <v/>
      </c>
      <c r="Q11" s="241" t="str">
        <f t="shared" si="10"/>
        <v/>
      </c>
      <c r="R11" s="241" t="str">
        <f t="shared" si="11"/>
        <v/>
      </c>
      <c r="S11" s="223">
        <f t="shared" si="12"/>
        <v>0</v>
      </c>
      <c r="T11" s="224" t="str">
        <f t="shared" si="25"/>
        <v/>
      </c>
      <c r="W11" s="245" t="s">
        <v>8</v>
      </c>
      <c r="X11" s="246">
        <f>SUM(X6:X10)</f>
        <v>43</v>
      </c>
      <c r="AB11" s="234" t="str">
        <f t="shared" si="13"/>
        <v/>
      </c>
      <c r="AC11" s="235" t="str">
        <f t="shared" si="4"/>
        <v/>
      </c>
      <c r="AD11" s="235" t="str">
        <f t="shared" si="4"/>
        <v/>
      </c>
      <c r="AE11" s="235" t="str">
        <f t="shared" si="4"/>
        <v/>
      </c>
      <c r="AF11" s="236">
        <f t="shared" si="4"/>
        <v>25</v>
      </c>
      <c r="AH11" s="234" t="str">
        <f t="shared" si="14"/>
        <v/>
      </c>
      <c r="AI11" s="235">
        <f t="shared" si="5"/>
        <v>25</v>
      </c>
      <c r="AJ11" s="235" t="str">
        <f t="shared" si="5"/>
        <v/>
      </c>
      <c r="AK11" s="235" t="str">
        <f t="shared" si="5"/>
        <v/>
      </c>
      <c r="AL11" s="236" t="str">
        <f t="shared" si="5"/>
        <v/>
      </c>
      <c r="AN11" s="234" t="str">
        <f t="shared" si="15"/>
        <v/>
      </c>
      <c r="AO11" s="235" t="str">
        <f t="shared" si="6"/>
        <v/>
      </c>
      <c r="AP11" s="235" t="str">
        <f t="shared" si="6"/>
        <v/>
      </c>
      <c r="AQ11" s="235" t="str">
        <f t="shared" si="6"/>
        <v/>
      </c>
      <c r="AR11" s="236" t="str">
        <f t="shared" si="6"/>
        <v/>
      </c>
      <c r="AT11" s="242">
        <f t="shared" si="24"/>
        <v>0</v>
      </c>
      <c r="AU11" s="243">
        <f t="shared" si="16"/>
        <v>0</v>
      </c>
      <c r="AV11" s="243" t="str">
        <f t="shared" si="17"/>
        <v/>
      </c>
      <c r="AW11" s="243">
        <f t="shared" si="18"/>
        <v>0</v>
      </c>
      <c r="AX11" s="243">
        <f t="shared" si="19"/>
        <v>0</v>
      </c>
      <c r="AY11" s="243" t="str">
        <f t="shared" si="20"/>
        <v/>
      </c>
      <c r="AZ11" s="243">
        <f t="shared" si="21"/>
        <v>26</v>
      </c>
      <c r="BA11" s="243">
        <f t="shared" si="22"/>
        <v>5</v>
      </c>
      <c r="BB11" s="244" t="str">
        <f t="shared" si="23"/>
        <v>Sauvadet Dominique</v>
      </c>
    </row>
    <row r="12" spans="1:54" ht="16.5" customHeight="1" thickBot="1" x14ac:dyDescent="0.4">
      <c r="A12" s="225">
        <v>7</v>
      </c>
      <c r="B12" s="226" t="str">
        <f t="shared" si="0"/>
        <v>Colmerauer Denis</v>
      </c>
      <c r="C12" s="227" t="str">
        <f t="shared" si="0"/>
        <v>H</v>
      </c>
      <c r="D12" s="228" t="str">
        <f t="shared" si="1"/>
        <v>Corbuches</v>
      </c>
      <c r="E12" s="212">
        <f t="shared" si="1"/>
        <v>11.3</v>
      </c>
      <c r="F12" s="244">
        <f t="shared" si="7"/>
        <v>24</v>
      </c>
      <c r="H12" s="225">
        <v>7</v>
      </c>
      <c r="I12" s="226" t="str">
        <f t="shared" si="2"/>
        <v>Bouvree Guy</v>
      </c>
      <c r="J12" s="227" t="str">
        <f t="shared" si="2"/>
        <v>H</v>
      </c>
      <c r="K12" s="227" t="str">
        <f t="shared" si="2"/>
        <v>Réveillon</v>
      </c>
      <c r="L12" s="212">
        <f t="shared" si="3"/>
        <v>18.7</v>
      </c>
      <c r="M12" s="239">
        <f t="shared" si="8"/>
        <v>24</v>
      </c>
      <c r="N12" s="229">
        <v>24</v>
      </c>
      <c r="O12" s="240">
        <v>6</v>
      </c>
      <c r="P12" s="241" t="str">
        <f t="shared" si="9"/>
        <v/>
      </c>
      <c r="Q12" s="241" t="str">
        <f t="shared" si="10"/>
        <v/>
      </c>
      <c r="R12" s="241" t="str">
        <f t="shared" si="11"/>
        <v/>
      </c>
      <c r="S12" s="223">
        <f t="shared" si="12"/>
        <v>0</v>
      </c>
      <c r="T12" s="224" t="str">
        <f t="shared" si="25"/>
        <v/>
      </c>
      <c r="AB12" s="234" t="str">
        <f t="shared" si="13"/>
        <v/>
      </c>
      <c r="AC12" s="235" t="str">
        <f t="shared" si="4"/>
        <v/>
      </c>
      <c r="AD12" s="235" t="str">
        <f t="shared" si="4"/>
        <v/>
      </c>
      <c r="AE12" s="235">
        <f t="shared" si="4"/>
        <v>24</v>
      </c>
      <c r="AF12" s="236" t="str">
        <f t="shared" si="4"/>
        <v/>
      </c>
      <c r="AH12" s="234" t="str">
        <f t="shared" si="14"/>
        <v/>
      </c>
      <c r="AI12" s="235" t="str">
        <f t="shared" si="5"/>
        <v/>
      </c>
      <c r="AJ12" s="235" t="str">
        <f t="shared" si="5"/>
        <v/>
      </c>
      <c r="AK12" s="235" t="str">
        <f t="shared" si="5"/>
        <v/>
      </c>
      <c r="AL12" s="236">
        <f t="shared" si="5"/>
        <v>24</v>
      </c>
      <c r="AN12" s="234" t="str">
        <f t="shared" si="15"/>
        <v/>
      </c>
      <c r="AO12" s="235" t="str">
        <f t="shared" si="6"/>
        <v/>
      </c>
      <c r="AP12" s="235" t="str">
        <f t="shared" si="6"/>
        <v/>
      </c>
      <c r="AQ12" s="235" t="str">
        <f t="shared" si="6"/>
        <v/>
      </c>
      <c r="AR12" s="236" t="str">
        <f t="shared" si="6"/>
        <v/>
      </c>
      <c r="AT12" s="242">
        <f t="shared" si="24"/>
        <v>0</v>
      </c>
      <c r="AU12" s="243">
        <f t="shared" si="16"/>
        <v>0</v>
      </c>
      <c r="AV12" s="243" t="str">
        <f t="shared" si="17"/>
        <v/>
      </c>
      <c r="AW12" s="243">
        <f t="shared" si="18"/>
        <v>25</v>
      </c>
      <c r="AX12" s="243">
        <f t="shared" si="19"/>
        <v>1</v>
      </c>
      <c r="AY12" s="243" t="str">
        <f t="shared" si="20"/>
        <v>Baptiste Nathalie</v>
      </c>
      <c r="AZ12" s="243">
        <f t="shared" si="21"/>
        <v>0</v>
      </c>
      <c r="BA12" s="243">
        <f t="shared" si="22"/>
        <v>0</v>
      </c>
      <c r="BB12" s="244" t="str">
        <f t="shared" si="23"/>
        <v/>
      </c>
    </row>
    <row r="13" spans="1:54" ht="16.5" customHeight="1" thickBot="1" x14ac:dyDescent="0.4">
      <c r="A13" s="225">
        <v>8</v>
      </c>
      <c r="B13" s="226" t="str">
        <f t="shared" si="0"/>
        <v>Sauvadet Dominique</v>
      </c>
      <c r="C13" s="227" t="str">
        <f t="shared" si="0"/>
        <v>H</v>
      </c>
      <c r="D13" s="228" t="str">
        <f t="shared" si="1"/>
        <v>ASGAF</v>
      </c>
      <c r="E13" s="212">
        <f t="shared" si="1"/>
        <v>19</v>
      </c>
      <c r="F13" s="244">
        <f t="shared" si="7"/>
        <v>23</v>
      </c>
      <c r="H13" s="225">
        <v>8</v>
      </c>
      <c r="I13" s="226" t="str">
        <f t="shared" si="2"/>
        <v>Gastaud Daniel</v>
      </c>
      <c r="J13" s="227" t="str">
        <f t="shared" si="2"/>
        <v>H</v>
      </c>
      <c r="K13" s="227" t="str">
        <f t="shared" si="2"/>
        <v>Chevannes</v>
      </c>
      <c r="L13" s="212">
        <f t="shared" si="3"/>
        <v>41.9</v>
      </c>
      <c r="M13" s="239">
        <f t="shared" si="8"/>
        <v>0</v>
      </c>
      <c r="N13" s="229">
        <v>23</v>
      </c>
      <c r="O13" s="240">
        <v>7</v>
      </c>
      <c r="P13" s="241" t="str">
        <f t="shared" si="9"/>
        <v/>
      </c>
      <c r="Q13" s="241" t="str">
        <f t="shared" si="10"/>
        <v/>
      </c>
      <c r="R13" s="241" t="str">
        <f t="shared" si="11"/>
        <v/>
      </c>
      <c r="S13" s="223">
        <f t="shared" si="12"/>
        <v>0</v>
      </c>
      <c r="T13" s="224" t="str">
        <f t="shared" si="25"/>
        <v/>
      </c>
      <c r="W13" s="932" t="s">
        <v>4</v>
      </c>
      <c r="X13" s="933"/>
      <c r="Y13" s="933"/>
      <c r="Z13" s="934"/>
      <c r="AB13" s="234">
        <f t="shared" si="13"/>
        <v>23</v>
      </c>
      <c r="AC13" s="235" t="str">
        <f t="shared" si="4"/>
        <v/>
      </c>
      <c r="AD13" s="235" t="str">
        <f t="shared" si="4"/>
        <v/>
      </c>
      <c r="AE13" s="235" t="str">
        <f t="shared" si="4"/>
        <v/>
      </c>
      <c r="AF13" s="236" t="str">
        <f t="shared" si="4"/>
        <v/>
      </c>
      <c r="AH13" s="234" t="str">
        <f t="shared" si="14"/>
        <v/>
      </c>
      <c r="AI13" s="235">
        <f t="shared" si="5"/>
        <v>0</v>
      </c>
      <c r="AJ13" s="235" t="str">
        <f t="shared" si="5"/>
        <v/>
      </c>
      <c r="AK13" s="235" t="str">
        <f t="shared" si="5"/>
        <v/>
      </c>
      <c r="AL13" s="236" t="str">
        <f t="shared" si="5"/>
        <v/>
      </c>
      <c r="AN13" s="234" t="str">
        <f t="shared" si="15"/>
        <v/>
      </c>
      <c r="AO13" s="235" t="str">
        <f t="shared" si="6"/>
        <v/>
      </c>
      <c r="AP13" s="235" t="str">
        <f t="shared" si="6"/>
        <v/>
      </c>
      <c r="AQ13" s="235" t="str">
        <f t="shared" si="6"/>
        <v/>
      </c>
      <c r="AR13" s="236" t="str">
        <f t="shared" si="6"/>
        <v/>
      </c>
      <c r="AT13" s="242">
        <f t="shared" si="24"/>
        <v>0</v>
      </c>
      <c r="AU13" s="243">
        <f t="shared" si="16"/>
        <v>0</v>
      </c>
      <c r="AV13" s="243" t="str">
        <f t="shared" si="17"/>
        <v/>
      </c>
      <c r="AW13" s="243">
        <f t="shared" si="18"/>
        <v>0</v>
      </c>
      <c r="AX13" s="243">
        <f t="shared" si="19"/>
        <v>0</v>
      </c>
      <c r="AY13" s="243" t="str">
        <f t="shared" si="20"/>
        <v/>
      </c>
      <c r="AZ13" s="243">
        <f t="shared" si="21"/>
        <v>24</v>
      </c>
      <c r="BA13" s="243">
        <f t="shared" si="22"/>
        <v>6</v>
      </c>
      <c r="BB13" s="244" t="str">
        <f t="shared" si="23"/>
        <v>Bouvree Guy</v>
      </c>
    </row>
    <row r="14" spans="1:54" ht="16.5" customHeight="1" thickBot="1" x14ac:dyDescent="0.4">
      <c r="A14" s="225">
        <v>9</v>
      </c>
      <c r="B14" s="226" t="str">
        <f t="shared" si="0"/>
        <v>Delaunay Olivier</v>
      </c>
      <c r="C14" s="227" t="str">
        <f t="shared" si="0"/>
        <v>H</v>
      </c>
      <c r="D14" s="228" t="str">
        <f t="shared" si="1"/>
        <v>Corbuches</v>
      </c>
      <c r="E14" s="212">
        <f t="shared" si="1"/>
        <v>11.6</v>
      </c>
      <c r="F14" s="244">
        <f t="shared" si="7"/>
        <v>22</v>
      </c>
      <c r="H14" s="225">
        <v>9</v>
      </c>
      <c r="I14" s="226" t="str">
        <f t="shared" si="2"/>
        <v>Cercus Dominique</v>
      </c>
      <c r="J14" s="227" t="str">
        <f t="shared" si="2"/>
        <v>H</v>
      </c>
      <c r="K14" s="227" t="str">
        <f t="shared" si="2"/>
        <v>Chevannes</v>
      </c>
      <c r="L14" s="212">
        <f t="shared" si="3"/>
        <v>32.1</v>
      </c>
      <c r="M14" s="239">
        <f t="shared" si="8"/>
        <v>22</v>
      </c>
      <c r="N14" s="229">
        <v>22</v>
      </c>
      <c r="O14" s="240">
        <v>8</v>
      </c>
      <c r="P14" s="241" t="str">
        <f t="shared" si="9"/>
        <v/>
      </c>
      <c r="Q14" s="241" t="str">
        <f t="shared" si="10"/>
        <v/>
      </c>
      <c r="R14" s="241" t="str">
        <f t="shared" si="11"/>
        <v/>
      </c>
      <c r="S14" s="223">
        <f t="shared" si="12"/>
        <v>0</v>
      </c>
      <c r="T14" s="224" t="str">
        <f t="shared" si="25"/>
        <v/>
      </c>
      <c r="W14" s="205" t="s">
        <v>5</v>
      </c>
      <c r="X14" s="206" t="s">
        <v>6</v>
      </c>
      <c r="Y14" s="247" t="s">
        <v>7</v>
      </c>
      <c r="Z14" s="202" t="s">
        <v>8</v>
      </c>
      <c r="AB14" s="234" t="str">
        <f t="shared" si="13"/>
        <v/>
      </c>
      <c r="AC14" s="235" t="str">
        <f t="shared" si="4"/>
        <v/>
      </c>
      <c r="AD14" s="235" t="str">
        <f t="shared" si="4"/>
        <v/>
      </c>
      <c r="AE14" s="235">
        <f t="shared" si="4"/>
        <v>22</v>
      </c>
      <c r="AF14" s="236" t="str">
        <f t="shared" si="4"/>
        <v/>
      </c>
      <c r="AH14" s="234" t="str">
        <f t="shared" si="14"/>
        <v/>
      </c>
      <c r="AI14" s="235">
        <f t="shared" si="5"/>
        <v>22</v>
      </c>
      <c r="AJ14" s="235" t="str">
        <f t="shared" si="5"/>
        <v/>
      </c>
      <c r="AK14" s="235" t="str">
        <f t="shared" si="5"/>
        <v/>
      </c>
      <c r="AL14" s="236" t="str">
        <f t="shared" si="5"/>
        <v/>
      </c>
      <c r="AN14" s="234" t="str">
        <f t="shared" si="15"/>
        <v/>
      </c>
      <c r="AO14" s="235" t="str">
        <f t="shared" si="6"/>
        <v/>
      </c>
      <c r="AP14" s="235" t="str">
        <f t="shared" si="6"/>
        <v/>
      </c>
      <c r="AQ14" s="235" t="str">
        <f t="shared" si="6"/>
        <v/>
      </c>
      <c r="AR14" s="236" t="str">
        <f t="shared" si="6"/>
        <v/>
      </c>
      <c r="AT14" s="242">
        <f t="shared" si="24"/>
        <v>23</v>
      </c>
      <c r="AU14" s="243">
        <f t="shared" si="16"/>
        <v>1</v>
      </c>
      <c r="AV14" s="243" t="str">
        <f t="shared" si="17"/>
        <v>Gastaud Daniel</v>
      </c>
      <c r="AW14" s="243">
        <f t="shared" si="18"/>
        <v>0</v>
      </c>
      <c r="AX14" s="243">
        <f t="shared" si="19"/>
        <v>0</v>
      </c>
      <c r="AY14" s="243" t="str">
        <f t="shared" si="20"/>
        <v/>
      </c>
      <c r="AZ14" s="243">
        <f t="shared" si="21"/>
        <v>0</v>
      </c>
      <c r="BA14" s="243">
        <f t="shared" si="22"/>
        <v>0</v>
      </c>
      <c r="BB14" s="244" t="str">
        <f t="shared" si="23"/>
        <v/>
      </c>
    </row>
    <row r="15" spans="1:54" ht="16.5" customHeight="1" thickBot="1" x14ac:dyDescent="0.4">
      <c r="A15" s="225">
        <v>10</v>
      </c>
      <c r="B15" s="226" t="str">
        <f t="shared" si="0"/>
        <v>Jousseau Bernard</v>
      </c>
      <c r="C15" s="227" t="str">
        <f t="shared" si="0"/>
        <v>H</v>
      </c>
      <c r="D15" s="228" t="str">
        <f t="shared" si="0"/>
        <v>Corbuches</v>
      </c>
      <c r="E15" s="212">
        <f t="shared" si="0"/>
        <v>10.3</v>
      </c>
      <c r="F15" s="244">
        <f t="shared" si="7"/>
        <v>21</v>
      </c>
      <c r="H15" s="225">
        <v>10</v>
      </c>
      <c r="I15" s="226" t="str">
        <f t="shared" si="2"/>
        <v>Nardon Philippe</v>
      </c>
      <c r="J15" s="227" t="str">
        <f t="shared" si="2"/>
        <v>H</v>
      </c>
      <c r="K15" s="227" t="str">
        <f t="shared" si="2"/>
        <v>Chevannes</v>
      </c>
      <c r="L15" s="212">
        <f t="shared" si="3"/>
        <v>30.2</v>
      </c>
      <c r="M15" s="239">
        <f t="shared" si="8"/>
        <v>21</v>
      </c>
      <c r="N15" s="229">
        <v>21</v>
      </c>
      <c r="O15" s="240">
        <v>9</v>
      </c>
      <c r="P15" s="241" t="str">
        <f t="shared" si="9"/>
        <v/>
      </c>
      <c r="Q15" s="241" t="str">
        <f t="shared" si="10"/>
        <v/>
      </c>
      <c r="R15" s="241" t="str">
        <f t="shared" si="11"/>
        <v/>
      </c>
      <c r="S15" s="223">
        <f t="shared" si="12"/>
        <v>0</v>
      </c>
      <c r="T15" s="224" t="str">
        <f t="shared" si="25"/>
        <v/>
      </c>
      <c r="W15" s="217" t="str">
        <f>+W6</f>
        <v>ASGAF</v>
      </c>
      <c r="X15" s="220">
        <f>AB36</f>
        <v>120</v>
      </c>
      <c r="Y15" s="248">
        <f>AH36+AN18</f>
        <v>145</v>
      </c>
      <c r="Z15" s="249">
        <f>SUM(X15:Y15)</f>
        <v>265</v>
      </c>
      <c r="AB15" s="234" t="str">
        <f t="shared" si="13"/>
        <v/>
      </c>
      <c r="AC15" s="235" t="str">
        <f t="shared" si="4"/>
        <v/>
      </c>
      <c r="AD15" s="235" t="str">
        <f t="shared" si="4"/>
        <v/>
      </c>
      <c r="AE15" s="235">
        <f t="shared" si="4"/>
        <v>21</v>
      </c>
      <c r="AF15" s="236" t="str">
        <f t="shared" si="4"/>
        <v/>
      </c>
      <c r="AH15" s="234" t="str">
        <f t="shared" si="14"/>
        <v/>
      </c>
      <c r="AI15" s="235">
        <f t="shared" si="5"/>
        <v>21</v>
      </c>
      <c r="AJ15" s="235" t="str">
        <f t="shared" si="5"/>
        <v/>
      </c>
      <c r="AK15" s="235" t="str">
        <f t="shared" si="5"/>
        <v/>
      </c>
      <c r="AL15" s="236" t="str">
        <f t="shared" si="5"/>
        <v/>
      </c>
      <c r="AN15" s="234" t="str">
        <f t="shared" si="15"/>
        <v/>
      </c>
      <c r="AO15" s="235" t="str">
        <f t="shared" si="6"/>
        <v/>
      </c>
      <c r="AP15" s="235" t="str">
        <f t="shared" si="6"/>
        <v/>
      </c>
      <c r="AQ15" s="235" t="str">
        <f t="shared" si="6"/>
        <v/>
      </c>
      <c r="AR15" s="236" t="str">
        <f t="shared" si="6"/>
        <v/>
      </c>
      <c r="AT15" s="242">
        <f t="shared" si="24"/>
        <v>0</v>
      </c>
      <c r="AU15" s="243">
        <f t="shared" si="16"/>
        <v>0</v>
      </c>
      <c r="AV15" s="243" t="str">
        <f t="shared" si="17"/>
        <v/>
      </c>
      <c r="AW15" s="243">
        <f t="shared" si="18"/>
        <v>0</v>
      </c>
      <c r="AX15" s="243">
        <f t="shared" si="19"/>
        <v>0</v>
      </c>
      <c r="AY15" s="243" t="str">
        <f t="shared" si="20"/>
        <v/>
      </c>
      <c r="AZ15" s="243">
        <f t="shared" si="21"/>
        <v>22</v>
      </c>
      <c r="BA15" s="243">
        <f t="shared" si="22"/>
        <v>7</v>
      </c>
      <c r="BB15" s="244" t="str">
        <f t="shared" si="23"/>
        <v>Cercus Dominique</v>
      </c>
    </row>
    <row r="16" spans="1:54" ht="16.5" customHeight="1" thickBot="1" x14ac:dyDescent="0.4">
      <c r="A16" s="225">
        <v>11</v>
      </c>
      <c r="B16" s="226" t="str">
        <f t="shared" si="0"/>
        <v>Gauvin Henri-Jacques</v>
      </c>
      <c r="C16" s="227" t="str">
        <f t="shared" si="0"/>
        <v>H</v>
      </c>
      <c r="D16" s="228" t="str">
        <f t="shared" si="0"/>
        <v>Réveillon</v>
      </c>
      <c r="E16" s="212">
        <f t="shared" si="0"/>
        <v>13.2</v>
      </c>
      <c r="F16" s="244">
        <f t="shared" si="7"/>
        <v>20</v>
      </c>
      <c r="H16" s="225">
        <v>11</v>
      </c>
      <c r="I16" s="226" t="str">
        <f t="shared" si="2"/>
        <v>Szechter Bertrand</v>
      </c>
      <c r="J16" s="227" t="str">
        <f t="shared" si="2"/>
        <v>H</v>
      </c>
      <c r="K16" s="227" t="str">
        <f t="shared" si="2"/>
        <v>Corbuches</v>
      </c>
      <c r="L16" s="212">
        <f t="shared" si="3"/>
        <v>7.8</v>
      </c>
      <c r="M16" s="239">
        <f t="shared" si="8"/>
        <v>20</v>
      </c>
      <c r="N16" s="229">
        <v>20</v>
      </c>
      <c r="O16" s="240">
        <v>10</v>
      </c>
      <c r="P16" s="241" t="str">
        <f t="shared" si="9"/>
        <v/>
      </c>
      <c r="Q16" s="241" t="str">
        <f t="shared" si="10"/>
        <v/>
      </c>
      <c r="R16" s="241" t="str">
        <f t="shared" si="11"/>
        <v/>
      </c>
      <c r="S16" s="223">
        <f t="shared" si="12"/>
        <v>0</v>
      </c>
      <c r="T16" s="224" t="str">
        <f t="shared" si="25"/>
        <v/>
      </c>
      <c r="W16" s="232" t="str">
        <f t="shared" ref="W16:W20" si="26">+W7</f>
        <v>Chevannes</v>
      </c>
      <c r="X16" s="235">
        <f>AC36</f>
        <v>41</v>
      </c>
      <c r="Y16" s="250">
        <f>AI36+AO18</f>
        <v>105</v>
      </c>
      <c r="Z16" s="251">
        <f>SUM(X16:Y16)</f>
        <v>146</v>
      </c>
      <c r="AB16" s="234" t="str">
        <f t="shared" si="13"/>
        <v/>
      </c>
      <c r="AC16" s="235" t="str">
        <f t="shared" si="4"/>
        <v/>
      </c>
      <c r="AD16" s="235" t="str">
        <f t="shared" si="4"/>
        <v/>
      </c>
      <c r="AE16" s="235" t="str">
        <f t="shared" si="4"/>
        <v/>
      </c>
      <c r="AF16" s="236">
        <f t="shared" si="4"/>
        <v>20</v>
      </c>
      <c r="AH16" s="234" t="str">
        <f t="shared" si="14"/>
        <v/>
      </c>
      <c r="AI16" s="235" t="str">
        <f t="shared" si="5"/>
        <v/>
      </c>
      <c r="AJ16" s="235" t="str">
        <f t="shared" si="5"/>
        <v/>
      </c>
      <c r="AK16" s="235">
        <f t="shared" si="5"/>
        <v>20</v>
      </c>
      <c r="AL16" s="236" t="str">
        <f t="shared" si="5"/>
        <v/>
      </c>
      <c r="AN16" s="234" t="str">
        <f t="shared" si="15"/>
        <v/>
      </c>
      <c r="AO16" s="235" t="str">
        <f t="shared" si="6"/>
        <v/>
      </c>
      <c r="AP16" s="235" t="str">
        <f t="shared" si="6"/>
        <v/>
      </c>
      <c r="AQ16" s="235" t="str">
        <f t="shared" si="6"/>
        <v/>
      </c>
      <c r="AR16" s="236" t="str">
        <f t="shared" si="6"/>
        <v/>
      </c>
      <c r="AT16" s="242">
        <f t="shared" si="24"/>
        <v>0</v>
      </c>
      <c r="AU16" s="243">
        <f t="shared" si="16"/>
        <v>0</v>
      </c>
      <c r="AV16" s="243" t="str">
        <f t="shared" si="17"/>
        <v/>
      </c>
      <c r="AW16" s="243">
        <f t="shared" si="18"/>
        <v>0</v>
      </c>
      <c r="AX16" s="243">
        <f t="shared" si="19"/>
        <v>0</v>
      </c>
      <c r="AY16" s="243" t="str">
        <f t="shared" si="20"/>
        <v/>
      </c>
      <c r="AZ16" s="243">
        <f t="shared" si="21"/>
        <v>21</v>
      </c>
      <c r="BA16" s="243">
        <f t="shared" si="22"/>
        <v>8</v>
      </c>
      <c r="BB16" s="244" t="str">
        <f t="shared" si="23"/>
        <v>Nardon Philippe</v>
      </c>
    </row>
    <row r="17" spans="1:54" ht="16.5" customHeight="1" thickBot="1" x14ac:dyDescent="0.4">
      <c r="A17" s="225">
        <v>12</v>
      </c>
      <c r="B17" s="226" t="str">
        <f t="shared" si="0"/>
        <v>Latrasse Thierry</v>
      </c>
      <c r="C17" s="227" t="str">
        <f t="shared" si="0"/>
        <v>H</v>
      </c>
      <c r="D17" s="228" t="str">
        <f t="shared" si="0"/>
        <v>Réveillon</v>
      </c>
      <c r="E17" s="212">
        <f t="shared" si="0"/>
        <v>15.1</v>
      </c>
      <c r="F17" s="244">
        <f t="shared" si="7"/>
        <v>19</v>
      </c>
      <c r="H17" s="225">
        <v>12</v>
      </c>
      <c r="I17" s="226" t="str">
        <f t="shared" si="2"/>
        <v>Kerfourn Dominique</v>
      </c>
      <c r="J17" s="227" t="str">
        <f t="shared" si="2"/>
        <v>H</v>
      </c>
      <c r="K17" s="227" t="str">
        <f t="shared" si="2"/>
        <v>ASGAF</v>
      </c>
      <c r="L17" s="212">
        <f t="shared" si="3"/>
        <v>27.2</v>
      </c>
      <c r="M17" s="239">
        <f t="shared" si="8"/>
        <v>19</v>
      </c>
      <c r="N17" s="229">
        <v>19</v>
      </c>
      <c r="O17" s="240">
        <v>11</v>
      </c>
      <c r="P17" s="241" t="str">
        <f t="shared" si="9"/>
        <v/>
      </c>
      <c r="Q17" s="241" t="str">
        <f t="shared" si="10"/>
        <v/>
      </c>
      <c r="R17" s="241" t="str">
        <f t="shared" si="11"/>
        <v/>
      </c>
      <c r="S17" s="223">
        <f t="shared" si="12"/>
        <v>0</v>
      </c>
      <c r="T17" s="224" t="str">
        <f t="shared" si="25"/>
        <v/>
      </c>
      <c r="W17" s="232" t="str">
        <f t="shared" si="26"/>
        <v>Chevry</v>
      </c>
      <c r="X17" s="235">
        <f>AD36</f>
        <v>22</v>
      </c>
      <c r="Y17" s="250">
        <f>AJ36+AP18</f>
        <v>16</v>
      </c>
      <c r="Z17" s="251">
        <f>SUM(X17:Y17)</f>
        <v>38</v>
      </c>
      <c r="AB17" s="234" t="str">
        <f t="shared" si="13"/>
        <v/>
      </c>
      <c r="AC17" s="235" t="str">
        <f t="shared" si="4"/>
        <v/>
      </c>
      <c r="AD17" s="235" t="str">
        <f t="shared" si="4"/>
        <v/>
      </c>
      <c r="AE17" s="235" t="str">
        <f t="shared" si="4"/>
        <v/>
      </c>
      <c r="AF17" s="236">
        <f t="shared" si="4"/>
        <v>19</v>
      </c>
      <c r="AH17" s="234">
        <f t="shared" si="14"/>
        <v>19</v>
      </c>
      <c r="AI17" s="235" t="str">
        <f t="shared" si="5"/>
        <v/>
      </c>
      <c r="AJ17" s="235" t="str">
        <f t="shared" si="5"/>
        <v/>
      </c>
      <c r="AK17" s="235" t="str">
        <f t="shared" si="5"/>
        <v/>
      </c>
      <c r="AL17" s="236" t="str">
        <f t="shared" si="5"/>
        <v/>
      </c>
      <c r="AN17" s="257" t="str">
        <f t="shared" si="15"/>
        <v/>
      </c>
      <c r="AO17" s="255" t="str">
        <f t="shared" si="6"/>
        <v/>
      </c>
      <c r="AP17" s="255" t="str">
        <f t="shared" si="6"/>
        <v/>
      </c>
      <c r="AQ17" s="255" t="str">
        <f t="shared" si="6"/>
        <v/>
      </c>
      <c r="AR17" s="256" t="str">
        <f t="shared" si="6"/>
        <v/>
      </c>
      <c r="AT17" s="242">
        <f t="shared" si="24"/>
        <v>0</v>
      </c>
      <c r="AU17" s="243">
        <f t="shared" si="16"/>
        <v>0</v>
      </c>
      <c r="AV17" s="243" t="str">
        <f t="shared" si="17"/>
        <v/>
      </c>
      <c r="AW17" s="243">
        <f t="shared" si="18"/>
        <v>0</v>
      </c>
      <c r="AX17" s="243">
        <f t="shared" si="19"/>
        <v>0</v>
      </c>
      <c r="AY17" s="243" t="str">
        <f t="shared" si="20"/>
        <v/>
      </c>
      <c r="AZ17" s="243">
        <f t="shared" si="21"/>
        <v>20</v>
      </c>
      <c r="BA17" s="243">
        <f t="shared" si="22"/>
        <v>9</v>
      </c>
      <c r="BB17" s="244" t="str">
        <f t="shared" si="23"/>
        <v>Szechter Bertrand</v>
      </c>
    </row>
    <row r="18" spans="1:54" ht="16.5" customHeight="1" thickBot="1" x14ac:dyDescent="0.4">
      <c r="A18" s="225">
        <v>13</v>
      </c>
      <c r="B18" s="226" t="str">
        <f t="shared" si="0"/>
        <v>Castrillo Vincent</v>
      </c>
      <c r="C18" s="227" t="str">
        <f t="shared" si="0"/>
        <v>H</v>
      </c>
      <c r="D18" s="228" t="str">
        <f t="shared" si="0"/>
        <v>ASGAF</v>
      </c>
      <c r="E18" s="212">
        <f t="shared" si="0"/>
        <v>17.399999999999999</v>
      </c>
      <c r="F18" s="244">
        <f t="shared" si="7"/>
        <v>18</v>
      </c>
      <c r="H18" s="252">
        <v>13</v>
      </c>
      <c r="I18" s="226" t="str">
        <f t="shared" si="2"/>
        <v>Bridier Jean Michel</v>
      </c>
      <c r="J18" s="227" t="str">
        <f t="shared" si="2"/>
        <v>H</v>
      </c>
      <c r="K18" s="227" t="str">
        <f t="shared" si="2"/>
        <v>Réveillon</v>
      </c>
      <c r="L18" s="212">
        <f t="shared" si="3"/>
        <v>8.9</v>
      </c>
      <c r="M18" s="239">
        <f t="shared" si="8"/>
        <v>18</v>
      </c>
      <c r="N18" s="229">
        <v>18</v>
      </c>
      <c r="O18" s="253">
        <v>12</v>
      </c>
      <c r="P18" s="254" t="str">
        <f t="shared" si="9"/>
        <v/>
      </c>
      <c r="Q18" s="254" t="str">
        <f t="shared" si="10"/>
        <v/>
      </c>
      <c r="R18" s="254" t="str">
        <f t="shared" si="11"/>
        <v/>
      </c>
      <c r="S18" s="255">
        <f t="shared" si="12"/>
        <v>0</v>
      </c>
      <c r="T18" s="256" t="str">
        <f t="shared" si="25"/>
        <v/>
      </c>
      <c r="W18" s="232" t="str">
        <f t="shared" si="26"/>
        <v>Corbuches</v>
      </c>
      <c r="X18" s="235">
        <f>AE36</f>
        <v>106</v>
      </c>
      <c r="Y18" s="250">
        <f>AK36+AQ18</f>
        <v>52</v>
      </c>
      <c r="Z18" s="251">
        <f>SUM(X18:Y18)</f>
        <v>158</v>
      </c>
      <c r="AB18" s="234">
        <f t="shared" si="13"/>
        <v>18</v>
      </c>
      <c r="AC18" s="235" t="str">
        <f t="shared" si="4"/>
        <v/>
      </c>
      <c r="AD18" s="235" t="str">
        <f t="shared" si="4"/>
        <v/>
      </c>
      <c r="AE18" s="235" t="str">
        <f t="shared" si="4"/>
        <v/>
      </c>
      <c r="AF18" s="236" t="str">
        <f t="shared" si="4"/>
        <v/>
      </c>
      <c r="AH18" s="234" t="str">
        <f t="shared" si="14"/>
        <v/>
      </c>
      <c r="AI18" s="235" t="str">
        <f t="shared" si="5"/>
        <v/>
      </c>
      <c r="AJ18" s="235" t="str">
        <f t="shared" si="5"/>
        <v/>
      </c>
      <c r="AK18" s="235" t="str">
        <f t="shared" si="5"/>
        <v/>
      </c>
      <c r="AL18" s="236">
        <f t="shared" si="5"/>
        <v>18</v>
      </c>
      <c r="AN18" s="257">
        <f t="shared" ref="AN18:AR18" si="27">SUM(AN6:AN17)</f>
        <v>0</v>
      </c>
      <c r="AO18" s="255">
        <f t="shared" si="27"/>
        <v>12</v>
      </c>
      <c r="AP18" s="255">
        <f t="shared" si="27"/>
        <v>0</v>
      </c>
      <c r="AQ18" s="255">
        <f t="shared" si="27"/>
        <v>0</v>
      </c>
      <c r="AR18" s="256">
        <f t="shared" si="27"/>
        <v>0</v>
      </c>
      <c r="AT18" s="242">
        <f t="shared" si="24"/>
        <v>0</v>
      </c>
      <c r="AU18" s="243">
        <f t="shared" si="16"/>
        <v>0</v>
      </c>
      <c r="AV18" s="243" t="str">
        <f t="shared" si="17"/>
        <v/>
      </c>
      <c r="AW18" s="243">
        <f t="shared" si="18"/>
        <v>0</v>
      </c>
      <c r="AX18" s="243">
        <f t="shared" si="19"/>
        <v>0</v>
      </c>
      <c r="AY18" s="243" t="str">
        <f t="shared" si="20"/>
        <v/>
      </c>
      <c r="AZ18" s="243">
        <f t="shared" si="21"/>
        <v>19</v>
      </c>
      <c r="BA18" s="243">
        <f t="shared" si="22"/>
        <v>10</v>
      </c>
      <c r="BB18" s="244" t="str">
        <f t="shared" si="23"/>
        <v>Kerfourn Dominique</v>
      </c>
    </row>
    <row r="19" spans="1:54" ht="16.5" customHeight="1" thickBot="1" x14ac:dyDescent="0.5">
      <c r="A19" s="225">
        <v>14</v>
      </c>
      <c r="B19" s="226" t="str">
        <f t="shared" si="0"/>
        <v>Barcon Jean-Jacques</v>
      </c>
      <c r="C19" s="227" t="str">
        <f t="shared" si="0"/>
        <v>H</v>
      </c>
      <c r="D19" s="228" t="str">
        <f t="shared" si="0"/>
        <v>ASGAF</v>
      </c>
      <c r="E19" s="212">
        <f t="shared" si="0"/>
        <v>20.6</v>
      </c>
      <c r="F19" s="244">
        <f t="shared" si="7"/>
        <v>17</v>
      </c>
      <c r="H19" s="252">
        <v>14</v>
      </c>
      <c r="I19" s="226" t="str">
        <f t="shared" si="2"/>
        <v>Lapatrie Gilles</v>
      </c>
      <c r="J19" s="227" t="str">
        <f t="shared" si="2"/>
        <v>H</v>
      </c>
      <c r="K19" s="227" t="str">
        <f t="shared" si="2"/>
        <v>Réveillon</v>
      </c>
      <c r="L19" s="212">
        <f t="shared" si="3"/>
        <v>11</v>
      </c>
      <c r="M19" s="239">
        <f t="shared" si="8"/>
        <v>17</v>
      </c>
      <c r="N19" s="229">
        <v>17</v>
      </c>
      <c r="Q19" s="197"/>
      <c r="R19" s="258" t="s">
        <v>64</v>
      </c>
      <c r="S19" s="259">
        <f>SUM(S7:S18)</f>
        <v>12</v>
      </c>
      <c r="T19" s="260"/>
      <c r="W19" s="261" t="str">
        <f t="shared" si="26"/>
        <v>Réveillon</v>
      </c>
      <c r="X19" s="255">
        <f>AF36</f>
        <v>176</v>
      </c>
      <c r="Y19" s="262">
        <f>AL36+AR18</f>
        <v>136</v>
      </c>
      <c r="Z19" s="263">
        <f>SUM(X19:Y19)</f>
        <v>312</v>
      </c>
      <c r="AB19" s="234">
        <f t="shared" si="13"/>
        <v>17</v>
      </c>
      <c r="AC19" s="235" t="str">
        <f t="shared" si="4"/>
        <v/>
      </c>
      <c r="AD19" s="235" t="str">
        <f t="shared" si="4"/>
        <v/>
      </c>
      <c r="AE19" s="235" t="str">
        <f t="shared" si="4"/>
        <v/>
      </c>
      <c r="AF19" s="236" t="str">
        <f t="shared" si="4"/>
        <v/>
      </c>
      <c r="AH19" s="234" t="str">
        <f t="shared" si="14"/>
        <v/>
      </c>
      <c r="AI19" s="235" t="str">
        <f t="shared" si="5"/>
        <v/>
      </c>
      <c r="AJ19" s="235" t="str">
        <f t="shared" si="5"/>
        <v/>
      </c>
      <c r="AK19" s="235" t="str">
        <f t="shared" si="5"/>
        <v/>
      </c>
      <c r="AL19" s="236">
        <f t="shared" si="5"/>
        <v>17</v>
      </c>
      <c r="AN19" s="935" t="s">
        <v>29</v>
      </c>
      <c r="AO19" s="936"/>
      <c r="AP19" s="936"/>
      <c r="AQ19" s="936"/>
      <c r="AR19" s="937"/>
      <c r="AT19" s="242">
        <f t="shared" si="24"/>
        <v>0</v>
      </c>
      <c r="AU19" s="243">
        <f t="shared" si="16"/>
        <v>0</v>
      </c>
      <c r="AV19" s="243" t="str">
        <f t="shared" si="17"/>
        <v/>
      </c>
      <c r="AW19" s="243">
        <f t="shared" si="18"/>
        <v>0</v>
      </c>
      <c r="AX19" s="243">
        <f t="shared" si="19"/>
        <v>0</v>
      </c>
      <c r="AY19" s="243" t="str">
        <f t="shared" si="20"/>
        <v/>
      </c>
      <c r="AZ19" s="243">
        <f t="shared" si="21"/>
        <v>18</v>
      </c>
      <c r="BA19" s="243">
        <f t="shared" si="22"/>
        <v>11</v>
      </c>
      <c r="BB19" s="244" t="str">
        <f t="shared" si="23"/>
        <v>Bridier Jean Michel</v>
      </c>
    </row>
    <row r="20" spans="1:54" ht="16.5" customHeight="1" thickBot="1" x14ac:dyDescent="0.4">
      <c r="A20" s="264">
        <v>15</v>
      </c>
      <c r="B20" s="226" t="str">
        <f t="shared" si="0"/>
        <v>Bouvree Guy</v>
      </c>
      <c r="C20" s="227" t="str">
        <f t="shared" si="0"/>
        <v>H</v>
      </c>
      <c r="D20" s="228" t="str">
        <f t="shared" si="0"/>
        <v>Réveillon</v>
      </c>
      <c r="E20" s="212">
        <f t="shared" si="0"/>
        <v>18.7</v>
      </c>
      <c r="F20" s="244">
        <f t="shared" si="7"/>
        <v>16</v>
      </c>
      <c r="H20" s="252">
        <v>15</v>
      </c>
      <c r="I20" s="226" t="str">
        <f t="shared" si="2"/>
        <v>Napoleone Remi</v>
      </c>
      <c r="J20" s="227" t="str">
        <f t="shared" si="2"/>
        <v>H</v>
      </c>
      <c r="K20" s="227" t="str">
        <f t="shared" si="2"/>
        <v>Chevry</v>
      </c>
      <c r="L20" s="212">
        <f t="shared" si="3"/>
        <v>20.8</v>
      </c>
      <c r="M20" s="239">
        <f t="shared" si="8"/>
        <v>16</v>
      </c>
      <c r="N20" s="229">
        <v>16</v>
      </c>
      <c r="W20" s="245" t="str">
        <f t="shared" si="26"/>
        <v>Total</v>
      </c>
      <c r="X20" s="265">
        <f>SUM(X15:X19)</f>
        <v>465</v>
      </c>
      <c r="Y20" s="266">
        <f t="shared" ref="Y20:Z20" si="28">SUM(Y15:Y19)</f>
        <v>454</v>
      </c>
      <c r="Z20" s="267">
        <f t="shared" si="28"/>
        <v>919</v>
      </c>
      <c r="AB20" s="234" t="str">
        <f t="shared" si="13"/>
        <v/>
      </c>
      <c r="AC20" s="235" t="str">
        <f t="shared" si="4"/>
        <v/>
      </c>
      <c r="AD20" s="235" t="str">
        <f t="shared" si="4"/>
        <v/>
      </c>
      <c r="AE20" s="235" t="str">
        <f t="shared" si="4"/>
        <v/>
      </c>
      <c r="AF20" s="236">
        <f t="shared" si="4"/>
        <v>16</v>
      </c>
      <c r="AH20" s="234" t="str">
        <f t="shared" si="14"/>
        <v/>
      </c>
      <c r="AI20" s="235" t="str">
        <f t="shared" si="5"/>
        <v/>
      </c>
      <c r="AJ20" s="235">
        <f t="shared" si="5"/>
        <v>16</v>
      </c>
      <c r="AK20" s="235" t="str">
        <f t="shared" si="5"/>
        <v/>
      </c>
      <c r="AL20" s="236" t="str">
        <f t="shared" si="5"/>
        <v/>
      </c>
      <c r="AN20" s="268"/>
      <c r="AO20" s="268"/>
      <c r="AP20" s="268"/>
      <c r="AQ20" s="268"/>
      <c r="AR20" s="268"/>
      <c r="AT20" s="242">
        <f t="shared" si="24"/>
        <v>0</v>
      </c>
      <c r="AU20" s="243">
        <f t="shared" si="16"/>
        <v>0</v>
      </c>
      <c r="AV20" s="243" t="str">
        <f t="shared" si="17"/>
        <v/>
      </c>
      <c r="AW20" s="243">
        <f t="shared" si="18"/>
        <v>0</v>
      </c>
      <c r="AX20" s="243">
        <f t="shared" si="19"/>
        <v>0</v>
      </c>
      <c r="AY20" s="243" t="str">
        <f t="shared" si="20"/>
        <v/>
      </c>
      <c r="AZ20" s="243">
        <f t="shared" si="21"/>
        <v>17</v>
      </c>
      <c r="BA20" s="243">
        <f t="shared" si="22"/>
        <v>12</v>
      </c>
      <c r="BB20" s="244" t="str">
        <f t="shared" si="23"/>
        <v>Lapatrie Gilles</v>
      </c>
    </row>
    <row r="21" spans="1:54" ht="16.5" customHeight="1" thickBot="1" x14ac:dyDescent="0.5">
      <c r="A21" s="225">
        <v>16</v>
      </c>
      <c r="B21" s="226" t="str">
        <f t="shared" si="0"/>
        <v>Prevost Stephane</v>
      </c>
      <c r="C21" s="227" t="str">
        <f t="shared" si="0"/>
        <v>H</v>
      </c>
      <c r="D21" s="228" t="str">
        <f t="shared" si="0"/>
        <v>Chevannes</v>
      </c>
      <c r="E21" s="212">
        <f t="shared" si="0"/>
        <v>17.600000000000001</v>
      </c>
      <c r="F21" s="244">
        <f t="shared" si="7"/>
        <v>15</v>
      </c>
      <c r="H21" s="252">
        <v>16</v>
      </c>
      <c r="I21" s="226" t="str">
        <f t="shared" si="2"/>
        <v>Sauvignon Luc</v>
      </c>
      <c r="J21" s="227" t="str">
        <f t="shared" si="2"/>
        <v>H</v>
      </c>
      <c r="K21" s="227" t="str">
        <f t="shared" si="2"/>
        <v>Corbuches</v>
      </c>
      <c r="L21" s="212">
        <f t="shared" si="3"/>
        <v>28.7</v>
      </c>
      <c r="M21" s="239">
        <f t="shared" si="8"/>
        <v>15</v>
      </c>
      <c r="N21" s="229">
        <v>15</v>
      </c>
      <c r="O21" s="944" t="s">
        <v>51</v>
      </c>
      <c r="P21" s="945"/>
      <c r="Q21" s="945"/>
      <c r="R21" s="945"/>
      <c r="S21" s="269"/>
      <c r="AB21" s="234" t="str">
        <f t="shared" si="13"/>
        <v/>
      </c>
      <c r="AC21" s="235">
        <f t="shared" si="4"/>
        <v>15</v>
      </c>
      <c r="AD21" s="235" t="str">
        <f t="shared" si="4"/>
        <v/>
      </c>
      <c r="AE21" s="235" t="str">
        <f t="shared" si="4"/>
        <v/>
      </c>
      <c r="AF21" s="236" t="str">
        <f t="shared" si="4"/>
        <v/>
      </c>
      <c r="AH21" s="234" t="str">
        <f t="shared" si="14"/>
        <v/>
      </c>
      <c r="AI21" s="235" t="str">
        <f t="shared" si="5"/>
        <v/>
      </c>
      <c r="AJ21" s="235" t="str">
        <f t="shared" si="5"/>
        <v/>
      </c>
      <c r="AK21" s="235">
        <f t="shared" si="5"/>
        <v>15</v>
      </c>
      <c r="AL21" s="236" t="str">
        <f t="shared" si="5"/>
        <v/>
      </c>
      <c r="AN21" s="268"/>
      <c r="AO21" s="268"/>
      <c r="AP21" s="268"/>
      <c r="AQ21" s="268"/>
      <c r="AR21" s="268"/>
      <c r="AT21" s="242">
        <f t="shared" si="24"/>
        <v>0</v>
      </c>
      <c r="AU21" s="243">
        <f t="shared" si="16"/>
        <v>0</v>
      </c>
      <c r="AV21" s="243" t="str">
        <f t="shared" si="17"/>
        <v/>
      </c>
      <c r="AW21" s="243">
        <f t="shared" si="18"/>
        <v>0</v>
      </c>
      <c r="AX21" s="243">
        <f t="shared" si="19"/>
        <v>0</v>
      </c>
      <c r="AY21" s="243" t="str">
        <f t="shared" si="20"/>
        <v/>
      </c>
      <c r="AZ21" s="243">
        <f t="shared" si="21"/>
        <v>16</v>
      </c>
      <c r="BA21" s="243">
        <f t="shared" si="22"/>
        <v>13</v>
      </c>
      <c r="BB21" s="244" t="str">
        <f t="shared" si="23"/>
        <v>Napoleone Remi</v>
      </c>
    </row>
    <row r="22" spans="1:54" ht="16.5" customHeight="1" thickBot="1" x14ac:dyDescent="0.4">
      <c r="A22" s="225">
        <v>17</v>
      </c>
      <c r="B22" s="226" t="str">
        <f t="shared" ref="B22:E35" si="29">+B58</f>
        <v>Foucault Lionel</v>
      </c>
      <c r="C22" s="227" t="str">
        <f t="shared" si="29"/>
        <v>H</v>
      </c>
      <c r="D22" s="228" t="str">
        <f t="shared" si="29"/>
        <v>Chevannes</v>
      </c>
      <c r="E22" s="212">
        <f t="shared" si="29"/>
        <v>15.1</v>
      </c>
      <c r="F22" s="244">
        <f t="shared" si="7"/>
        <v>14</v>
      </c>
      <c r="H22" s="252">
        <v>17</v>
      </c>
      <c r="I22" s="226" t="str">
        <f t="shared" ref="I22:K35" si="30">+I58</f>
        <v>Lopez Jean Marie</v>
      </c>
      <c r="J22" s="227" t="str">
        <f t="shared" si="30"/>
        <v>H</v>
      </c>
      <c r="K22" s="227" t="str">
        <f t="shared" si="30"/>
        <v>ASGAF</v>
      </c>
      <c r="L22" s="212">
        <f t="shared" si="3"/>
        <v>25.7</v>
      </c>
      <c r="M22" s="239">
        <f t="shared" si="8"/>
        <v>14</v>
      </c>
      <c r="N22" s="229">
        <v>14</v>
      </c>
      <c r="O22" s="270" t="s">
        <v>30</v>
      </c>
      <c r="P22" s="271" t="s">
        <v>31</v>
      </c>
      <c r="Q22" s="271" t="s">
        <v>26</v>
      </c>
      <c r="R22" s="271" t="s">
        <v>32</v>
      </c>
      <c r="S22" s="272" t="s">
        <v>8</v>
      </c>
      <c r="AB22" s="234" t="str">
        <f t="shared" si="13"/>
        <v/>
      </c>
      <c r="AC22" s="235">
        <f t="shared" si="13"/>
        <v>14</v>
      </c>
      <c r="AD22" s="235" t="str">
        <f t="shared" si="13"/>
        <v/>
      </c>
      <c r="AE22" s="235" t="str">
        <f t="shared" si="13"/>
        <v/>
      </c>
      <c r="AF22" s="236" t="str">
        <f t="shared" si="13"/>
        <v/>
      </c>
      <c r="AH22" s="234">
        <f t="shared" si="14"/>
        <v>14</v>
      </c>
      <c r="AI22" s="235" t="str">
        <f t="shared" si="14"/>
        <v/>
      </c>
      <c r="AJ22" s="235" t="str">
        <f t="shared" si="14"/>
        <v/>
      </c>
      <c r="AK22" s="235" t="str">
        <f t="shared" si="14"/>
        <v/>
      </c>
      <c r="AL22" s="236" t="str">
        <f t="shared" si="14"/>
        <v/>
      </c>
      <c r="AN22" s="268"/>
      <c r="AO22" s="268"/>
      <c r="AP22" s="268"/>
      <c r="AQ22" s="268"/>
      <c r="AR22" s="268"/>
      <c r="AT22" s="242">
        <f t="shared" si="24"/>
        <v>0</v>
      </c>
      <c r="AU22" s="243">
        <f t="shared" si="16"/>
        <v>0</v>
      </c>
      <c r="AV22" s="243" t="str">
        <f t="shared" si="17"/>
        <v/>
      </c>
      <c r="AW22" s="243">
        <f t="shared" si="18"/>
        <v>0</v>
      </c>
      <c r="AX22" s="243">
        <f t="shared" si="19"/>
        <v>0</v>
      </c>
      <c r="AY22" s="243" t="str">
        <f t="shared" si="20"/>
        <v/>
      </c>
      <c r="AZ22" s="243">
        <f t="shared" si="21"/>
        <v>15</v>
      </c>
      <c r="BA22" s="243">
        <f t="shared" si="22"/>
        <v>14</v>
      </c>
      <c r="BB22" s="244" t="str">
        <f t="shared" si="23"/>
        <v>Sauvignon Luc</v>
      </c>
    </row>
    <row r="23" spans="1:54" ht="16.5" customHeight="1" thickBot="1" x14ac:dyDescent="0.5">
      <c r="A23" s="225">
        <v>18</v>
      </c>
      <c r="B23" s="226" t="str">
        <f t="shared" si="29"/>
        <v>Napoleone Remi</v>
      </c>
      <c r="C23" s="227" t="str">
        <f t="shared" si="29"/>
        <v>H</v>
      </c>
      <c r="D23" s="228" t="str">
        <f t="shared" si="29"/>
        <v>Chevry</v>
      </c>
      <c r="E23" s="212">
        <f t="shared" si="29"/>
        <v>20.8</v>
      </c>
      <c r="F23" s="244">
        <f t="shared" si="7"/>
        <v>13</v>
      </c>
      <c r="H23" s="252">
        <v>18</v>
      </c>
      <c r="I23" s="226" t="str">
        <f t="shared" si="30"/>
        <v>Le Boulc'H Catherine</v>
      </c>
      <c r="J23" s="227" t="str">
        <f t="shared" si="30"/>
        <v>F</v>
      </c>
      <c r="K23" s="227" t="str">
        <f t="shared" si="30"/>
        <v>Chevannes</v>
      </c>
      <c r="L23" s="212">
        <f t="shared" si="3"/>
        <v>20.6</v>
      </c>
      <c r="M23" s="239">
        <f t="shared" si="8"/>
        <v>13</v>
      </c>
      <c r="N23" s="229">
        <v>13</v>
      </c>
      <c r="O23" s="273">
        <v>1</v>
      </c>
      <c r="P23" s="274" t="str">
        <f t="shared" ref="P23:P34" si="31">IFERROR(VLOOKUP($O23,$AX$7:$AY$36,2,0),"")</f>
        <v>Baptiste Nathalie</v>
      </c>
      <c r="Q23" s="231">
        <f t="shared" ref="Q23:Q34" si="32">IFERROR(VLOOKUP($P23,$I$6:$L$35,4,0),"")</f>
        <v>14.1</v>
      </c>
      <c r="R23" s="231" t="str">
        <f t="shared" ref="R23:R34" si="33">IFERROR(VLOOKUP($P23,$I$6:$L$35,3,0),"")</f>
        <v>Chevannes</v>
      </c>
      <c r="S23" s="224">
        <f t="shared" ref="S23:S34" si="34">IFERROR(VLOOKUP($P23,$I$6:$M$35,5,0),"")</f>
        <v>25</v>
      </c>
      <c r="AB23" s="234" t="str">
        <f t="shared" si="13"/>
        <v/>
      </c>
      <c r="AC23" s="235" t="str">
        <f t="shared" si="13"/>
        <v/>
      </c>
      <c r="AD23" s="235">
        <f t="shared" si="13"/>
        <v>13</v>
      </c>
      <c r="AE23" s="235" t="str">
        <f t="shared" si="13"/>
        <v/>
      </c>
      <c r="AF23" s="236" t="str">
        <f t="shared" si="13"/>
        <v/>
      </c>
      <c r="AH23" s="234" t="str">
        <f t="shared" si="14"/>
        <v/>
      </c>
      <c r="AI23" s="235">
        <f t="shared" si="14"/>
        <v>13</v>
      </c>
      <c r="AJ23" s="235" t="str">
        <f t="shared" si="14"/>
        <v/>
      </c>
      <c r="AK23" s="235" t="str">
        <f t="shared" si="14"/>
        <v/>
      </c>
      <c r="AL23" s="236" t="str">
        <f t="shared" si="14"/>
        <v/>
      </c>
      <c r="AN23" s="268"/>
      <c r="AO23" s="268"/>
      <c r="AP23" s="268"/>
      <c r="AQ23" s="268"/>
      <c r="AR23" s="268"/>
      <c r="AT23" s="242">
        <f t="shared" si="24"/>
        <v>0</v>
      </c>
      <c r="AU23" s="243">
        <f t="shared" si="16"/>
        <v>0</v>
      </c>
      <c r="AV23" s="243" t="str">
        <f t="shared" si="17"/>
        <v/>
      </c>
      <c r="AW23" s="243">
        <f t="shared" si="18"/>
        <v>0</v>
      </c>
      <c r="AX23" s="243">
        <f t="shared" si="19"/>
        <v>0</v>
      </c>
      <c r="AY23" s="243" t="str">
        <f t="shared" si="20"/>
        <v/>
      </c>
      <c r="AZ23" s="243">
        <f t="shared" si="21"/>
        <v>14</v>
      </c>
      <c r="BA23" s="243">
        <f t="shared" si="22"/>
        <v>15</v>
      </c>
      <c r="BB23" s="244" t="str">
        <f t="shared" si="23"/>
        <v>Lopez Jean Marie</v>
      </c>
    </row>
    <row r="24" spans="1:54" ht="16.5" customHeight="1" thickBot="1" x14ac:dyDescent="0.4">
      <c r="A24" s="225">
        <v>19</v>
      </c>
      <c r="B24" s="226" t="str">
        <f t="shared" si="29"/>
        <v>Lavigne Alain</v>
      </c>
      <c r="C24" s="227" t="str">
        <f t="shared" si="29"/>
        <v>H</v>
      </c>
      <c r="D24" s="228" t="str">
        <f t="shared" si="29"/>
        <v>Corbuches</v>
      </c>
      <c r="E24" s="212">
        <f t="shared" si="29"/>
        <v>18.399999999999999</v>
      </c>
      <c r="F24" s="244">
        <f t="shared" si="7"/>
        <v>12</v>
      </c>
      <c r="H24" s="252">
        <v>19</v>
      </c>
      <c r="I24" s="226" t="str">
        <f t="shared" si="30"/>
        <v>Debut Daniel</v>
      </c>
      <c r="J24" s="227" t="str">
        <f t="shared" si="30"/>
        <v>H</v>
      </c>
      <c r="K24" s="227" t="str">
        <f t="shared" si="30"/>
        <v>ASGAF</v>
      </c>
      <c r="L24" s="212">
        <f t="shared" si="3"/>
        <v>20.2</v>
      </c>
      <c r="M24" s="239">
        <f t="shared" si="8"/>
        <v>12</v>
      </c>
      <c r="N24" s="229">
        <v>12</v>
      </c>
      <c r="O24" s="275">
        <v>2</v>
      </c>
      <c r="P24" s="276" t="str">
        <f t="shared" si="31"/>
        <v>Le Boulc'H Catherine</v>
      </c>
      <c r="Q24" s="241">
        <f t="shared" si="32"/>
        <v>20.6</v>
      </c>
      <c r="R24" s="241" t="str">
        <f t="shared" si="33"/>
        <v>Chevannes</v>
      </c>
      <c r="S24" s="236">
        <f t="shared" si="34"/>
        <v>13</v>
      </c>
      <c r="AB24" s="234" t="str">
        <f t="shared" si="13"/>
        <v/>
      </c>
      <c r="AC24" s="235" t="str">
        <f t="shared" si="13"/>
        <v/>
      </c>
      <c r="AD24" s="235" t="str">
        <f t="shared" si="13"/>
        <v/>
      </c>
      <c r="AE24" s="235">
        <f t="shared" si="13"/>
        <v>12</v>
      </c>
      <c r="AF24" s="236" t="str">
        <f t="shared" si="13"/>
        <v/>
      </c>
      <c r="AH24" s="234">
        <f t="shared" si="14"/>
        <v>12</v>
      </c>
      <c r="AI24" s="235" t="str">
        <f t="shared" si="14"/>
        <v/>
      </c>
      <c r="AJ24" s="235" t="str">
        <f t="shared" si="14"/>
        <v/>
      </c>
      <c r="AK24" s="235" t="str">
        <f t="shared" si="14"/>
        <v/>
      </c>
      <c r="AL24" s="236" t="str">
        <f t="shared" si="14"/>
        <v/>
      </c>
      <c r="AN24" s="268"/>
      <c r="AO24" s="268"/>
      <c r="AP24" s="268"/>
      <c r="AQ24" s="268"/>
      <c r="AR24" s="268"/>
      <c r="AT24" s="242">
        <f t="shared" si="24"/>
        <v>0</v>
      </c>
      <c r="AU24" s="243">
        <f t="shared" si="16"/>
        <v>0</v>
      </c>
      <c r="AV24" s="243" t="str">
        <f t="shared" si="17"/>
        <v/>
      </c>
      <c r="AW24" s="243">
        <f t="shared" si="18"/>
        <v>13</v>
      </c>
      <c r="AX24" s="243">
        <f t="shared" si="19"/>
        <v>2</v>
      </c>
      <c r="AY24" s="243" t="str">
        <f t="shared" si="20"/>
        <v>Le Boulc'H Catherine</v>
      </c>
      <c r="AZ24" s="243">
        <f t="shared" si="21"/>
        <v>0</v>
      </c>
      <c r="BA24" s="243">
        <f t="shared" si="22"/>
        <v>0</v>
      </c>
      <c r="BB24" s="244" t="str">
        <f t="shared" si="23"/>
        <v/>
      </c>
    </row>
    <row r="25" spans="1:54" ht="16.5" customHeight="1" thickBot="1" x14ac:dyDescent="0.5">
      <c r="A25" s="225">
        <v>20</v>
      </c>
      <c r="B25" s="226" t="str">
        <f t="shared" si="29"/>
        <v>Balley Jean Marc</v>
      </c>
      <c r="C25" s="227" t="str">
        <f t="shared" si="29"/>
        <v>H</v>
      </c>
      <c r="D25" s="228" t="str">
        <f t="shared" si="29"/>
        <v>ASGAF</v>
      </c>
      <c r="E25" s="212">
        <f t="shared" si="29"/>
        <v>14.3</v>
      </c>
      <c r="F25" s="244">
        <f t="shared" si="7"/>
        <v>11</v>
      </c>
      <c r="H25" s="252">
        <v>20</v>
      </c>
      <c r="I25" s="226" t="str">
        <f t="shared" si="30"/>
        <v>Castrillo Vincent</v>
      </c>
      <c r="J25" s="227" t="str">
        <f t="shared" si="30"/>
        <v>H</v>
      </c>
      <c r="K25" s="227" t="str">
        <f t="shared" si="30"/>
        <v>ASGAF</v>
      </c>
      <c r="L25" s="212">
        <f t="shared" si="3"/>
        <v>17.399999999999999</v>
      </c>
      <c r="M25" s="239">
        <f t="shared" si="8"/>
        <v>11</v>
      </c>
      <c r="N25" s="229">
        <v>11</v>
      </c>
      <c r="O25" s="277">
        <v>3</v>
      </c>
      <c r="P25" s="276" t="str">
        <f t="shared" si="31"/>
        <v>Armand Sylvie</v>
      </c>
      <c r="Q25" s="241">
        <f t="shared" si="32"/>
        <v>15.4</v>
      </c>
      <c r="R25" s="241" t="str">
        <f t="shared" si="33"/>
        <v>Réveillon</v>
      </c>
      <c r="S25" s="236">
        <f t="shared" si="34"/>
        <v>5</v>
      </c>
      <c r="AB25" s="234">
        <f t="shared" si="13"/>
        <v>11</v>
      </c>
      <c r="AC25" s="235" t="str">
        <f t="shared" si="13"/>
        <v/>
      </c>
      <c r="AD25" s="235" t="str">
        <f t="shared" si="13"/>
        <v/>
      </c>
      <c r="AE25" s="235" t="str">
        <f t="shared" si="13"/>
        <v/>
      </c>
      <c r="AF25" s="236" t="str">
        <f t="shared" si="13"/>
        <v/>
      </c>
      <c r="AH25" s="234">
        <f t="shared" si="14"/>
        <v>11</v>
      </c>
      <c r="AI25" s="235" t="str">
        <f t="shared" si="14"/>
        <v/>
      </c>
      <c r="AJ25" s="235" t="str">
        <f t="shared" si="14"/>
        <v/>
      </c>
      <c r="AK25" s="235" t="str">
        <f t="shared" si="14"/>
        <v/>
      </c>
      <c r="AL25" s="236" t="str">
        <f t="shared" si="14"/>
        <v/>
      </c>
      <c r="AN25" s="268"/>
      <c r="AO25" s="268"/>
      <c r="AP25" s="268"/>
      <c r="AQ25" s="268"/>
      <c r="AR25" s="268"/>
      <c r="AT25" s="242">
        <f t="shared" si="24"/>
        <v>0</v>
      </c>
      <c r="AU25" s="243">
        <f t="shared" si="16"/>
        <v>0</v>
      </c>
      <c r="AV25" s="243" t="str">
        <f t="shared" si="17"/>
        <v/>
      </c>
      <c r="AW25" s="243">
        <f t="shared" si="18"/>
        <v>0</v>
      </c>
      <c r="AX25" s="243">
        <f t="shared" si="19"/>
        <v>0</v>
      </c>
      <c r="AY25" s="243" t="str">
        <f t="shared" si="20"/>
        <v/>
      </c>
      <c r="AZ25" s="243">
        <f t="shared" si="21"/>
        <v>12</v>
      </c>
      <c r="BA25" s="243">
        <f t="shared" si="22"/>
        <v>16</v>
      </c>
      <c r="BB25" s="244" t="str">
        <f t="shared" si="23"/>
        <v>Debut Daniel</v>
      </c>
    </row>
    <row r="26" spans="1:54" ht="16.5" customHeight="1" thickBot="1" x14ac:dyDescent="0.4">
      <c r="A26" s="225">
        <v>21</v>
      </c>
      <c r="B26" s="226" t="str">
        <f t="shared" si="29"/>
        <v>Debut Daniel</v>
      </c>
      <c r="C26" s="227" t="str">
        <f t="shared" si="29"/>
        <v>H</v>
      </c>
      <c r="D26" s="228" t="str">
        <f t="shared" si="29"/>
        <v>ASGAF</v>
      </c>
      <c r="E26" s="212">
        <f t="shared" si="29"/>
        <v>20.2</v>
      </c>
      <c r="F26" s="244">
        <f t="shared" si="7"/>
        <v>10</v>
      </c>
      <c r="H26" s="252">
        <v>21</v>
      </c>
      <c r="I26" s="226" t="str">
        <f t="shared" si="30"/>
        <v>Lavigne Alain</v>
      </c>
      <c r="J26" s="227" t="str">
        <f t="shared" si="30"/>
        <v>H</v>
      </c>
      <c r="K26" s="227" t="str">
        <f t="shared" si="30"/>
        <v>Corbuches</v>
      </c>
      <c r="L26" s="212">
        <f t="shared" si="3"/>
        <v>18.399999999999999</v>
      </c>
      <c r="M26" s="239">
        <f t="shared" si="8"/>
        <v>10</v>
      </c>
      <c r="N26" s="229">
        <v>10</v>
      </c>
      <c r="O26" s="275">
        <v>4</v>
      </c>
      <c r="P26" s="276" t="str">
        <f t="shared" si="31"/>
        <v/>
      </c>
      <c r="Q26" s="241" t="str">
        <f t="shared" si="32"/>
        <v/>
      </c>
      <c r="R26" s="241" t="str">
        <f t="shared" si="33"/>
        <v/>
      </c>
      <c r="S26" s="236" t="str">
        <f t="shared" si="34"/>
        <v/>
      </c>
      <c r="AB26" s="234">
        <f t="shared" si="13"/>
        <v>10</v>
      </c>
      <c r="AC26" s="235" t="str">
        <f t="shared" si="13"/>
        <v/>
      </c>
      <c r="AD26" s="235" t="str">
        <f t="shared" si="13"/>
        <v/>
      </c>
      <c r="AE26" s="235" t="str">
        <f t="shared" si="13"/>
        <v/>
      </c>
      <c r="AF26" s="236" t="str">
        <f t="shared" si="13"/>
        <v/>
      </c>
      <c r="AH26" s="234" t="str">
        <f t="shared" si="14"/>
        <v/>
      </c>
      <c r="AI26" s="235" t="str">
        <f t="shared" si="14"/>
        <v/>
      </c>
      <c r="AJ26" s="235" t="str">
        <f t="shared" si="14"/>
        <v/>
      </c>
      <c r="AK26" s="235">
        <f t="shared" si="14"/>
        <v>10</v>
      </c>
      <c r="AL26" s="236" t="str">
        <f t="shared" si="14"/>
        <v/>
      </c>
      <c r="AN26" s="268"/>
      <c r="AO26" s="268"/>
      <c r="AP26" s="268"/>
      <c r="AQ26" s="268"/>
      <c r="AR26" s="268"/>
      <c r="AT26" s="242">
        <f t="shared" si="24"/>
        <v>0</v>
      </c>
      <c r="AU26" s="243">
        <f t="shared" si="16"/>
        <v>0</v>
      </c>
      <c r="AV26" s="243" t="str">
        <f t="shared" si="17"/>
        <v/>
      </c>
      <c r="AW26" s="243">
        <f t="shared" si="18"/>
        <v>0</v>
      </c>
      <c r="AX26" s="243">
        <f t="shared" si="19"/>
        <v>0</v>
      </c>
      <c r="AY26" s="243" t="str">
        <f t="shared" si="20"/>
        <v/>
      </c>
      <c r="AZ26" s="243">
        <f t="shared" si="21"/>
        <v>11</v>
      </c>
      <c r="BA26" s="243">
        <f t="shared" si="22"/>
        <v>17</v>
      </c>
      <c r="BB26" s="244" t="str">
        <f t="shared" si="23"/>
        <v>Castrillo Vincent</v>
      </c>
    </row>
    <row r="27" spans="1:54" ht="16.5" customHeight="1" thickBot="1" x14ac:dyDescent="0.5">
      <c r="A27" s="225">
        <v>22</v>
      </c>
      <c r="B27" s="226" t="str">
        <f t="shared" si="29"/>
        <v>Jammes Gérard</v>
      </c>
      <c r="C27" s="227" t="str">
        <f t="shared" si="29"/>
        <v>H</v>
      </c>
      <c r="D27" s="228" t="str">
        <f t="shared" si="29"/>
        <v>Chevry</v>
      </c>
      <c r="E27" s="212">
        <f t="shared" si="29"/>
        <v>17.8</v>
      </c>
      <c r="F27" s="244">
        <f t="shared" si="7"/>
        <v>9</v>
      </c>
      <c r="H27" s="252">
        <v>22</v>
      </c>
      <c r="I27" s="226" t="str">
        <f t="shared" si="30"/>
        <v>Prevost Stephane</v>
      </c>
      <c r="J27" s="227" t="str">
        <f t="shared" si="30"/>
        <v>H</v>
      </c>
      <c r="K27" s="227" t="str">
        <f t="shared" si="30"/>
        <v>Chevannes</v>
      </c>
      <c r="L27" s="212">
        <f t="shared" si="3"/>
        <v>17.600000000000001</v>
      </c>
      <c r="M27" s="239">
        <f t="shared" si="8"/>
        <v>9</v>
      </c>
      <c r="N27" s="229">
        <v>9</v>
      </c>
      <c r="O27" s="277">
        <v>5</v>
      </c>
      <c r="P27" s="276" t="str">
        <f t="shared" si="31"/>
        <v/>
      </c>
      <c r="Q27" s="241" t="str">
        <f t="shared" si="32"/>
        <v/>
      </c>
      <c r="R27" s="241" t="str">
        <f t="shared" si="33"/>
        <v/>
      </c>
      <c r="S27" s="236" t="str">
        <f t="shared" si="34"/>
        <v/>
      </c>
      <c r="AB27" s="234" t="str">
        <f t="shared" si="13"/>
        <v/>
      </c>
      <c r="AC27" s="235" t="str">
        <f t="shared" si="13"/>
        <v/>
      </c>
      <c r="AD27" s="235">
        <f t="shared" si="13"/>
        <v>9</v>
      </c>
      <c r="AE27" s="235" t="str">
        <f t="shared" si="13"/>
        <v/>
      </c>
      <c r="AF27" s="236" t="str">
        <f t="shared" si="13"/>
        <v/>
      </c>
      <c r="AH27" s="234" t="str">
        <f t="shared" si="14"/>
        <v/>
      </c>
      <c r="AI27" s="235">
        <f t="shared" si="14"/>
        <v>9</v>
      </c>
      <c r="AJ27" s="235" t="str">
        <f t="shared" si="14"/>
        <v/>
      </c>
      <c r="AK27" s="235" t="str">
        <f t="shared" si="14"/>
        <v/>
      </c>
      <c r="AL27" s="236" t="str">
        <f t="shared" si="14"/>
        <v/>
      </c>
      <c r="AN27" s="268"/>
      <c r="AO27" s="268"/>
      <c r="AP27" s="268"/>
      <c r="AQ27" s="268"/>
      <c r="AR27" s="268"/>
      <c r="AT27" s="242">
        <f t="shared" si="24"/>
        <v>0</v>
      </c>
      <c r="AU27" s="243">
        <f t="shared" si="16"/>
        <v>0</v>
      </c>
      <c r="AV27" s="243" t="str">
        <f t="shared" si="17"/>
        <v/>
      </c>
      <c r="AW27" s="243">
        <f t="shared" si="18"/>
        <v>0</v>
      </c>
      <c r="AX27" s="243">
        <f t="shared" si="19"/>
        <v>0</v>
      </c>
      <c r="AY27" s="243" t="str">
        <f t="shared" si="20"/>
        <v/>
      </c>
      <c r="AZ27" s="243">
        <f t="shared" si="21"/>
        <v>10</v>
      </c>
      <c r="BA27" s="243">
        <f t="shared" si="22"/>
        <v>18</v>
      </c>
      <c r="BB27" s="244" t="str">
        <f t="shared" si="23"/>
        <v>Lavigne Alain</v>
      </c>
    </row>
    <row r="28" spans="1:54" ht="16.5" customHeight="1" thickBot="1" x14ac:dyDescent="0.4">
      <c r="A28" s="225">
        <v>23</v>
      </c>
      <c r="B28" s="226" t="str">
        <f t="shared" si="29"/>
        <v>Cluzet Didier</v>
      </c>
      <c r="C28" s="227" t="str">
        <f t="shared" si="29"/>
        <v>H</v>
      </c>
      <c r="D28" s="228" t="str">
        <f t="shared" si="29"/>
        <v>ASGAF</v>
      </c>
      <c r="E28" s="212">
        <f t="shared" si="29"/>
        <v>21.4</v>
      </c>
      <c r="F28" s="244">
        <f t="shared" si="7"/>
        <v>8</v>
      </c>
      <c r="H28" s="252">
        <v>23</v>
      </c>
      <c r="I28" s="226" t="str">
        <f t="shared" si="30"/>
        <v>Chapuy Bruno</v>
      </c>
      <c r="J28" s="227" t="str">
        <f t="shared" si="30"/>
        <v>H</v>
      </c>
      <c r="K28" s="227" t="str">
        <f t="shared" si="30"/>
        <v>Réveillon</v>
      </c>
      <c r="L28" s="212">
        <f t="shared" si="3"/>
        <v>22.9</v>
      </c>
      <c r="M28" s="239">
        <f t="shared" si="8"/>
        <v>8</v>
      </c>
      <c r="N28" s="229">
        <v>8</v>
      </c>
      <c r="O28" s="275">
        <v>6</v>
      </c>
      <c r="P28" s="276" t="str">
        <f t="shared" si="31"/>
        <v/>
      </c>
      <c r="Q28" s="241" t="str">
        <f t="shared" si="32"/>
        <v/>
      </c>
      <c r="R28" s="241" t="str">
        <f t="shared" si="33"/>
        <v/>
      </c>
      <c r="S28" s="236" t="str">
        <f t="shared" si="34"/>
        <v/>
      </c>
      <c r="AB28" s="234">
        <f t="shared" si="13"/>
        <v>8</v>
      </c>
      <c r="AC28" s="235" t="str">
        <f t="shared" si="13"/>
        <v/>
      </c>
      <c r="AD28" s="235" t="str">
        <f t="shared" si="13"/>
        <v/>
      </c>
      <c r="AE28" s="235" t="str">
        <f t="shared" si="13"/>
        <v/>
      </c>
      <c r="AF28" s="236" t="str">
        <f t="shared" si="13"/>
        <v/>
      </c>
      <c r="AH28" s="234" t="str">
        <f t="shared" si="14"/>
        <v/>
      </c>
      <c r="AI28" s="235" t="str">
        <f t="shared" si="14"/>
        <v/>
      </c>
      <c r="AJ28" s="235" t="str">
        <f t="shared" si="14"/>
        <v/>
      </c>
      <c r="AK28" s="235" t="str">
        <f t="shared" si="14"/>
        <v/>
      </c>
      <c r="AL28" s="236">
        <f t="shared" si="14"/>
        <v>8</v>
      </c>
      <c r="AN28" s="268"/>
      <c r="AO28" s="268"/>
      <c r="AP28" s="268"/>
      <c r="AQ28" s="268"/>
      <c r="AR28" s="268"/>
      <c r="AT28" s="242">
        <f t="shared" si="24"/>
        <v>0</v>
      </c>
      <c r="AU28" s="243">
        <f t="shared" si="16"/>
        <v>0</v>
      </c>
      <c r="AV28" s="243" t="str">
        <f t="shared" si="17"/>
        <v/>
      </c>
      <c r="AW28" s="243">
        <f t="shared" si="18"/>
        <v>0</v>
      </c>
      <c r="AX28" s="243">
        <f t="shared" si="19"/>
        <v>0</v>
      </c>
      <c r="AY28" s="243" t="str">
        <f t="shared" si="20"/>
        <v/>
      </c>
      <c r="AZ28" s="243">
        <f t="shared" si="21"/>
        <v>9</v>
      </c>
      <c r="BA28" s="243">
        <f t="shared" si="22"/>
        <v>19</v>
      </c>
      <c r="BB28" s="244" t="str">
        <f t="shared" si="23"/>
        <v>Prevost Stephane</v>
      </c>
    </row>
    <row r="29" spans="1:54" ht="16.5" customHeight="1" thickBot="1" x14ac:dyDescent="0.5">
      <c r="A29" s="225">
        <v>24</v>
      </c>
      <c r="B29" s="226" t="str">
        <f t="shared" si="29"/>
        <v>Tuytten Gerard</v>
      </c>
      <c r="C29" s="227" t="str">
        <f t="shared" si="29"/>
        <v>H</v>
      </c>
      <c r="D29" s="228" t="str">
        <f t="shared" si="29"/>
        <v>Chevannes</v>
      </c>
      <c r="E29" s="212">
        <f t="shared" si="29"/>
        <v>17.600000000000001</v>
      </c>
      <c r="F29" s="244">
        <f t="shared" si="7"/>
        <v>7</v>
      </c>
      <c r="H29" s="252">
        <v>24</v>
      </c>
      <c r="I29" s="226" t="str">
        <f t="shared" si="30"/>
        <v>Colmerauer Denis</v>
      </c>
      <c r="J29" s="227" t="str">
        <f t="shared" si="30"/>
        <v>H</v>
      </c>
      <c r="K29" s="227" t="str">
        <f t="shared" si="30"/>
        <v>Corbuches</v>
      </c>
      <c r="L29" s="212">
        <f t="shared" si="3"/>
        <v>11.3</v>
      </c>
      <c r="M29" s="239">
        <f t="shared" si="8"/>
        <v>7</v>
      </c>
      <c r="N29" s="229">
        <v>7</v>
      </c>
      <c r="O29" s="277">
        <v>7</v>
      </c>
      <c r="P29" s="276" t="str">
        <f t="shared" si="31"/>
        <v/>
      </c>
      <c r="Q29" s="241" t="str">
        <f t="shared" si="32"/>
        <v/>
      </c>
      <c r="R29" s="241" t="str">
        <f t="shared" si="33"/>
        <v/>
      </c>
      <c r="S29" s="236" t="str">
        <f t="shared" si="34"/>
        <v/>
      </c>
      <c r="AB29" s="234" t="str">
        <f t="shared" si="13"/>
        <v/>
      </c>
      <c r="AC29" s="235">
        <f t="shared" si="13"/>
        <v>7</v>
      </c>
      <c r="AD29" s="235" t="str">
        <f t="shared" si="13"/>
        <v/>
      </c>
      <c r="AE29" s="235" t="str">
        <f t="shared" si="13"/>
        <v/>
      </c>
      <c r="AF29" s="236" t="str">
        <f t="shared" si="13"/>
        <v/>
      </c>
      <c r="AH29" s="234" t="str">
        <f t="shared" si="14"/>
        <v/>
      </c>
      <c r="AI29" s="235" t="str">
        <f t="shared" si="14"/>
        <v/>
      </c>
      <c r="AJ29" s="235" t="str">
        <f t="shared" si="14"/>
        <v/>
      </c>
      <c r="AK29" s="235">
        <f t="shared" si="14"/>
        <v>7</v>
      </c>
      <c r="AL29" s="236" t="str">
        <f t="shared" si="14"/>
        <v/>
      </c>
      <c r="AN29" s="268"/>
      <c r="AO29" s="268"/>
      <c r="AP29" s="268"/>
      <c r="AQ29" s="268"/>
      <c r="AR29" s="268"/>
      <c r="AT29" s="242">
        <f t="shared" si="24"/>
        <v>0</v>
      </c>
      <c r="AU29" s="243">
        <f t="shared" si="16"/>
        <v>0</v>
      </c>
      <c r="AV29" s="243" t="str">
        <f t="shared" si="17"/>
        <v/>
      </c>
      <c r="AW29" s="243">
        <f t="shared" si="18"/>
        <v>0</v>
      </c>
      <c r="AX29" s="243">
        <f t="shared" si="19"/>
        <v>0</v>
      </c>
      <c r="AY29" s="243" t="str">
        <f t="shared" si="20"/>
        <v/>
      </c>
      <c r="AZ29" s="243">
        <f t="shared" si="21"/>
        <v>8</v>
      </c>
      <c r="BA29" s="243">
        <f t="shared" si="22"/>
        <v>20</v>
      </c>
      <c r="BB29" s="244" t="str">
        <f t="shared" si="23"/>
        <v>Chapuy Bruno</v>
      </c>
    </row>
    <row r="30" spans="1:54" ht="16.5" customHeight="1" thickBot="1" x14ac:dyDescent="0.4">
      <c r="A30" s="225">
        <v>25</v>
      </c>
      <c r="B30" s="226" t="str">
        <f t="shared" si="29"/>
        <v>Pomares Pierre</v>
      </c>
      <c r="C30" s="227" t="str">
        <f t="shared" si="29"/>
        <v>H</v>
      </c>
      <c r="D30" s="228" t="str">
        <f t="shared" si="29"/>
        <v>Réveillon</v>
      </c>
      <c r="E30" s="212">
        <f t="shared" si="29"/>
        <v>13.5</v>
      </c>
      <c r="F30" s="244">
        <f t="shared" si="7"/>
        <v>6</v>
      </c>
      <c r="H30" s="252">
        <v>25</v>
      </c>
      <c r="I30" s="226" t="str">
        <f t="shared" si="30"/>
        <v>Latrasse Thierry</v>
      </c>
      <c r="J30" s="227" t="str">
        <f t="shared" si="30"/>
        <v>H</v>
      </c>
      <c r="K30" s="227" t="str">
        <f t="shared" si="30"/>
        <v>Réveillon</v>
      </c>
      <c r="L30" s="212">
        <f t="shared" si="3"/>
        <v>15.1</v>
      </c>
      <c r="M30" s="239">
        <f t="shared" si="8"/>
        <v>6</v>
      </c>
      <c r="N30" s="229">
        <v>6</v>
      </c>
      <c r="O30" s="275">
        <v>8</v>
      </c>
      <c r="P30" s="276" t="str">
        <f t="shared" si="31"/>
        <v/>
      </c>
      <c r="Q30" s="241" t="str">
        <f t="shared" si="32"/>
        <v/>
      </c>
      <c r="R30" s="241" t="str">
        <f t="shared" si="33"/>
        <v/>
      </c>
      <c r="S30" s="236" t="str">
        <f t="shared" si="34"/>
        <v/>
      </c>
      <c r="AB30" s="234" t="str">
        <f t="shared" si="13"/>
        <v/>
      </c>
      <c r="AC30" s="235" t="str">
        <f t="shared" si="13"/>
        <v/>
      </c>
      <c r="AD30" s="235" t="str">
        <f t="shared" si="13"/>
        <v/>
      </c>
      <c r="AE30" s="235" t="str">
        <f t="shared" si="13"/>
        <v/>
      </c>
      <c r="AF30" s="236">
        <f t="shared" si="13"/>
        <v>6</v>
      </c>
      <c r="AH30" s="234" t="str">
        <f t="shared" si="14"/>
        <v/>
      </c>
      <c r="AI30" s="235" t="str">
        <f t="shared" si="14"/>
        <v/>
      </c>
      <c r="AJ30" s="235" t="str">
        <f t="shared" si="14"/>
        <v/>
      </c>
      <c r="AK30" s="235" t="str">
        <f t="shared" si="14"/>
        <v/>
      </c>
      <c r="AL30" s="236">
        <f t="shared" si="14"/>
        <v>6</v>
      </c>
      <c r="AN30" s="268"/>
      <c r="AO30" s="268"/>
      <c r="AP30" s="268"/>
      <c r="AQ30" s="268"/>
      <c r="AR30" s="268"/>
      <c r="AT30" s="242">
        <f t="shared" si="24"/>
        <v>0</v>
      </c>
      <c r="AU30" s="243">
        <f t="shared" si="16"/>
        <v>0</v>
      </c>
      <c r="AV30" s="243" t="str">
        <f t="shared" si="17"/>
        <v/>
      </c>
      <c r="AW30" s="243">
        <f t="shared" si="18"/>
        <v>0</v>
      </c>
      <c r="AX30" s="243">
        <f t="shared" si="19"/>
        <v>0</v>
      </c>
      <c r="AY30" s="243" t="str">
        <f t="shared" si="20"/>
        <v/>
      </c>
      <c r="AZ30" s="243">
        <f t="shared" si="21"/>
        <v>7</v>
      </c>
      <c r="BA30" s="243">
        <f t="shared" si="22"/>
        <v>21</v>
      </c>
      <c r="BB30" s="244" t="str">
        <f t="shared" si="23"/>
        <v>Colmerauer Denis</v>
      </c>
    </row>
    <row r="31" spans="1:54" ht="16.5" customHeight="1" thickBot="1" x14ac:dyDescent="0.5">
      <c r="A31" s="225">
        <v>26</v>
      </c>
      <c r="B31" s="226" t="str">
        <f t="shared" si="29"/>
        <v>Kerfourn Dominique</v>
      </c>
      <c r="C31" s="227" t="str">
        <f t="shared" si="29"/>
        <v>H</v>
      </c>
      <c r="D31" s="228" t="str">
        <f t="shared" si="29"/>
        <v>ASGAF</v>
      </c>
      <c r="E31" s="212">
        <f t="shared" si="29"/>
        <v>27.2</v>
      </c>
      <c r="F31" s="244">
        <f t="shared" si="7"/>
        <v>5</v>
      </c>
      <c r="H31" s="252">
        <v>26</v>
      </c>
      <c r="I31" s="226" t="str">
        <f t="shared" si="30"/>
        <v>Armand Sylvie</v>
      </c>
      <c r="J31" s="227" t="str">
        <f t="shared" si="30"/>
        <v>F</v>
      </c>
      <c r="K31" s="227" t="str">
        <f t="shared" si="30"/>
        <v>Réveillon</v>
      </c>
      <c r="L31" s="212">
        <f t="shared" si="3"/>
        <v>15.4</v>
      </c>
      <c r="M31" s="239">
        <f t="shared" si="8"/>
        <v>5</v>
      </c>
      <c r="N31" s="229">
        <v>5</v>
      </c>
      <c r="O31" s="277">
        <v>9</v>
      </c>
      <c r="P31" s="276" t="str">
        <f t="shared" si="31"/>
        <v/>
      </c>
      <c r="Q31" s="241" t="str">
        <f t="shared" si="32"/>
        <v/>
      </c>
      <c r="R31" s="241" t="str">
        <f t="shared" si="33"/>
        <v/>
      </c>
      <c r="S31" s="236" t="str">
        <f t="shared" si="34"/>
        <v/>
      </c>
      <c r="AB31" s="234">
        <f t="shared" si="13"/>
        <v>5</v>
      </c>
      <c r="AC31" s="235" t="str">
        <f t="shared" si="13"/>
        <v/>
      </c>
      <c r="AD31" s="235" t="str">
        <f t="shared" si="13"/>
        <v/>
      </c>
      <c r="AE31" s="235" t="str">
        <f t="shared" si="13"/>
        <v/>
      </c>
      <c r="AF31" s="236" t="str">
        <f t="shared" si="13"/>
        <v/>
      </c>
      <c r="AH31" s="234" t="str">
        <f t="shared" si="14"/>
        <v/>
      </c>
      <c r="AI31" s="235" t="str">
        <f t="shared" si="14"/>
        <v/>
      </c>
      <c r="AJ31" s="235" t="str">
        <f t="shared" si="14"/>
        <v/>
      </c>
      <c r="AK31" s="235" t="str">
        <f t="shared" si="14"/>
        <v/>
      </c>
      <c r="AL31" s="236">
        <f t="shared" si="14"/>
        <v>5</v>
      </c>
      <c r="AN31" s="268"/>
      <c r="AO31" s="268"/>
      <c r="AP31" s="268"/>
      <c r="AQ31" s="268"/>
      <c r="AR31" s="268"/>
      <c r="AT31" s="242">
        <f t="shared" si="24"/>
        <v>0</v>
      </c>
      <c r="AU31" s="243">
        <f t="shared" si="16"/>
        <v>0</v>
      </c>
      <c r="AV31" s="243" t="str">
        <f t="shared" si="17"/>
        <v/>
      </c>
      <c r="AW31" s="243">
        <f t="shared" si="18"/>
        <v>0</v>
      </c>
      <c r="AX31" s="243">
        <f t="shared" si="19"/>
        <v>0</v>
      </c>
      <c r="AY31" s="243" t="str">
        <f t="shared" si="20"/>
        <v/>
      </c>
      <c r="AZ31" s="243">
        <f t="shared" si="21"/>
        <v>6</v>
      </c>
      <c r="BA31" s="243">
        <f t="shared" si="22"/>
        <v>22</v>
      </c>
      <c r="BB31" s="244" t="str">
        <f t="shared" si="23"/>
        <v>Latrasse Thierry</v>
      </c>
    </row>
    <row r="32" spans="1:54" ht="16.5" customHeight="1" thickBot="1" x14ac:dyDescent="0.4">
      <c r="A32" s="225">
        <v>27</v>
      </c>
      <c r="B32" s="226" t="str">
        <f t="shared" si="29"/>
        <v>Gesmier Michel</v>
      </c>
      <c r="C32" s="227" t="str">
        <f t="shared" si="29"/>
        <v>H</v>
      </c>
      <c r="D32" s="228" t="str">
        <f t="shared" si="29"/>
        <v>Chevannes</v>
      </c>
      <c r="E32" s="212">
        <f t="shared" si="29"/>
        <v>20.9</v>
      </c>
      <c r="F32" s="244">
        <f t="shared" si="7"/>
        <v>4</v>
      </c>
      <c r="H32" s="252">
        <v>27</v>
      </c>
      <c r="I32" s="226" t="str">
        <f t="shared" si="30"/>
        <v>Colas Patrick</v>
      </c>
      <c r="J32" s="227" t="str">
        <f t="shared" si="30"/>
        <v>H</v>
      </c>
      <c r="K32" s="227" t="str">
        <f t="shared" si="30"/>
        <v>ASGAF</v>
      </c>
      <c r="L32" s="212">
        <f t="shared" si="3"/>
        <v>31.2</v>
      </c>
      <c r="M32" s="239">
        <f t="shared" si="8"/>
        <v>4</v>
      </c>
      <c r="N32" s="229">
        <v>4</v>
      </c>
      <c r="O32" s="275">
        <v>10</v>
      </c>
      <c r="P32" s="276" t="str">
        <f t="shared" si="31"/>
        <v/>
      </c>
      <c r="Q32" s="241" t="str">
        <f t="shared" si="32"/>
        <v/>
      </c>
      <c r="R32" s="241" t="str">
        <f t="shared" si="33"/>
        <v/>
      </c>
      <c r="S32" s="236" t="str">
        <f t="shared" si="34"/>
        <v/>
      </c>
      <c r="AB32" s="234" t="str">
        <f t="shared" si="13"/>
        <v/>
      </c>
      <c r="AC32" s="235">
        <f t="shared" si="13"/>
        <v>4</v>
      </c>
      <c r="AD32" s="235" t="str">
        <f t="shared" si="13"/>
        <v/>
      </c>
      <c r="AE32" s="235" t="str">
        <f t="shared" si="13"/>
        <v/>
      </c>
      <c r="AF32" s="236" t="str">
        <f t="shared" si="13"/>
        <v/>
      </c>
      <c r="AH32" s="234">
        <f t="shared" si="14"/>
        <v>4</v>
      </c>
      <c r="AI32" s="235" t="str">
        <f t="shared" si="14"/>
        <v/>
      </c>
      <c r="AJ32" s="235" t="str">
        <f t="shared" si="14"/>
        <v/>
      </c>
      <c r="AK32" s="235" t="str">
        <f t="shared" si="14"/>
        <v/>
      </c>
      <c r="AL32" s="236" t="str">
        <f t="shared" si="14"/>
        <v/>
      </c>
      <c r="AN32" s="268"/>
      <c r="AO32" s="268"/>
      <c r="AP32" s="268"/>
      <c r="AQ32" s="268"/>
      <c r="AR32" s="268"/>
      <c r="AT32" s="278">
        <f t="shared" si="24"/>
        <v>0</v>
      </c>
      <c r="AU32" s="279">
        <v>0</v>
      </c>
      <c r="AV32" s="243" t="str">
        <f t="shared" si="17"/>
        <v/>
      </c>
      <c r="AW32" s="243">
        <f t="shared" si="18"/>
        <v>5</v>
      </c>
      <c r="AX32" s="243">
        <f t="shared" si="19"/>
        <v>3</v>
      </c>
      <c r="AY32" s="243" t="str">
        <f t="shared" si="20"/>
        <v>Armand Sylvie</v>
      </c>
      <c r="AZ32" s="243">
        <f t="shared" si="21"/>
        <v>0</v>
      </c>
      <c r="BA32" s="243">
        <f t="shared" si="22"/>
        <v>0</v>
      </c>
      <c r="BB32" s="244" t="str">
        <f t="shared" si="23"/>
        <v/>
      </c>
    </row>
    <row r="33" spans="1:54" ht="16.5" customHeight="1" thickBot="1" x14ac:dyDescent="0.5">
      <c r="A33" s="225">
        <v>28</v>
      </c>
      <c r="B33" s="226" t="str">
        <f t="shared" si="29"/>
        <v>Chapuy Bruno</v>
      </c>
      <c r="C33" s="227" t="str">
        <f t="shared" si="29"/>
        <v>H</v>
      </c>
      <c r="D33" s="228" t="str">
        <f t="shared" si="29"/>
        <v>Réveillon</v>
      </c>
      <c r="E33" s="212">
        <f t="shared" si="29"/>
        <v>22.9</v>
      </c>
      <c r="F33" s="244">
        <f t="shared" si="7"/>
        <v>3</v>
      </c>
      <c r="H33" s="252">
        <v>28</v>
      </c>
      <c r="I33" s="226" t="str">
        <f t="shared" si="30"/>
        <v>Foucault Lionel</v>
      </c>
      <c r="J33" s="227" t="str">
        <f t="shared" si="30"/>
        <v>H</v>
      </c>
      <c r="K33" s="227" t="str">
        <f t="shared" si="30"/>
        <v>Chevannes</v>
      </c>
      <c r="L33" s="212">
        <f t="shared" si="3"/>
        <v>15.1</v>
      </c>
      <c r="M33" s="239">
        <f t="shared" si="8"/>
        <v>3</v>
      </c>
      <c r="N33" s="229">
        <v>3</v>
      </c>
      <c r="O33" s="277">
        <v>11</v>
      </c>
      <c r="P33" s="276" t="str">
        <f t="shared" si="31"/>
        <v/>
      </c>
      <c r="Q33" s="241" t="str">
        <f t="shared" si="32"/>
        <v/>
      </c>
      <c r="R33" s="241" t="str">
        <f t="shared" si="33"/>
        <v/>
      </c>
      <c r="S33" s="236" t="str">
        <f t="shared" si="34"/>
        <v/>
      </c>
      <c r="AB33" s="234" t="str">
        <f t="shared" si="13"/>
        <v/>
      </c>
      <c r="AC33" s="235" t="str">
        <f t="shared" si="13"/>
        <v/>
      </c>
      <c r="AD33" s="235" t="str">
        <f t="shared" si="13"/>
        <v/>
      </c>
      <c r="AE33" s="235" t="str">
        <f t="shared" si="13"/>
        <v/>
      </c>
      <c r="AF33" s="236">
        <f t="shared" si="13"/>
        <v>3</v>
      </c>
      <c r="AH33" s="234" t="str">
        <f t="shared" si="14"/>
        <v/>
      </c>
      <c r="AI33" s="235">
        <f t="shared" si="14"/>
        <v>3</v>
      </c>
      <c r="AJ33" s="235" t="str">
        <f t="shared" si="14"/>
        <v/>
      </c>
      <c r="AK33" s="235" t="str">
        <f t="shared" si="14"/>
        <v/>
      </c>
      <c r="AL33" s="236" t="str">
        <f t="shared" si="14"/>
        <v/>
      </c>
      <c r="AN33" s="268"/>
      <c r="AO33" s="268"/>
      <c r="AP33" s="268"/>
      <c r="AQ33" s="268"/>
      <c r="AR33" s="268"/>
      <c r="AT33" s="242">
        <f t="shared" si="24"/>
        <v>0</v>
      </c>
      <c r="AU33" s="243">
        <f t="shared" si="16"/>
        <v>0</v>
      </c>
      <c r="AV33" s="243" t="str">
        <f t="shared" si="17"/>
        <v/>
      </c>
      <c r="AW33" s="243">
        <f t="shared" si="18"/>
        <v>0</v>
      </c>
      <c r="AX33" s="243">
        <f t="shared" si="19"/>
        <v>0</v>
      </c>
      <c r="AY33" s="243" t="str">
        <f t="shared" si="20"/>
        <v/>
      </c>
      <c r="AZ33" s="243">
        <f t="shared" si="21"/>
        <v>4</v>
      </c>
      <c r="BA33" s="243">
        <f t="shared" si="22"/>
        <v>23</v>
      </c>
      <c r="BB33" s="244" t="str">
        <f t="shared" si="23"/>
        <v>Colas Patrick</v>
      </c>
    </row>
    <row r="34" spans="1:54" ht="16.5" customHeight="1" thickBot="1" x14ac:dyDescent="0.4">
      <c r="A34" s="225">
        <v>29</v>
      </c>
      <c r="B34" s="226" t="str">
        <f t="shared" si="29"/>
        <v>Tamet Yves</v>
      </c>
      <c r="C34" s="227" t="str">
        <f t="shared" si="29"/>
        <v>H</v>
      </c>
      <c r="D34" s="228" t="str">
        <f t="shared" si="29"/>
        <v>Réveillon</v>
      </c>
      <c r="E34" s="212">
        <f t="shared" si="29"/>
        <v>19.5</v>
      </c>
      <c r="F34" s="244">
        <f t="shared" si="7"/>
        <v>2</v>
      </c>
      <c r="H34" s="252">
        <v>29</v>
      </c>
      <c r="I34" s="226" t="str">
        <f t="shared" si="30"/>
        <v>Alle Jean</v>
      </c>
      <c r="J34" s="227" t="str">
        <f t="shared" si="30"/>
        <v>H</v>
      </c>
      <c r="K34" s="227" t="str">
        <f t="shared" si="30"/>
        <v>ASGAF</v>
      </c>
      <c r="L34" s="212">
        <f t="shared" si="3"/>
        <v>28.4</v>
      </c>
      <c r="M34" s="239">
        <f t="shared" si="8"/>
        <v>2</v>
      </c>
      <c r="N34" s="229">
        <v>2</v>
      </c>
      <c r="O34" s="280">
        <v>12</v>
      </c>
      <c r="P34" s="281" t="str">
        <f t="shared" si="31"/>
        <v/>
      </c>
      <c r="Q34" s="254" t="str">
        <f t="shared" si="32"/>
        <v/>
      </c>
      <c r="R34" s="254" t="str">
        <f t="shared" si="33"/>
        <v/>
      </c>
      <c r="S34" s="256" t="str">
        <f t="shared" si="34"/>
        <v/>
      </c>
      <c r="AB34" s="234" t="str">
        <f t="shared" si="13"/>
        <v/>
      </c>
      <c r="AC34" s="235" t="str">
        <f t="shared" si="13"/>
        <v/>
      </c>
      <c r="AD34" s="235" t="str">
        <f t="shared" si="13"/>
        <v/>
      </c>
      <c r="AE34" s="235" t="str">
        <f t="shared" si="13"/>
        <v/>
      </c>
      <c r="AF34" s="236">
        <f t="shared" si="13"/>
        <v>2</v>
      </c>
      <c r="AH34" s="234">
        <f t="shared" si="14"/>
        <v>2</v>
      </c>
      <c r="AI34" s="235" t="str">
        <f t="shared" si="14"/>
        <v/>
      </c>
      <c r="AJ34" s="235" t="str">
        <f t="shared" si="14"/>
        <v/>
      </c>
      <c r="AK34" s="235" t="str">
        <f t="shared" si="14"/>
        <v/>
      </c>
      <c r="AL34" s="236" t="str">
        <f t="shared" si="14"/>
        <v/>
      </c>
      <c r="AN34" s="268"/>
      <c r="AO34" s="268"/>
      <c r="AP34" s="268"/>
      <c r="AQ34" s="268"/>
      <c r="AR34" s="268"/>
      <c r="AT34" s="242">
        <f t="shared" si="24"/>
        <v>0</v>
      </c>
      <c r="AU34" s="243">
        <f t="shared" si="16"/>
        <v>0</v>
      </c>
      <c r="AV34" s="243" t="str">
        <f t="shared" si="17"/>
        <v/>
      </c>
      <c r="AW34" s="243">
        <f t="shared" si="18"/>
        <v>0</v>
      </c>
      <c r="AX34" s="243">
        <f t="shared" si="19"/>
        <v>0</v>
      </c>
      <c r="AY34" s="243" t="str">
        <f t="shared" si="20"/>
        <v/>
      </c>
      <c r="AZ34" s="243">
        <f t="shared" si="21"/>
        <v>3</v>
      </c>
      <c r="BA34" s="243">
        <f t="shared" si="22"/>
        <v>24</v>
      </c>
      <c r="BB34" s="244" t="str">
        <f t="shared" si="23"/>
        <v>Foucault Lionel</v>
      </c>
    </row>
    <row r="35" spans="1:54" ht="16.5" customHeight="1" thickBot="1" x14ac:dyDescent="0.4">
      <c r="A35" s="282">
        <v>30</v>
      </c>
      <c r="B35" s="283" t="str">
        <f t="shared" si="29"/>
        <v>Viard Etienne</v>
      </c>
      <c r="C35" s="284" t="str">
        <f t="shared" si="29"/>
        <v>H</v>
      </c>
      <c r="D35" s="285" t="str">
        <f t="shared" si="29"/>
        <v>Chevannes</v>
      </c>
      <c r="E35" s="286">
        <f t="shared" si="29"/>
        <v>25.2</v>
      </c>
      <c r="F35" s="291">
        <f t="shared" si="7"/>
        <v>1</v>
      </c>
      <c r="H35" s="252">
        <v>30</v>
      </c>
      <c r="I35" s="283" t="str">
        <f t="shared" si="30"/>
        <v>Lafaye Jean-Francois</v>
      </c>
      <c r="J35" s="284" t="str">
        <f t="shared" si="30"/>
        <v>H</v>
      </c>
      <c r="K35" s="284" t="str">
        <f t="shared" si="30"/>
        <v>Réveillon</v>
      </c>
      <c r="L35" s="286">
        <f t="shared" si="3"/>
        <v>28.7</v>
      </c>
      <c r="M35" s="239">
        <v>1</v>
      </c>
      <c r="N35" s="186">
        <v>1</v>
      </c>
      <c r="Q35" s="197"/>
      <c r="R35" s="258" t="s">
        <v>64</v>
      </c>
      <c r="S35" s="259">
        <f>SUM(S23:S34)</f>
        <v>43</v>
      </c>
      <c r="AB35" s="234" t="str">
        <f t="shared" si="13"/>
        <v/>
      </c>
      <c r="AC35" s="235">
        <f t="shared" si="13"/>
        <v>1</v>
      </c>
      <c r="AD35" s="235" t="str">
        <f t="shared" si="13"/>
        <v/>
      </c>
      <c r="AE35" s="235" t="str">
        <f t="shared" si="13"/>
        <v/>
      </c>
      <c r="AF35" s="236" t="str">
        <f t="shared" si="13"/>
        <v/>
      </c>
      <c r="AH35" s="234" t="str">
        <f t="shared" si="14"/>
        <v/>
      </c>
      <c r="AI35" s="235" t="str">
        <f t="shared" si="14"/>
        <v/>
      </c>
      <c r="AJ35" s="235" t="str">
        <f t="shared" si="14"/>
        <v/>
      </c>
      <c r="AK35" s="235" t="str">
        <f t="shared" si="14"/>
        <v/>
      </c>
      <c r="AL35" s="236">
        <f t="shared" si="14"/>
        <v>1</v>
      </c>
      <c r="AN35" s="268"/>
      <c r="AO35" s="268"/>
      <c r="AP35" s="268"/>
      <c r="AQ35" s="268"/>
      <c r="AR35" s="268"/>
      <c r="AT35" s="242">
        <f t="shared" si="24"/>
        <v>0</v>
      </c>
      <c r="AU35" s="243">
        <f t="shared" si="16"/>
        <v>0</v>
      </c>
      <c r="AV35" s="243" t="str">
        <f t="shared" si="17"/>
        <v/>
      </c>
      <c r="AW35" s="243">
        <f t="shared" si="18"/>
        <v>0</v>
      </c>
      <c r="AX35" s="243">
        <f t="shared" si="19"/>
        <v>0</v>
      </c>
      <c r="AY35" s="243" t="str">
        <f t="shared" si="20"/>
        <v/>
      </c>
      <c r="AZ35" s="243">
        <f t="shared" si="21"/>
        <v>2</v>
      </c>
      <c r="BA35" s="243">
        <f t="shared" si="22"/>
        <v>25</v>
      </c>
      <c r="BB35" s="244" t="str">
        <f t="shared" si="23"/>
        <v>Alle Jean</v>
      </c>
    </row>
    <row r="36" spans="1:54" ht="13.5" thickBot="1" x14ac:dyDescent="0.45">
      <c r="A36" s="287"/>
      <c r="B36" s="194"/>
      <c r="F36" s="186">
        <f>SUM(F6:F35)</f>
        <v>465</v>
      </c>
      <c r="M36" s="288">
        <f>SUM(M6:M35)-M37</f>
        <v>442</v>
      </c>
      <c r="Z36" s="186">
        <f>SUM(AB36:AF36)</f>
        <v>465</v>
      </c>
      <c r="AB36" s="257">
        <f t="shared" ref="AB36:AF36" si="35">SUM(AB6:AB35)</f>
        <v>120</v>
      </c>
      <c r="AC36" s="255">
        <f t="shared" si="35"/>
        <v>41</v>
      </c>
      <c r="AD36" s="255">
        <f t="shared" si="35"/>
        <v>22</v>
      </c>
      <c r="AE36" s="255">
        <f t="shared" si="35"/>
        <v>106</v>
      </c>
      <c r="AF36" s="256">
        <f t="shared" si="35"/>
        <v>176</v>
      </c>
      <c r="AH36" s="257">
        <f>SUM(AH6:AH35)</f>
        <v>145</v>
      </c>
      <c r="AI36" s="255">
        <f>SUM(AI6:AI35)</f>
        <v>93</v>
      </c>
      <c r="AJ36" s="255">
        <f>SUM(AJ6:AJ35)</f>
        <v>16</v>
      </c>
      <c r="AK36" s="255">
        <f>SUM(AK6:AK35)</f>
        <v>52</v>
      </c>
      <c r="AL36" s="256">
        <f>SUM(AL6:AL35)</f>
        <v>136</v>
      </c>
      <c r="AN36" s="186">
        <f>SUM(AH36:AM36)</f>
        <v>442</v>
      </c>
      <c r="AT36" s="289">
        <f t="shared" si="24"/>
        <v>0</v>
      </c>
      <c r="AU36" s="290">
        <f t="shared" si="16"/>
        <v>0</v>
      </c>
      <c r="AV36" s="290" t="str">
        <f t="shared" si="17"/>
        <v/>
      </c>
      <c r="AW36" s="290">
        <f t="shared" si="18"/>
        <v>0</v>
      </c>
      <c r="AX36" s="290">
        <f t="shared" si="19"/>
        <v>0</v>
      </c>
      <c r="AY36" s="290" t="str">
        <f t="shared" si="20"/>
        <v/>
      </c>
      <c r="AZ36" s="290">
        <f t="shared" si="21"/>
        <v>1</v>
      </c>
      <c r="BA36" s="290">
        <f t="shared" si="22"/>
        <v>26</v>
      </c>
      <c r="BB36" s="291" t="str">
        <f t="shared" si="23"/>
        <v>Lafaye Jean-Francois</v>
      </c>
    </row>
    <row r="37" spans="1:54" ht="13.15" thickBot="1" x14ac:dyDescent="0.4">
      <c r="B37" s="194"/>
      <c r="F37" s="292"/>
      <c r="M37" s="293"/>
      <c r="Q37" s="288"/>
      <c r="R37" s="288"/>
      <c r="S37" s="288"/>
      <c r="T37" s="288"/>
      <c r="AB37" s="935" t="s">
        <v>27</v>
      </c>
      <c r="AC37" s="936"/>
      <c r="AD37" s="936"/>
      <c r="AE37" s="936"/>
      <c r="AF37" s="937"/>
      <c r="AH37" s="935" t="s">
        <v>28</v>
      </c>
      <c r="AI37" s="936"/>
      <c r="AJ37" s="936"/>
      <c r="AK37" s="936"/>
      <c r="AL37" s="937"/>
      <c r="AT37" s="288">
        <f>SUM(AT7:AT36)</f>
        <v>23</v>
      </c>
      <c r="AU37" s="288"/>
      <c r="AV37" s="288"/>
      <c r="AW37" s="288">
        <f t="shared" ref="AW37:AZ37" si="36">SUM(AW7:AW36)</f>
        <v>43</v>
      </c>
      <c r="AX37" s="288"/>
      <c r="AY37" s="288"/>
      <c r="AZ37" s="288">
        <f t="shared" si="36"/>
        <v>399</v>
      </c>
      <c r="BA37" s="288"/>
      <c r="BB37" s="288"/>
    </row>
    <row r="38" spans="1:54" ht="13.15" thickBot="1" x14ac:dyDescent="0.4">
      <c r="B38" s="194"/>
      <c r="Q38" s="288"/>
      <c r="R38" s="288"/>
      <c r="S38" s="288"/>
      <c r="T38" s="288"/>
      <c r="AH38" s="186">
        <f>+AB36+AH36</f>
        <v>265</v>
      </c>
      <c r="AI38" s="186">
        <f t="shared" ref="AI38:AL38" si="37">+AC36+AI36</f>
        <v>134</v>
      </c>
      <c r="AJ38" s="186">
        <f t="shared" si="37"/>
        <v>38</v>
      </c>
      <c r="AK38" s="186">
        <f t="shared" si="37"/>
        <v>158</v>
      </c>
      <c r="AL38" s="186">
        <f t="shared" si="37"/>
        <v>312</v>
      </c>
      <c r="AN38" s="186">
        <f t="shared" ref="AN38" si="38">SUM(AH38:AM38)</f>
        <v>907</v>
      </c>
    </row>
    <row r="39" spans="1:54" ht="13.5" thickBot="1" x14ac:dyDescent="0.45">
      <c r="A39" s="938" t="s">
        <v>49</v>
      </c>
      <c r="B39" s="939"/>
      <c r="C39" s="939"/>
      <c r="D39" s="939"/>
      <c r="E39" s="939"/>
      <c r="F39" s="940"/>
      <c r="H39" s="938" t="s">
        <v>50</v>
      </c>
      <c r="I39" s="939"/>
      <c r="J39" s="939"/>
      <c r="K39" s="939"/>
      <c r="L39" s="939"/>
      <c r="M39" s="940"/>
      <c r="Q39" s="288"/>
      <c r="R39" s="288"/>
      <c r="S39" s="288"/>
      <c r="T39" s="288"/>
      <c r="AB39" s="941" t="s">
        <v>35</v>
      </c>
      <c r="AC39" s="942"/>
      <c r="AD39" s="942"/>
      <c r="AE39" s="942"/>
      <c r="AF39" s="943"/>
    </row>
    <row r="40" spans="1:54" s="287" customFormat="1" ht="13.5" thickBot="1" x14ac:dyDescent="0.45">
      <c r="A40" s="926" t="s">
        <v>34</v>
      </c>
      <c r="B40" s="927"/>
      <c r="C40" s="927"/>
      <c r="D40" s="927"/>
      <c r="E40" s="927"/>
      <c r="F40" s="928"/>
      <c r="H40" s="926" t="s">
        <v>33</v>
      </c>
      <c r="I40" s="927"/>
      <c r="J40" s="927"/>
      <c r="K40" s="927"/>
      <c r="L40" s="927"/>
      <c r="M40" s="928"/>
      <c r="N40" s="186"/>
      <c r="O40" s="186"/>
      <c r="P40" s="186"/>
      <c r="Q40" s="288"/>
      <c r="R40" s="288"/>
      <c r="S40" s="288"/>
      <c r="T40" s="288"/>
      <c r="V40" s="186"/>
      <c r="W40" s="186"/>
      <c r="X40" s="197"/>
      <c r="Y40" s="186"/>
      <c r="Z40" s="186"/>
      <c r="AB40" s="929" t="s">
        <v>22</v>
      </c>
      <c r="AC40" s="930"/>
      <c r="AD40" s="930"/>
      <c r="AE40" s="930"/>
      <c r="AF40" s="931"/>
      <c r="AH40" s="186"/>
      <c r="AI40" s="186"/>
      <c r="AJ40" s="186"/>
      <c r="AK40" s="186"/>
      <c r="AL40" s="186"/>
    </row>
    <row r="41" spans="1:54" ht="14.65" thickBot="1" x14ac:dyDescent="0.4">
      <c r="A41" s="294" t="s">
        <v>30</v>
      </c>
      <c r="B41" s="295" t="s">
        <v>31</v>
      </c>
      <c r="C41" s="296"/>
      <c r="D41" s="639" t="s">
        <v>32</v>
      </c>
      <c r="E41" s="626" t="s">
        <v>48</v>
      </c>
      <c r="F41" s="297" t="s">
        <v>8</v>
      </c>
      <c r="H41" s="294" t="s">
        <v>30</v>
      </c>
      <c r="I41" s="296" t="s">
        <v>31</v>
      </c>
      <c r="J41" s="296"/>
      <c r="K41" s="296" t="s">
        <v>32</v>
      </c>
      <c r="L41" s="296"/>
      <c r="M41" s="297" t="s">
        <v>8</v>
      </c>
      <c r="Q41" s="288"/>
      <c r="R41" s="288"/>
      <c r="S41" s="288"/>
      <c r="T41" s="288"/>
      <c r="AB41" s="205" t="str">
        <f t="shared" ref="AB41:AF41" si="39">+AB5</f>
        <v>ASGAF</v>
      </c>
      <c r="AC41" s="206" t="str">
        <f t="shared" si="39"/>
        <v>Chevannes</v>
      </c>
      <c r="AD41" s="206" t="str">
        <f t="shared" si="39"/>
        <v>Chevry</v>
      </c>
      <c r="AE41" s="206" t="str">
        <f t="shared" si="39"/>
        <v>Corbuches</v>
      </c>
      <c r="AF41" s="207" t="str">
        <f t="shared" si="39"/>
        <v>Réveillon</v>
      </c>
    </row>
    <row r="42" spans="1:54" ht="14.25" x14ac:dyDescent="0.45">
      <c r="A42" s="298">
        <f>+A125</f>
        <v>1</v>
      </c>
      <c r="B42" s="299" t="str">
        <f>+C125</f>
        <v>Dilun Olivier</v>
      </c>
      <c r="C42" s="260" t="str">
        <f>IFERROR(VLOOKUP(B42,Liste_J!$C$7:$G$234,5,0),"???")</f>
        <v>H</v>
      </c>
      <c r="D42" s="640" t="str">
        <f>IFERROR(VLOOKUP(B42,Liste_J!$C$7:$F$234,4,0),"???")</f>
        <v>Réveillon</v>
      </c>
      <c r="E42" s="627">
        <f>+D125</f>
        <v>8.6</v>
      </c>
      <c r="F42" s="301">
        <f>+F125</f>
        <v>34</v>
      </c>
      <c r="G42" s="260"/>
      <c r="H42" s="298">
        <v>1</v>
      </c>
      <c r="I42" s="260" t="str">
        <f>+C224</f>
        <v>Visouthiphongs Kittiphone</v>
      </c>
      <c r="J42" s="260" t="str">
        <f>IFERROR(VLOOKUP(I42,Liste_J!$C$7:$G$234,5,0),"???")</f>
        <v>H</v>
      </c>
      <c r="K42" s="260" t="str">
        <f>IFERROR(VLOOKUP(I42,Liste_J!$C$7:$F$234,4,0),"???")</f>
        <v>ASGAF</v>
      </c>
      <c r="L42" s="260">
        <f>+D224</f>
        <v>13.1</v>
      </c>
      <c r="M42" s="301">
        <f>+F224</f>
        <v>42</v>
      </c>
      <c r="Q42" s="288"/>
      <c r="R42" s="288"/>
      <c r="S42" s="288"/>
      <c r="T42" s="288"/>
      <c r="U42" s="260" t="e">
        <f>#REF!</f>
        <v>#REF!</v>
      </c>
      <c r="AB42" s="219">
        <f>IF($K42=AB$41,1,0)</f>
        <v>1</v>
      </c>
      <c r="AC42" s="220">
        <f t="shared" ref="AC42:AF61" si="40">IF($K42=AC$41,1,0)</f>
        <v>0</v>
      </c>
      <c r="AD42" s="220">
        <f t="shared" si="40"/>
        <v>0</v>
      </c>
      <c r="AE42" s="220">
        <f t="shared" si="40"/>
        <v>0</v>
      </c>
      <c r="AF42" s="221">
        <f t="shared" si="40"/>
        <v>0</v>
      </c>
      <c r="AG42" s="288">
        <f t="shared" ref="AG42:AG73" si="41">SUM(AB42:AF42)</f>
        <v>1</v>
      </c>
    </row>
    <row r="43" spans="1:54" ht="14.25" x14ac:dyDescent="0.45">
      <c r="A43" s="298">
        <f t="shared" ref="A43:A84" si="42">+A126</f>
        <v>2</v>
      </c>
      <c r="B43" s="299" t="str">
        <f t="shared" ref="B43:B84" si="43">+C126</f>
        <v>Lutz Dominique</v>
      </c>
      <c r="C43" s="260" t="str">
        <f>IFERROR(VLOOKUP(B43,Liste_J!$C$7:$G$234,5,0),"???")</f>
        <v>H</v>
      </c>
      <c r="D43" s="640" t="str">
        <f>IFERROR(VLOOKUP(B43,Liste_J!$C$7:$F$234,4,0),"???")</f>
        <v>Réveillon</v>
      </c>
      <c r="E43" s="627">
        <f t="shared" ref="E43:E84" si="44">+D126</f>
        <v>9.1999999999999993</v>
      </c>
      <c r="F43" s="301">
        <f t="shared" ref="F43:F84" si="45">+F126</f>
        <v>33</v>
      </c>
      <c r="H43" s="298">
        <v>2</v>
      </c>
      <c r="I43" s="260" t="str">
        <f t="shared" ref="I43:I84" si="46">+C225</f>
        <v>Dilun Olivier</v>
      </c>
      <c r="J43" s="260" t="str">
        <f>IFERROR(VLOOKUP(I43,Liste_J!$C$7:$G$234,5,0),"???")</f>
        <v>H</v>
      </c>
      <c r="K43" s="260" t="str">
        <f>IFERROR(VLOOKUP(I43,Liste_J!$C$7:$F$234,4,0),"???")</f>
        <v>Réveillon</v>
      </c>
      <c r="L43" s="260">
        <f t="shared" ref="L43:L84" si="47">+D225</f>
        <v>8.6</v>
      </c>
      <c r="M43" s="301">
        <f t="shared" ref="M43:M84" si="48">+F225</f>
        <v>40</v>
      </c>
      <c r="Q43" s="288"/>
      <c r="R43" s="288"/>
      <c r="S43" s="288"/>
      <c r="T43" s="288"/>
      <c r="AB43" s="234">
        <f t="shared" ref="AB43:AF62" si="49">IF($K43=AB$41,1,0)</f>
        <v>0</v>
      </c>
      <c r="AC43" s="235">
        <f t="shared" si="40"/>
        <v>0</v>
      </c>
      <c r="AD43" s="235">
        <f t="shared" si="40"/>
        <v>0</v>
      </c>
      <c r="AE43" s="235">
        <f t="shared" si="40"/>
        <v>0</v>
      </c>
      <c r="AF43" s="236">
        <f t="shared" si="40"/>
        <v>1</v>
      </c>
      <c r="AG43" s="288">
        <f t="shared" si="41"/>
        <v>1</v>
      </c>
    </row>
    <row r="44" spans="1:54" ht="14.25" x14ac:dyDescent="0.45">
      <c r="A44" s="298">
        <f t="shared" si="42"/>
        <v>3</v>
      </c>
      <c r="B44" s="299" t="str">
        <f t="shared" si="43"/>
        <v>Visouthiphongs Kittiphone</v>
      </c>
      <c r="C44" s="260" t="str">
        <f>IFERROR(VLOOKUP(B44,Liste_J!$C$7:$G$234,5,0),"???")</f>
        <v>H</v>
      </c>
      <c r="D44" s="640" t="str">
        <f>IFERROR(VLOOKUP(B44,Liste_J!$C$7:$F$234,4,0),"???")</f>
        <v>ASGAF</v>
      </c>
      <c r="E44" s="627">
        <f t="shared" si="44"/>
        <v>13.1</v>
      </c>
      <c r="F44" s="301">
        <f t="shared" si="45"/>
        <v>31</v>
      </c>
      <c r="H44" s="298">
        <v>3</v>
      </c>
      <c r="I44" s="260" t="str">
        <f t="shared" si="46"/>
        <v>Lutz Dominique</v>
      </c>
      <c r="J44" s="260" t="str">
        <f>IFERROR(VLOOKUP(I44,Liste_J!$C$7:$G$234,5,0),"???")</f>
        <v>H</v>
      </c>
      <c r="K44" s="260" t="str">
        <f>IFERROR(VLOOKUP(I44,Liste_J!$C$7:$F$234,4,0),"???")</f>
        <v>Réveillon</v>
      </c>
      <c r="L44" s="260">
        <f t="shared" si="47"/>
        <v>9.1999999999999993</v>
      </c>
      <c r="M44" s="301">
        <f t="shared" si="48"/>
        <v>38</v>
      </c>
      <c r="Q44" s="288"/>
      <c r="R44" s="288"/>
      <c r="S44" s="288"/>
      <c r="T44" s="288"/>
      <c r="AB44" s="234">
        <f t="shared" si="49"/>
        <v>0</v>
      </c>
      <c r="AC44" s="235">
        <f t="shared" si="40"/>
        <v>0</v>
      </c>
      <c r="AD44" s="235">
        <f t="shared" si="40"/>
        <v>0</v>
      </c>
      <c r="AE44" s="235">
        <f t="shared" si="40"/>
        <v>0</v>
      </c>
      <c r="AF44" s="236">
        <f t="shared" si="40"/>
        <v>1</v>
      </c>
      <c r="AG44" s="288">
        <f t="shared" si="41"/>
        <v>1</v>
      </c>
    </row>
    <row r="45" spans="1:54" ht="14.25" x14ac:dyDescent="0.45">
      <c r="A45" s="298">
        <f t="shared" si="42"/>
        <v>4</v>
      </c>
      <c r="B45" s="299" t="str">
        <f t="shared" si="43"/>
        <v>Szechter Bertrand</v>
      </c>
      <c r="C45" s="260" t="str">
        <f>IFERROR(VLOOKUP(B45,Liste_J!$C$7:$G$234,5,0),"???")</f>
        <v>H</v>
      </c>
      <c r="D45" s="640" t="str">
        <f>IFERROR(VLOOKUP(B45,Liste_J!$C$7:$F$234,4,0),"???")</f>
        <v>Corbuches</v>
      </c>
      <c r="E45" s="627">
        <f t="shared" si="44"/>
        <v>7.8</v>
      </c>
      <c r="F45" s="301">
        <f t="shared" si="45"/>
        <v>30</v>
      </c>
      <c r="H45" s="298">
        <v>4</v>
      </c>
      <c r="I45" s="260" t="str">
        <f t="shared" si="46"/>
        <v>Barcon Jean-Jacques</v>
      </c>
      <c r="J45" s="260" t="str">
        <f>IFERROR(VLOOKUP(I45,Liste_J!$C$7:$G$234,5,0),"???")</f>
        <v>H</v>
      </c>
      <c r="K45" s="260" t="str">
        <f>IFERROR(VLOOKUP(I45,Liste_J!$C$7:$F$234,4,0),"???")</f>
        <v>ASGAF</v>
      </c>
      <c r="L45" s="260">
        <f t="shared" si="47"/>
        <v>20.6</v>
      </c>
      <c r="M45" s="301">
        <f t="shared" si="48"/>
        <v>37</v>
      </c>
      <c r="Q45" s="288"/>
      <c r="R45" s="288"/>
      <c r="S45" s="288"/>
      <c r="T45" s="288"/>
      <c r="X45" s="186"/>
      <c r="AB45" s="234">
        <f t="shared" si="49"/>
        <v>1</v>
      </c>
      <c r="AC45" s="235">
        <f t="shared" si="40"/>
        <v>0</v>
      </c>
      <c r="AD45" s="235">
        <f t="shared" si="40"/>
        <v>0</v>
      </c>
      <c r="AE45" s="235">
        <f t="shared" si="40"/>
        <v>0</v>
      </c>
      <c r="AF45" s="236">
        <f t="shared" si="40"/>
        <v>0</v>
      </c>
      <c r="AG45" s="288">
        <f t="shared" si="41"/>
        <v>1</v>
      </c>
    </row>
    <row r="46" spans="1:54" ht="14.25" x14ac:dyDescent="0.45">
      <c r="A46" s="298">
        <f t="shared" si="42"/>
        <v>5</v>
      </c>
      <c r="B46" s="299" t="str">
        <f t="shared" si="43"/>
        <v>Bridier Jean Michel</v>
      </c>
      <c r="C46" s="260" t="str">
        <f>IFERROR(VLOOKUP(B46,Liste_J!$C$7:$G$234,5,0),"???")</f>
        <v>H</v>
      </c>
      <c r="D46" s="640" t="str">
        <f>IFERROR(VLOOKUP(B46,Liste_J!$C$7:$F$234,4,0),"???")</f>
        <v>Réveillon</v>
      </c>
      <c r="E46" s="627">
        <f t="shared" si="44"/>
        <v>8.9</v>
      </c>
      <c r="F46" s="301">
        <f t="shared" si="45"/>
        <v>28</v>
      </c>
      <c r="H46" s="298">
        <v>5</v>
      </c>
      <c r="I46" s="260" t="str">
        <f t="shared" si="46"/>
        <v>Sauvadet Dominique</v>
      </c>
      <c r="J46" s="260" t="str">
        <f>IFERROR(VLOOKUP(I46,Liste_J!$C$7:$G$234,5,0),"???")</f>
        <v>H</v>
      </c>
      <c r="K46" s="260" t="str">
        <f>IFERROR(VLOOKUP(I46,Liste_J!$C$7:$F$234,4,0),"???")</f>
        <v>ASGAF</v>
      </c>
      <c r="L46" s="260">
        <f t="shared" si="47"/>
        <v>19</v>
      </c>
      <c r="M46" s="301">
        <f t="shared" si="48"/>
        <v>37</v>
      </c>
      <c r="Q46" s="288"/>
      <c r="R46" s="288"/>
      <c r="S46" s="288"/>
      <c r="T46" s="288"/>
      <c r="V46" s="260"/>
      <c r="X46" s="186"/>
      <c r="AB46" s="234">
        <f t="shared" si="49"/>
        <v>1</v>
      </c>
      <c r="AC46" s="235">
        <f t="shared" si="40"/>
        <v>0</v>
      </c>
      <c r="AD46" s="235">
        <f t="shared" si="40"/>
        <v>0</v>
      </c>
      <c r="AE46" s="235">
        <f t="shared" si="40"/>
        <v>0</v>
      </c>
      <c r="AF46" s="236">
        <f t="shared" si="40"/>
        <v>0</v>
      </c>
      <c r="AG46" s="288">
        <f t="shared" si="41"/>
        <v>1</v>
      </c>
    </row>
    <row r="47" spans="1:54" ht="14.25" x14ac:dyDescent="0.45">
      <c r="A47" s="298">
        <f t="shared" si="42"/>
        <v>6</v>
      </c>
      <c r="B47" s="299" t="str">
        <f t="shared" si="43"/>
        <v>Lapatrie Gilles</v>
      </c>
      <c r="C47" s="260" t="str">
        <f>IFERROR(VLOOKUP(B47,Liste_J!$C$7:$G$234,5,0),"???")</f>
        <v>H</v>
      </c>
      <c r="D47" s="640" t="str">
        <f>IFERROR(VLOOKUP(B47,Liste_J!$C$7:$F$234,4,0),"???")</f>
        <v>Réveillon</v>
      </c>
      <c r="E47" s="627">
        <f t="shared" si="44"/>
        <v>11</v>
      </c>
      <c r="F47" s="301">
        <f t="shared" si="45"/>
        <v>26</v>
      </c>
      <c r="H47" s="298">
        <v>6</v>
      </c>
      <c r="I47" s="260" t="str">
        <f t="shared" si="46"/>
        <v>Baptiste Nathalie</v>
      </c>
      <c r="J47" s="260" t="str">
        <f>IFERROR(VLOOKUP(I47,Liste_J!$C$7:$G$234,5,0),"???")</f>
        <v>F</v>
      </c>
      <c r="K47" s="260" t="str">
        <f>IFERROR(VLOOKUP(I47,Liste_J!$C$7:$F$234,4,0),"???")</f>
        <v>Chevannes</v>
      </c>
      <c r="L47" s="260">
        <f t="shared" si="47"/>
        <v>14.1</v>
      </c>
      <c r="M47" s="301">
        <f t="shared" si="48"/>
        <v>36</v>
      </c>
      <c r="Q47" s="288"/>
      <c r="R47" s="288"/>
      <c r="S47" s="288"/>
      <c r="T47" s="288"/>
      <c r="X47" s="186"/>
      <c r="AB47" s="234">
        <f t="shared" si="49"/>
        <v>0</v>
      </c>
      <c r="AC47" s="235">
        <f t="shared" si="40"/>
        <v>1</v>
      </c>
      <c r="AD47" s="235">
        <f t="shared" si="40"/>
        <v>0</v>
      </c>
      <c r="AE47" s="235">
        <f t="shared" si="40"/>
        <v>0</v>
      </c>
      <c r="AF47" s="236">
        <f t="shared" si="40"/>
        <v>0</v>
      </c>
      <c r="AG47" s="288">
        <f t="shared" si="41"/>
        <v>1</v>
      </c>
    </row>
    <row r="48" spans="1:54" ht="14.25" x14ac:dyDescent="0.45">
      <c r="A48" s="298">
        <f t="shared" si="42"/>
        <v>7</v>
      </c>
      <c r="B48" s="299" t="str">
        <f t="shared" si="43"/>
        <v>Colmerauer Denis</v>
      </c>
      <c r="C48" s="260" t="str">
        <f>IFERROR(VLOOKUP(B48,Liste_J!$C$7:$G$234,5,0),"???")</f>
        <v>H</v>
      </c>
      <c r="D48" s="640" t="str">
        <f>IFERROR(VLOOKUP(B48,Liste_J!$C$7:$F$234,4,0),"???")</f>
        <v>Corbuches</v>
      </c>
      <c r="E48" s="627">
        <f t="shared" si="44"/>
        <v>11.3</v>
      </c>
      <c r="F48" s="301">
        <f t="shared" si="45"/>
        <v>23</v>
      </c>
      <c r="H48" s="298">
        <v>7</v>
      </c>
      <c r="I48" s="260" t="str">
        <f t="shared" si="46"/>
        <v>Bouvree Guy</v>
      </c>
      <c r="J48" s="260" t="str">
        <f>IFERROR(VLOOKUP(I48,Liste_J!$C$7:$G$234,5,0),"???")</f>
        <v>H</v>
      </c>
      <c r="K48" s="260" t="str">
        <f>IFERROR(VLOOKUP(I48,Liste_J!$C$7:$F$234,4,0),"???")</f>
        <v>Réveillon</v>
      </c>
      <c r="L48" s="260">
        <f t="shared" si="47"/>
        <v>18.7</v>
      </c>
      <c r="M48" s="301">
        <f t="shared" si="48"/>
        <v>36</v>
      </c>
      <c r="Q48" s="288"/>
      <c r="R48" s="288"/>
      <c r="S48" s="288"/>
      <c r="T48" s="288"/>
      <c r="V48" s="260"/>
      <c r="X48" s="186"/>
      <c r="AB48" s="234">
        <f t="shared" si="49"/>
        <v>0</v>
      </c>
      <c r="AC48" s="235">
        <f t="shared" si="40"/>
        <v>0</v>
      </c>
      <c r="AD48" s="235">
        <f t="shared" si="40"/>
        <v>0</v>
      </c>
      <c r="AE48" s="235">
        <f t="shared" si="40"/>
        <v>0</v>
      </c>
      <c r="AF48" s="236">
        <f t="shared" si="40"/>
        <v>1</v>
      </c>
      <c r="AG48" s="288">
        <f t="shared" si="41"/>
        <v>1</v>
      </c>
    </row>
    <row r="49" spans="1:33" ht="14.25" x14ac:dyDescent="0.45">
      <c r="A49" s="298">
        <f t="shared" si="42"/>
        <v>8</v>
      </c>
      <c r="B49" s="299" t="str">
        <f t="shared" si="43"/>
        <v>Sauvadet Dominique</v>
      </c>
      <c r="C49" s="260" t="str">
        <f>IFERROR(VLOOKUP(B49,Liste_J!$C$7:$G$234,5,0),"???")</f>
        <v>H</v>
      </c>
      <c r="D49" s="640" t="str">
        <f>IFERROR(VLOOKUP(B49,Liste_J!$C$7:$F$234,4,0),"???")</f>
        <v>ASGAF</v>
      </c>
      <c r="E49" s="627">
        <f t="shared" si="44"/>
        <v>19</v>
      </c>
      <c r="F49" s="301">
        <f t="shared" si="45"/>
        <v>21</v>
      </c>
      <c r="H49" s="298">
        <v>8</v>
      </c>
      <c r="I49" s="260" t="str">
        <f t="shared" si="46"/>
        <v>Gastaud Daniel</v>
      </c>
      <c r="J49" s="260" t="str">
        <f>IFERROR(VLOOKUP(I49,Liste_J!$C$7:$G$234,5,0),"???")</f>
        <v>H</v>
      </c>
      <c r="K49" s="260" t="str">
        <f>IFERROR(VLOOKUP(I49,Liste_J!$C$7:$F$234,4,0),"???")</f>
        <v>Chevannes</v>
      </c>
      <c r="L49" s="260">
        <f t="shared" si="47"/>
        <v>41.9</v>
      </c>
      <c r="M49" s="301">
        <f t="shared" si="48"/>
        <v>36</v>
      </c>
      <c r="N49" s="260"/>
      <c r="X49" s="186"/>
      <c r="AB49" s="234">
        <f t="shared" si="49"/>
        <v>0</v>
      </c>
      <c r="AC49" s="235">
        <f t="shared" si="40"/>
        <v>1</v>
      </c>
      <c r="AD49" s="235">
        <f t="shared" si="40"/>
        <v>0</v>
      </c>
      <c r="AE49" s="235">
        <f t="shared" si="40"/>
        <v>0</v>
      </c>
      <c r="AF49" s="236">
        <f t="shared" si="40"/>
        <v>0</v>
      </c>
      <c r="AG49" s="288">
        <f t="shared" si="41"/>
        <v>1</v>
      </c>
    </row>
    <row r="50" spans="1:33" ht="14.25" x14ac:dyDescent="0.45">
      <c r="A50" s="298">
        <f t="shared" si="42"/>
        <v>9</v>
      </c>
      <c r="B50" s="299" t="str">
        <f t="shared" si="43"/>
        <v>Delaunay Olivier</v>
      </c>
      <c r="C50" s="260" t="str">
        <f>IFERROR(VLOOKUP(B50,Liste_J!$C$7:$G$234,5,0),"???")</f>
        <v>H</v>
      </c>
      <c r="D50" s="640" t="str">
        <f>IFERROR(VLOOKUP(B50,Liste_J!$C$7:$F$234,4,0),"???")</f>
        <v>Corbuches</v>
      </c>
      <c r="E50" s="627">
        <f t="shared" si="44"/>
        <v>11.6</v>
      </c>
      <c r="F50" s="301">
        <f t="shared" si="45"/>
        <v>21</v>
      </c>
      <c r="H50" s="298">
        <v>9</v>
      </c>
      <c r="I50" s="260" t="str">
        <f t="shared" si="46"/>
        <v>Cercus Dominique</v>
      </c>
      <c r="J50" s="260" t="str">
        <f>IFERROR(VLOOKUP(I50,Liste_J!$C$7:$G$234,5,0),"???")</f>
        <v>H</v>
      </c>
      <c r="K50" s="260" t="str">
        <f>IFERROR(VLOOKUP(I50,Liste_J!$C$7:$F$234,4,0),"???")</f>
        <v>Chevannes</v>
      </c>
      <c r="L50" s="260">
        <f t="shared" si="47"/>
        <v>32.1</v>
      </c>
      <c r="M50" s="301">
        <f t="shared" si="48"/>
        <v>35</v>
      </c>
      <c r="N50" s="260"/>
      <c r="V50" s="260"/>
      <c r="X50" s="186"/>
      <c r="AB50" s="234">
        <f t="shared" si="49"/>
        <v>0</v>
      </c>
      <c r="AC50" s="235">
        <f t="shared" si="40"/>
        <v>1</v>
      </c>
      <c r="AD50" s="235">
        <f t="shared" si="40"/>
        <v>0</v>
      </c>
      <c r="AE50" s="235">
        <f t="shared" si="40"/>
        <v>0</v>
      </c>
      <c r="AF50" s="236">
        <f t="shared" si="40"/>
        <v>0</v>
      </c>
      <c r="AG50" s="288">
        <f t="shared" si="41"/>
        <v>1</v>
      </c>
    </row>
    <row r="51" spans="1:33" ht="14.25" x14ac:dyDescent="0.45">
      <c r="A51" s="298">
        <f t="shared" si="42"/>
        <v>10</v>
      </c>
      <c r="B51" s="299" t="str">
        <f t="shared" si="43"/>
        <v>Jousseau Bernard</v>
      </c>
      <c r="C51" s="260" t="str">
        <f>IFERROR(VLOOKUP(B51,Liste_J!$C$7:$G$234,5,0),"???")</f>
        <v>H</v>
      </c>
      <c r="D51" s="640" t="str">
        <f>IFERROR(VLOOKUP(B51,Liste_J!$C$7:$F$234,4,0),"???")</f>
        <v>Corbuches</v>
      </c>
      <c r="E51" s="627">
        <f t="shared" si="44"/>
        <v>10.3</v>
      </c>
      <c r="F51" s="301">
        <f t="shared" si="45"/>
        <v>20</v>
      </c>
      <c r="H51" s="298">
        <v>10</v>
      </c>
      <c r="I51" s="260" t="str">
        <f t="shared" si="46"/>
        <v>Nardon Philippe</v>
      </c>
      <c r="J51" s="260" t="str">
        <f>IFERROR(VLOOKUP(I51,Liste_J!$C$7:$G$234,5,0),"???")</f>
        <v>H</v>
      </c>
      <c r="K51" s="260" t="str">
        <f>IFERROR(VLOOKUP(I51,Liste_J!$C$7:$F$234,4,0),"???")</f>
        <v>Chevannes</v>
      </c>
      <c r="L51" s="260">
        <f t="shared" si="47"/>
        <v>30.2</v>
      </c>
      <c r="M51" s="301">
        <f t="shared" si="48"/>
        <v>35</v>
      </c>
      <c r="N51" s="260"/>
      <c r="X51" s="186"/>
      <c r="AB51" s="234">
        <f t="shared" si="49"/>
        <v>0</v>
      </c>
      <c r="AC51" s="235">
        <f t="shared" si="40"/>
        <v>1</v>
      </c>
      <c r="AD51" s="235">
        <f t="shared" si="40"/>
        <v>0</v>
      </c>
      <c r="AE51" s="235">
        <f t="shared" si="40"/>
        <v>0</v>
      </c>
      <c r="AF51" s="236">
        <f t="shared" si="40"/>
        <v>0</v>
      </c>
      <c r="AG51" s="288">
        <f t="shared" si="41"/>
        <v>1</v>
      </c>
    </row>
    <row r="52" spans="1:33" ht="14.25" x14ac:dyDescent="0.45">
      <c r="A52" s="298">
        <f t="shared" si="42"/>
        <v>11</v>
      </c>
      <c r="B52" s="299" t="str">
        <f t="shared" si="43"/>
        <v>Gauvin Henri-Jacques</v>
      </c>
      <c r="C52" s="260" t="str">
        <f>IFERROR(VLOOKUP(B52,Liste_J!$C$7:$G$234,5,0),"???")</f>
        <v>H</v>
      </c>
      <c r="D52" s="640" t="str">
        <f>IFERROR(VLOOKUP(B52,Liste_J!$C$7:$F$234,4,0),"???")</f>
        <v>Réveillon</v>
      </c>
      <c r="E52" s="627">
        <f t="shared" si="44"/>
        <v>13.2</v>
      </c>
      <c r="F52" s="301">
        <f t="shared" si="45"/>
        <v>20</v>
      </c>
      <c r="H52" s="298">
        <v>11</v>
      </c>
      <c r="I52" s="260" t="str">
        <f t="shared" si="46"/>
        <v>Szechter Bertrand</v>
      </c>
      <c r="J52" s="260" t="str">
        <f>IFERROR(VLOOKUP(I52,Liste_J!$C$7:$G$234,5,0),"???")</f>
        <v>H</v>
      </c>
      <c r="K52" s="260" t="str">
        <f>IFERROR(VLOOKUP(I52,Liste_J!$C$7:$F$234,4,0),"???")</f>
        <v>Corbuches</v>
      </c>
      <c r="L52" s="260">
        <f t="shared" si="47"/>
        <v>7.8</v>
      </c>
      <c r="M52" s="301">
        <f t="shared" si="48"/>
        <v>35</v>
      </c>
      <c r="N52" s="260"/>
      <c r="V52" s="260"/>
      <c r="X52" s="186"/>
      <c r="AB52" s="234">
        <f t="shared" si="49"/>
        <v>0</v>
      </c>
      <c r="AC52" s="235">
        <f t="shared" si="40"/>
        <v>0</v>
      </c>
      <c r="AD52" s="235">
        <f t="shared" si="40"/>
        <v>0</v>
      </c>
      <c r="AE52" s="235">
        <f t="shared" si="40"/>
        <v>1</v>
      </c>
      <c r="AF52" s="236">
        <f t="shared" si="40"/>
        <v>0</v>
      </c>
      <c r="AG52" s="288">
        <f t="shared" si="41"/>
        <v>1</v>
      </c>
    </row>
    <row r="53" spans="1:33" ht="14.25" x14ac:dyDescent="0.45">
      <c r="A53" s="298">
        <f t="shared" si="42"/>
        <v>12</v>
      </c>
      <c r="B53" s="299" t="str">
        <f t="shared" si="43"/>
        <v>Latrasse Thierry</v>
      </c>
      <c r="C53" s="260" t="str">
        <f>IFERROR(VLOOKUP(B53,Liste_J!$C$7:$G$234,5,0),"???")</f>
        <v>H</v>
      </c>
      <c r="D53" s="640" t="str">
        <f>IFERROR(VLOOKUP(B53,Liste_J!$C$7:$F$234,4,0),"???")</f>
        <v>Réveillon</v>
      </c>
      <c r="E53" s="627">
        <f t="shared" si="44"/>
        <v>15.1</v>
      </c>
      <c r="F53" s="301">
        <f t="shared" si="45"/>
        <v>20</v>
      </c>
      <c r="H53" s="298">
        <v>12</v>
      </c>
      <c r="I53" s="260" t="str">
        <f t="shared" si="46"/>
        <v>Kerfourn Dominique</v>
      </c>
      <c r="J53" s="260" t="str">
        <f>IFERROR(VLOOKUP(I53,Liste_J!$C$7:$G$234,5,0),"???")</f>
        <v>H</v>
      </c>
      <c r="K53" s="260" t="str">
        <f>IFERROR(VLOOKUP(I53,Liste_J!$C$7:$F$234,4,0),"???")</f>
        <v>ASGAF</v>
      </c>
      <c r="L53" s="260">
        <f t="shared" si="47"/>
        <v>27.2</v>
      </c>
      <c r="M53" s="301">
        <f t="shared" si="48"/>
        <v>34</v>
      </c>
      <c r="N53" s="260"/>
      <c r="X53" s="186"/>
      <c r="AB53" s="234">
        <f t="shared" si="49"/>
        <v>1</v>
      </c>
      <c r="AC53" s="235">
        <f t="shared" si="40"/>
        <v>0</v>
      </c>
      <c r="AD53" s="235">
        <f t="shared" si="40"/>
        <v>0</v>
      </c>
      <c r="AE53" s="235">
        <f t="shared" si="40"/>
        <v>0</v>
      </c>
      <c r="AF53" s="236">
        <f t="shared" si="40"/>
        <v>0</v>
      </c>
      <c r="AG53" s="288">
        <f t="shared" si="41"/>
        <v>1</v>
      </c>
    </row>
    <row r="54" spans="1:33" ht="14.25" x14ac:dyDescent="0.45">
      <c r="A54" s="298">
        <f t="shared" si="42"/>
        <v>13</v>
      </c>
      <c r="B54" s="299" t="str">
        <f t="shared" si="43"/>
        <v>Castrillo Vincent</v>
      </c>
      <c r="C54" s="260" t="str">
        <f>IFERROR(VLOOKUP(B54,Liste_J!$C$7:$G$234,5,0),"???")</f>
        <v>H</v>
      </c>
      <c r="D54" s="640" t="str">
        <f>IFERROR(VLOOKUP(B54,Liste_J!$C$7:$F$234,4,0),"???")</f>
        <v>ASGAF</v>
      </c>
      <c r="E54" s="627">
        <f t="shared" si="44"/>
        <v>17.399999999999999</v>
      </c>
      <c r="F54" s="301">
        <f t="shared" si="45"/>
        <v>20</v>
      </c>
      <c r="H54" s="298">
        <v>13</v>
      </c>
      <c r="I54" s="260" t="str">
        <f t="shared" si="46"/>
        <v>Bridier Jean Michel</v>
      </c>
      <c r="J54" s="260" t="str">
        <f>IFERROR(VLOOKUP(I54,Liste_J!$C$7:$G$234,5,0),"???")</f>
        <v>H</v>
      </c>
      <c r="K54" s="260" t="str">
        <f>IFERROR(VLOOKUP(I54,Liste_J!$C$7:$F$234,4,0),"???")</f>
        <v>Réveillon</v>
      </c>
      <c r="L54" s="260">
        <f t="shared" si="47"/>
        <v>8.9</v>
      </c>
      <c r="M54" s="301">
        <f t="shared" si="48"/>
        <v>34</v>
      </c>
      <c r="N54" s="260"/>
      <c r="V54" s="260"/>
      <c r="Y54" s="288"/>
      <c r="AB54" s="234">
        <f t="shared" si="49"/>
        <v>0</v>
      </c>
      <c r="AC54" s="235">
        <f t="shared" si="40"/>
        <v>0</v>
      </c>
      <c r="AD54" s="235">
        <f t="shared" si="40"/>
        <v>0</v>
      </c>
      <c r="AE54" s="235">
        <f t="shared" si="40"/>
        <v>0</v>
      </c>
      <c r="AF54" s="236">
        <f t="shared" si="40"/>
        <v>1</v>
      </c>
      <c r="AG54" s="288">
        <f t="shared" si="41"/>
        <v>1</v>
      </c>
    </row>
    <row r="55" spans="1:33" ht="14.25" x14ac:dyDescent="0.45">
      <c r="A55" s="298">
        <f t="shared" si="42"/>
        <v>14</v>
      </c>
      <c r="B55" s="299" t="str">
        <f t="shared" si="43"/>
        <v>Barcon Jean-Jacques</v>
      </c>
      <c r="C55" s="260" t="str">
        <f>IFERROR(VLOOKUP(B55,Liste_J!$C$7:$G$234,5,0),"???")</f>
        <v>H</v>
      </c>
      <c r="D55" s="640" t="str">
        <f>IFERROR(VLOOKUP(B55,Liste_J!$C$7:$F$234,4,0),"???")</f>
        <v>ASGAF</v>
      </c>
      <c r="E55" s="627">
        <f t="shared" si="44"/>
        <v>20.6</v>
      </c>
      <c r="F55" s="301">
        <f t="shared" si="45"/>
        <v>19</v>
      </c>
      <c r="H55" s="298">
        <v>14</v>
      </c>
      <c r="I55" s="260" t="str">
        <f t="shared" si="46"/>
        <v>Lapatrie Gilles</v>
      </c>
      <c r="J55" s="260" t="str">
        <f>IFERROR(VLOOKUP(I55,Liste_J!$C$7:$G$234,5,0),"???")</f>
        <v>H</v>
      </c>
      <c r="K55" s="260" t="str">
        <f>IFERROR(VLOOKUP(I55,Liste_J!$C$7:$F$234,4,0),"???")</f>
        <v>Réveillon</v>
      </c>
      <c r="L55" s="260">
        <f t="shared" si="47"/>
        <v>11</v>
      </c>
      <c r="M55" s="301">
        <f t="shared" si="48"/>
        <v>34</v>
      </c>
      <c r="N55" s="260"/>
      <c r="O55" s="260"/>
      <c r="P55" s="260"/>
      <c r="Q55" s="260"/>
      <c r="R55" s="260"/>
      <c r="S55" s="260"/>
      <c r="T55" s="260"/>
      <c r="AB55" s="234">
        <f t="shared" si="49"/>
        <v>0</v>
      </c>
      <c r="AC55" s="235">
        <f t="shared" si="40"/>
        <v>0</v>
      </c>
      <c r="AD55" s="235">
        <f t="shared" si="40"/>
        <v>0</v>
      </c>
      <c r="AE55" s="235">
        <f t="shared" si="40"/>
        <v>0</v>
      </c>
      <c r="AF55" s="236">
        <f t="shared" si="40"/>
        <v>1</v>
      </c>
      <c r="AG55" s="288">
        <f t="shared" si="41"/>
        <v>1</v>
      </c>
    </row>
    <row r="56" spans="1:33" ht="14.25" x14ac:dyDescent="0.45">
      <c r="A56" s="298">
        <f t="shared" si="42"/>
        <v>15</v>
      </c>
      <c r="B56" s="299" t="str">
        <f t="shared" si="43"/>
        <v>Bouvree Guy</v>
      </c>
      <c r="C56" s="260" t="str">
        <f>IFERROR(VLOOKUP(B56,Liste_J!$C$7:$G$234,5,0),"???")</f>
        <v>H</v>
      </c>
      <c r="D56" s="640" t="str">
        <f>IFERROR(VLOOKUP(B56,Liste_J!$C$7:$F$234,4,0),"???")</f>
        <v>Réveillon</v>
      </c>
      <c r="E56" s="627">
        <f t="shared" si="44"/>
        <v>18.7</v>
      </c>
      <c r="F56" s="301">
        <f t="shared" si="45"/>
        <v>19</v>
      </c>
      <c r="H56" s="298">
        <v>15</v>
      </c>
      <c r="I56" s="260" t="str">
        <f t="shared" si="46"/>
        <v>Napoleone Remi</v>
      </c>
      <c r="J56" s="260" t="str">
        <f>IFERROR(VLOOKUP(I56,Liste_J!$C$7:$G$234,5,0),"???")</f>
        <v>H</v>
      </c>
      <c r="K56" s="260" t="str">
        <f>IFERROR(VLOOKUP(I56,Liste_J!$C$7:$F$234,4,0),"???")</f>
        <v>Chevry</v>
      </c>
      <c r="L56" s="260">
        <f t="shared" si="47"/>
        <v>20.8</v>
      </c>
      <c r="M56" s="301">
        <f t="shared" si="48"/>
        <v>34</v>
      </c>
      <c r="N56" s="260"/>
      <c r="O56" s="260"/>
      <c r="P56" s="260"/>
      <c r="Q56" s="260"/>
      <c r="R56" s="260"/>
      <c r="S56" s="260"/>
      <c r="T56" s="260"/>
      <c r="AB56" s="234">
        <f t="shared" si="49"/>
        <v>0</v>
      </c>
      <c r="AC56" s="235">
        <f t="shared" si="40"/>
        <v>0</v>
      </c>
      <c r="AD56" s="235">
        <f t="shared" si="40"/>
        <v>1</v>
      </c>
      <c r="AE56" s="235">
        <f t="shared" si="40"/>
        <v>0</v>
      </c>
      <c r="AF56" s="236">
        <f t="shared" si="40"/>
        <v>0</v>
      </c>
      <c r="AG56" s="288">
        <f t="shared" si="41"/>
        <v>1</v>
      </c>
    </row>
    <row r="57" spans="1:33" ht="14.25" x14ac:dyDescent="0.45">
      <c r="A57" s="298">
        <f t="shared" si="42"/>
        <v>16</v>
      </c>
      <c r="B57" s="299" t="str">
        <f t="shared" si="43"/>
        <v>Prevost Stephane</v>
      </c>
      <c r="C57" s="260" t="str">
        <f>IFERROR(VLOOKUP(B57,Liste_J!$C$7:$G$234,5,0),"???")</f>
        <v>H</v>
      </c>
      <c r="D57" s="640" t="str">
        <f>IFERROR(VLOOKUP(B57,Liste_J!$C$7:$F$234,4,0),"???")</f>
        <v>Chevannes</v>
      </c>
      <c r="E57" s="627">
        <f t="shared" si="44"/>
        <v>17.600000000000001</v>
      </c>
      <c r="F57" s="301">
        <f t="shared" si="45"/>
        <v>18</v>
      </c>
      <c r="H57" s="298">
        <v>16</v>
      </c>
      <c r="I57" s="260" t="str">
        <f t="shared" si="46"/>
        <v>Sauvignon Luc</v>
      </c>
      <c r="J57" s="260" t="str">
        <f>IFERROR(VLOOKUP(I57,Liste_J!$C$7:$G$234,5,0),"???")</f>
        <v>H</v>
      </c>
      <c r="K57" s="260" t="str">
        <f>IFERROR(VLOOKUP(I57,Liste_J!$C$7:$F$234,4,0),"???")</f>
        <v>Corbuches</v>
      </c>
      <c r="L57" s="260">
        <f t="shared" si="47"/>
        <v>28.7</v>
      </c>
      <c r="M57" s="301">
        <f t="shared" si="48"/>
        <v>34</v>
      </c>
      <c r="N57" s="260"/>
      <c r="T57" s="260"/>
      <c r="AB57" s="234">
        <f t="shared" si="49"/>
        <v>0</v>
      </c>
      <c r="AC57" s="235">
        <f t="shared" si="40"/>
        <v>0</v>
      </c>
      <c r="AD57" s="235">
        <f t="shared" si="40"/>
        <v>0</v>
      </c>
      <c r="AE57" s="235">
        <f t="shared" si="40"/>
        <v>1</v>
      </c>
      <c r="AF57" s="236">
        <f t="shared" si="40"/>
        <v>0</v>
      </c>
      <c r="AG57" s="288">
        <f t="shared" si="41"/>
        <v>1</v>
      </c>
    </row>
    <row r="58" spans="1:33" ht="14.25" x14ac:dyDescent="0.45">
      <c r="A58" s="298">
        <f t="shared" si="42"/>
        <v>17</v>
      </c>
      <c r="B58" s="299" t="str">
        <f t="shared" si="43"/>
        <v>Foucault Lionel</v>
      </c>
      <c r="C58" s="260" t="str">
        <f>IFERROR(VLOOKUP(B58,Liste_J!$C$7:$G$234,5,0),"???")</f>
        <v>H</v>
      </c>
      <c r="D58" s="640" t="str">
        <f>IFERROR(VLOOKUP(B58,Liste_J!$C$7:$F$234,4,0),"???")</f>
        <v>Chevannes</v>
      </c>
      <c r="E58" s="627">
        <f t="shared" si="44"/>
        <v>15.1</v>
      </c>
      <c r="F58" s="301">
        <f t="shared" si="45"/>
        <v>18</v>
      </c>
      <c r="H58" s="298">
        <v>17</v>
      </c>
      <c r="I58" s="260" t="str">
        <f t="shared" si="46"/>
        <v>Lopez Jean Marie</v>
      </c>
      <c r="J58" s="260" t="str">
        <f>IFERROR(VLOOKUP(I58,Liste_J!$C$7:$G$234,5,0),"???")</f>
        <v>H</v>
      </c>
      <c r="K58" s="260" t="str">
        <f>IFERROR(VLOOKUP(I58,Liste_J!$C$7:$F$234,4,0),"???")</f>
        <v>ASGAF</v>
      </c>
      <c r="L58" s="260">
        <f t="shared" si="47"/>
        <v>25.7</v>
      </c>
      <c r="M58" s="301">
        <f t="shared" si="48"/>
        <v>34</v>
      </c>
      <c r="N58" s="260"/>
      <c r="T58" s="260"/>
      <c r="AB58" s="234">
        <f t="shared" si="49"/>
        <v>1</v>
      </c>
      <c r="AC58" s="235">
        <f t="shared" si="40"/>
        <v>0</v>
      </c>
      <c r="AD58" s="235">
        <f t="shared" si="40"/>
        <v>0</v>
      </c>
      <c r="AE58" s="235">
        <f t="shared" si="40"/>
        <v>0</v>
      </c>
      <c r="AF58" s="236">
        <f t="shared" si="40"/>
        <v>0</v>
      </c>
      <c r="AG58" s="288">
        <f t="shared" si="41"/>
        <v>1</v>
      </c>
    </row>
    <row r="59" spans="1:33" ht="14.25" x14ac:dyDescent="0.45">
      <c r="A59" s="298">
        <f t="shared" si="42"/>
        <v>18</v>
      </c>
      <c r="B59" s="299" t="str">
        <f t="shared" si="43"/>
        <v>Napoleone Remi</v>
      </c>
      <c r="C59" s="260" t="str">
        <f>IFERROR(VLOOKUP(B59,Liste_J!$C$7:$G$234,5,0),"???")</f>
        <v>H</v>
      </c>
      <c r="D59" s="640" t="str">
        <f>IFERROR(VLOOKUP(B59,Liste_J!$C$7:$F$234,4,0),"???")</f>
        <v>Chevry</v>
      </c>
      <c r="E59" s="627">
        <f t="shared" si="44"/>
        <v>20.8</v>
      </c>
      <c r="F59" s="301">
        <f t="shared" si="45"/>
        <v>17</v>
      </c>
      <c r="H59" s="298">
        <v>18</v>
      </c>
      <c r="I59" s="260" t="str">
        <f t="shared" si="46"/>
        <v>Le Boulc'H Catherine</v>
      </c>
      <c r="J59" s="260" t="str">
        <f>IFERROR(VLOOKUP(I59,Liste_J!$C$7:$G$234,5,0),"???")</f>
        <v>F</v>
      </c>
      <c r="K59" s="260" t="str">
        <f>IFERROR(VLOOKUP(I59,Liste_J!$C$7:$F$234,4,0),"???")</f>
        <v>Chevannes</v>
      </c>
      <c r="L59" s="260">
        <f t="shared" si="47"/>
        <v>20.6</v>
      </c>
      <c r="M59" s="301">
        <f t="shared" si="48"/>
        <v>33</v>
      </c>
      <c r="N59" s="260"/>
      <c r="T59" s="260"/>
      <c r="AB59" s="234">
        <f t="shared" si="49"/>
        <v>0</v>
      </c>
      <c r="AC59" s="235">
        <f t="shared" si="40"/>
        <v>1</v>
      </c>
      <c r="AD59" s="235">
        <f t="shared" si="40"/>
        <v>0</v>
      </c>
      <c r="AE59" s="235">
        <f t="shared" si="40"/>
        <v>0</v>
      </c>
      <c r="AF59" s="236">
        <f t="shared" si="40"/>
        <v>0</v>
      </c>
      <c r="AG59" s="288">
        <f t="shared" si="41"/>
        <v>1</v>
      </c>
    </row>
    <row r="60" spans="1:33" ht="14.25" x14ac:dyDescent="0.45">
      <c r="A60" s="298">
        <f t="shared" si="42"/>
        <v>19</v>
      </c>
      <c r="B60" s="299" t="str">
        <f t="shared" si="43"/>
        <v>Lavigne Alain</v>
      </c>
      <c r="C60" s="260" t="str">
        <f>IFERROR(VLOOKUP(B60,Liste_J!$C$7:$G$234,5,0),"???")</f>
        <v>H</v>
      </c>
      <c r="D60" s="640" t="str">
        <f>IFERROR(VLOOKUP(B60,Liste_J!$C$7:$F$234,4,0),"???")</f>
        <v>Corbuches</v>
      </c>
      <c r="E60" s="627">
        <f t="shared" si="44"/>
        <v>18.399999999999999</v>
      </c>
      <c r="F60" s="301">
        <f t="shared" si="45"/>
        <v>16</v>
      </c>
      <c r="H60" s="298">
        <v>19</v>
      </c>
      <c r="I60" s="260" t="str">
        <f t="shared" si="46"/>
        <v>Debut Daniel</v>
      </c>
      <c r="J60" s="260" t="str">
        <f>IFERROR(VLOOKUP(I60,Liste_J!$C$7:$G$234,5,0),"???")</f>
        <v>H</v>
      </c>
      <c r="K60" s="260" t="str">
        <f>IFERROR(VLOOKUP(I60,Liste_J!$C$7:$F$234,4,0),"???")</f>
        <v>ASGAF</v>
      </c>
      <c r="L60" s="260">
        <f t="shared" si="47"/>
        <v>20.2</v>
      </c>
      <c r="M60" s="301">
        <f t="shared" si="48"/>
        <v>33</v>
      </c>
      <c r="N60" s="260"/>
      <c r="T60" s="260"/>
      <c r="AB60" s="234">
        <f t="shared" si="49"/>
        <v>1</v>
      </c>
      <c r="AC60" s="235">
        <f t="shared" si="40"/>
        <v>0</v>
      </c>
      <c r="AD60" s="235">
        <f t="shared" si="40"/>
        <v>0</v>
      </c>
      <c r="AE60" s="235">
        <f t="shared" si="40"/>
        <v>0</v>
      </c>
      <c r="AF60" s="236">
        <f t="shared" si="40"/>
        <v>0</v>
      </c>
      <c r="AG60" s="288">
        <f t="shared" si="41"/>
        <v>1</v>
      </c>
    </row>
    <row r="61" spans="1:33" ht="14.25" x14ac:dyDescent="0.45">
      <c r="A61" s="298">
        <f t="shared" si="42"/>
        <v>20</v>
      </c>
      <c r="B61" s="299" t="str">
        <f t="shared" si="43"/>
        <v>Balley Jean Marc</v>
      </c>
      <c r="C61" s="260" t="str">
        <f>IFERROR(VLOOKUP(B61,Liste_J!$C$7:$G$234,5,0),"???")</f>
        <v>H</v>
      </c>
      <c r="D61" s="640" t="str">
        <f>IFERROR(VLOOKUP(B61,Liste_J!$C$7:$F$234,4,0),"???")</f>
        <v>ASGAF</v>
      </c>
      <c r="E61" s="627">
        <f t="shared" si="44"/>
        <v>14.3</v>
      </c>
      <c r="F61" s="301">
        <f t="shared" si="45"/>
        <v>16</v>
      </c>
      <c r="H61" s="298">
        <v>20</v>
      </c>
      <c r="I61" s="260" t="str">
        <f t="shared" si="46"/>
        <v>Castrillo Vincent</v>
      </c>
      <c r="J61" s="260" t="str">
        <f>IFERROR(VLOOKUP(I61,Liste_J!$C$7:$G$234,5,0),"???")</f>
        <v>H</v>
      </c>
      <c r="K61" s="260" t="str">
        <f>IFERROR(VLOOKUP(I61,Liste_J!$C$7:$F$234,4,0),"???")</f>
        <v>ASGAF</v>
      </c>
      <c r="L61" s="260">
        <f t="shared" si="47"/>
        <v>17.399999999999999</v>
      </c>
      <c r="M61" s="301">
        <f t="shared" si="48"/>
        <v>33</v>
      </c>
      <c r="N61" s="260"/>
      <c r="T61" s="260"/>
      <c r="AB61" s="234">
        <f t="shared" si="49"/>
        <v>1</v>
      </c>
      <c r="AC61" s="235">
        <f t="shared" si="40"/>
        <v>0</v>
      </c>
      <c r="AD61" s="235">
        <f t="shared" si="40"/>
        <v>0</v>
      </c>
      <c r="AE61" s="235">
        <f t="shared" si="40"/>
        <v>0</v>
      </c>
      <c r="AF61" s="236">
        <f t="shared" si="40"/>
        <v>0</v>
      </c>
      <c r="AG61" s="288">
        <f t="shared" si="41"/>
        <v>1</v>
      </c>
    </row>
    <row r="62" spans="1:33" ht="14.25" x14ac:dyDescent="0.45">
      <c r="A62" s="298">
        <f t="shared" si="42"/>
        <v>21</v>
      </c>
      <c r="B62" s="299" t="str">
        <f t="shared" si="43"/>
        <v>Debut Daniel</v>
      </c>
      <c r="C62" s="260" t="str">
        <f>IFERROR(VLOOKUP(B62,Liste_J!$C$7:$G$234,5,0),"???")</f>
        <v>H</v>
      </c>
      <c r="D62" s="640" t="str">
        <f>IFERROR(VLOOKUP(B62,Liste_J!$C$7:$F$234,4,0),"???")</f>
        <v>ASGAF</v>
      </c>
      <c r="E62" s="627">
        <f t="shared" si="44"/>
        <v>20.2</v>
      </c>
      <c r="F62" s="301">
        <f t="shared" si="45"/>
        <v>15</v>
      </c>
      <c r="H62" s="298">
        <v>21</v>
      </c>
      <c r="I62" s="260" t="str">
        <f t="shared" si="46"/>
        <v>Lavigne Alain</v>
      </c>
      <c r="J62" s="260" t="str">
        <f>IFERROR(VLOOKUP(I62,Liste_J!$C$7:$G$234,5,0),"???")</f>
        <v>H</v>
      </c>
      <c r="K62" s="260" t="str">
        <f>IFERROR(VLOOKUP(I62,Liste_J!$C$7:$F$234,4,0),"???")</f>
        <v>Corbuches</v>
      </c>
      <c r="L62" s="260">
        <f t="shared" si="47"/>
        <v>18.399999999999999</v>
      </c>
      <c r="M62" s="301">
        <f t="shared" si="48"/>
        <v>32</v>
      </c>
      <c r="N62" s="260"/>
      <c r="T62" s="260"/>
      <c r="AB62" s="234">
        <f t="shared" si="49"/>
        <v>0</v>
      </c>
      <c r="AC62" s="235">
        <f t="shared" si="49"/>
        <v>0</v>
      </c>
      <c r="AD62" s="235">
        <f t="shared" si="49"/>
        <v>0</v>
      </c>
      <c r="AE62" s="235">
        <f t="shared" si="49"/>
        <v>1</v>
      </c>
      <c r="AF62" s="236">
        <f t="shared" si="49"/>
        <v>0</v>
      </c>
      <c r="AG62" s="288">
        <f t="shared" si="41"/>
        <v>1</v>
      </c>
    </row>
    <row r="63" spans="1:33" ht="14.25" x14ac:dyDescent="0.45">
      <c r="A63" s="298">
        <f t="shared" si="42"/>
        <v>22</v>
      </c>
      <c r="B63" s="299" t="str">
        <f t="shared" si="43"/>
        <v>Jammes Gérard</v>
      </c>
      <c r="C63" s="260" t="str">
        <f>IFERROR(VLOOKUP(B63,Liste_J!$C$7:$G$234,5,0),"???")</f>
        <v>H</v>
      </c>
      <c r="D63" s="640" t="str">
        <f>IFERROR(VLOOKUP(B63,Liste_J!$C$7:$F$234,4,0),"???")</f>
        <v>Chevry</v>
      </c>
      <c r="E63" s="627">
        <f t="shared" si="44"/>
        <v>17.8</v>
      </c>
      <c r="F63" s="301">
        <f t="shared" si="45"/>
        <v>14</v>
      </c>
      <c r="H63" s="298">
        <v>22</v>
      </c>
      <c r="I63" s="260" t="str">
        <f t="shared" si="46"/>
        <v>Prevost Stephane</v>
      </c>
      <c r="J63" s="260" t="str">
        <f>IFERROR(VLOOKUP(I63,Liste_J!$C$7:$G$234,5,0),"???")</f>
        <v>H</v>
      </c>
      <c r="K63" s="260" t="str">
        <f>IFERROR(VLOOKUP(I63,Liste_J!$C$7:$F$234,4,0),"???")</f>
        <v>Chevannes</v>
      </c>
      <c r="L63" s="260">
        <f t="shared" si="47"/>
        <v>17.600000000000001</v>
      </c>
      <c r="M63" s="301">
        <f t="shared" si="48"/>
        <v>32</v>
      </c>
      <c r="N63" s="260"/>
      <c r="T63" s="260"/>
      <c r="AB63" s="234">
        <f t="shared" ref="AB63:AF78" si="50">IF($K63=AB$41,1,0)</f>
        <v>0</v>
      </c>
      <c r="AC63" s="235">
        <f t="shared" si="50"/>
        <v>1</v>
      </c>
      <c r="AD63" s="235">
        <f t="shared" si="50"/>
        <v>0</v>
      </c>
      <c r="AE63" s="235">
        <f t="shared" si="50"/>
        <v>0</v>
      </c>
      <c r="AF63" s="236">
        <f t="shared" si="50"/>
        <v>0</v>
      </c>
      <c r="AG63" s="288">
        <f t="shared" si="41"/>
        <v>1</v>
      </c>
    </row>
    <row r="64" spans="1:33" ht="14.25" x14ac:dyDescent="0.45">
      <c r="A64" s="298">
        <f t="shared" si="42"/>
        <v>23</v>
      </c>
      <c r="B64" s="299" t="str">
        <f t="shared" si="43"/>
        <v>Cluzet Didier</v>
      </c>
      <c r="C64" s="260" t="str">
        <f>IFERROR(VLOOKUP(B64,Liste_J!$C$7:$G$234,5,0),"???")</f>
        <v>H</v>
      </c>
      <c r="D64" s="640" t="str">
        <f>IFERROR(VLOOKUP(B64,Liste_J!$C$7:$F$234,4,0),"???")</f>
        <v>ASGAF</v>
      </c>
      <c r="E64" s="627">
        <f t="shared" si="44"/>
        <v>21.4</v>
      </c>
      <c r="F64" s="301">
        <f t="shared" si="45"/>
        <v>14</v>
      </c>
      <c r="H64" s="298">
        <v>23</v>
      </c>
      <c r="I64" s="260" t="str">
        <f t="shared" si="46"/>
        <v>Chapuy Bruno</v>
      </c>
      <c r="J64" s="260" t="str">
        <f>IFERROR(VLOOKUP(I64,Liste_J!$C$7:$G$234,5,0),"???")</f>
        <v>H</v>
      </c>
      <c r="K64" s="260" t="str">
        <f>IFERROR(VLOOKUP(I64,Liste_J!$C$7:$F$234,4,0),"???")</f>
        <v>Réveillon</v>
      </c>
      <c r="L64" s="260">
        <f t="shared" si="47"/>
        <v>22.9</v>
      </c>
      <c r="M64" s="301">
        <f t="shared" si="48"/>
        <v>32</v>
      </c>
      <c r="N64" s="260"/>
      <c r="T64" s="260"/>
      <c r="AB64" s="234">
        <f t="shared" si="50"/>
        <v>0</v>
      </c>
      <c r="AC64" s="235">
        <f t="shared" si="50"/>
        <v>0</v>
      </c>
      <c r="AD64" s="235">
        <f t="shared" si="50"/>
        <v>0</v>
      </c>
      <c r="AE64" s="235">
        <f t="shared" si="50"/>
        <v>0</v>
      </c>
      <c r="AF64" s="236">
        <f t="shared" si="50"/>
        <v>1</v>
      </c>
      <c r="AG64" s="288">
        <f t="shared" si="41"/>
        <v>1</v>
      </c>
    </row>
    <row r="65" spans="1:33" ht="14.25" x14ac:dyDescent="0.45">
      <c r="A65" s="298">
        <f t="shared" si="42"/>
        <v>24</v>
      </c>
      <c r="B65" s="299" t="str">
        <f t="shared" si="43"/>
        <v>Tuytten Gerard</v>
      </c>
      <c r="C65" s="260" t="str">
        <f>IFERROR(VLOOKUP(B65,Liste_J!$C$7:$G$234,5,0),"???")</f>
        <v>H</v>
      </c>
      <c r="D65" s="640" t="str">
        <f>IFERROR(VLOOKUP(B65,Liste_J!$C$7:$F$234,4,0),"???")</f>
        <v>Chevannes</v>
      </c>
      <c r="E65" s="627">
        <f t="shared" si="44"/>
        <v>17.600000000000001</v>
      </c>
      <c r="F65" s="301">
        <f t="shared" si="45"/>
        <v>14</v>
      </c>
      <c r="H65" s="298">
        <v>24</v>
      </c>
      <c r="I65" s="260" t="str">
        <f t="shared" si="46"/>
        <v>Colmerauer Denis</v>
      </c>
      <c r="J65" s="260" t="str">
        <f>IFERROR(VLOOKUP(I65,Liste_J!$C$7:$G$234,5,0),"???")</f>
        <v>H</v>
      </c>
      <c r="K65" s="260" t="str">
        <f>IFERROR(VLOOKUP(I65,Liste_J!$C$7:$F$234,4,0),"???")</f>
        <v>Corbuches</v>
      </c>
      <c r="L65" s="260">
        <f t="shared" si="47"/>
        <v>11.3</v>
      </c>
      <c r="M65" s="301">
        <f t="shared" si="48"/>
        <v>32</v>
      </c>
      <c r="N65" s="260"/>
      <c r="T65" s="260"/>
      <c r="AB65" s="234">
        <f t="shared" si="50"/>
        <v>0</v>
      </c>
      <c r="AC65" s="235">
        <f t="shared" si="50"/>
        <v>0</v>
      </c>
      <c r="AD65" s="235">
        <f t="shared" si="50"/>
        <v>0</v>
      </c>
      <c r="AE65" s="235">
        <f t="shared" si="50"/>
        <v>1</v>
      </c>
      <c r="AF65" s="236">
        <f t="shared" si="50"/>
        <v>0</v>
      </c>
      <c r="AG65" s="288">
        <f t="shared" si="41"/>
        <v>1</v>
      </c>
    </row>
    <row r="66" spans="1:33" ht="14.25" x14ac:dyDescent="0.45">
      <c r="A66" s="298">
        <f t="shared" si="42"/>
        <v>25</v>
      </c>
      <c r="B66" s="299" t="str">
        <f t="shared" si="43"/>
        <v>Pomares Pierre</v>
      </c>
      <c r="C66" s="260" t="str">
        <f>IFERROR(VLOOKUP(B66,Liste_J!$C$7:$G$234,5,0),"???")</f>
        <v>H</v>
      </c>
      <c r="D66" s="640" t="str">
        <f>IFERROR(VLOOKUP(B66,Liste_J!$C$7:$F$234,4,0),"???")</f>
        <v>Réveillon</v>
      </c>
      <c r="E66" s="627">
        <f t="shared" si="44"/>
        <v>13.5</v>
      </c>
      <c r="F66" s="301">
        <f t="shared" si="45"/>
        <v>13</v>
      </c>
      <c r="H66" s="298">
        <v>25</v>
      </c>
      <c r="I66" s="260" t="str">
        <f t="shared" si="46"/>
        <v>Latrasse Thierry</v>
      </c>
      <c r="J66" s="260" t="str">
        <f>IFERROR(VLOOKUP(I66,Liste_J!$C$7:$G$234,5,0),"???")</f>
        <v>H</v>
      </c>
      <c r="K66" s="260" t="str">
        <f>IFERROR(VLOOKUP(I66,Liste_J!$C$7:$F$234,4,0),"???")</f>
        <v>Réveillon</v>
      </c>
      <c r="L66" s="260">
        <f t="shared" si="47"/>
        <v>15.1</v>
      </c>
      <c r="M66" s="301">
        <f t="shared" si="48"/>
        <v>32</v>
      </c>
      <c r="N66" s="260"/>
      <c r="T66" s="260"/>
      <c r="AB66" s="234">
        <f t="shared" si="50"/>
        <v>0</v>
      </c>
      <c r="AC66" s="235">
        <f t="shared" si="50"/>
        <v>0</v>
      </c>
      <c r="AD66" s="235">
        <f t="shared" si="50"/>
        <v>0</v>
      </c>
      <c r="AE66" s="235">
        <f t="shared" si="50"/>
        <v>0</v>
      </c>
      <c r="AF66" s="236">
        <f t="shared" si="50"/>
        <v>1</v>
      </c>
      <c r="AG66" s="288">
        <f t="shared" si="41"/>
        <v>1</v>
      </c>
    </row>
    <row r="67" spans="1:33" ht="14.25" x14ac:dyDescent="0.45">
      <c r="A67" s="298">
        <f t="shared" si="42"/>
        <v>26</v>
      </c>
      <c r="B67" s="299" t="str">
        <f t="shared" si="43"/>
        <v>Kerfourn Dominique</v>
      </c>
      <c r="C67" s="260" t="str">
        <f>IFERROR(VLOOKUP(B67,Liste_J!$C$7:$G$234,5,0),"???")</f>
        <v>H</v>
      </c>
      <c r="D67" s="640" t="str">
        <f>IFERROR(VLOOKUP(B67,Liste_J!$C$7:$F$234,4,0),"???")</f>
        <v>ASGAF</v>
      </c>
      <c r="E67" s="627">
        <f t="shared" si="44"/>
        <v>27.2</v>
      </c>
      <c r="F67" s="301">
        <f t="shared" si="45"/>
        <v>12</v>
      </c>
      <c r="H67" s="298">
        <v>26</v>
      </c>
      <c r="I67" s="260" t="str">
        <f t="shared" si="46"/>
        <v>Armand Sylvie</v>
      </c>
      <c r="J67" s="260" t="str">
        <f>IFERROR(VLOOKUP(I67,Liste_J!$C$7:$G$234,5,0),"???")</f>
        <v>F</v>
      </c>
      <c r="K67" s="260" t="str">
        <f>IFERROR(VLOOKUP(I67,Liste_J!$C$7:$F$234,4,0),"???")</f>
        <v>Réveillon</v>
      </c>
      <c r="L67" s="260">
        <f t="shared" si="47"/>
        <v>15.4</v>
      </c>
      <c r="M67" s="301">
        <f t="shared" si="48"/>
        <v>31</v>
      </c>
      <c r="N67" s="260"/>
      <c r="T67" s="260"/>
      <c r="AB67" s="234">
        <f t="shared" si="50"/>
        <v>0</v>
      </c>
      <c r="AC67" s="235">
        <f t="shared" si="50"/>
        <v>0</v>
      </c>
      <c r="AD67" s="235">
        <f t="shared" si="50"/>
        <v>0</v>
      </c>
      <c r="AE67" s="235">
        <f t="shared" si="50"/>
        <v>0</v>
      </c>
      <c r="AF67" s="236">
        <f t="shared" si="50"/>
        <v>1</v>
      </c>
      <c r="AG67" s="288">
        <f t="shared" si="41"/>
        <v>1</v>
      </c>
    </row>
    <row r="68" spans="1:33" ht="14.25" x14ac:dyDescent="0.45">
      <c r="A68" s="298">
        <f t="shared" si="42"/>
        <v>27</v>
      </c>
      <c r="B68" s="299" t="str">
        <f t="shared" si="43"/>
        <v>Gesmier Michel</v>
      </c>
      <c r="C68" s="260" t="str">
        <f>IFERROR(VLOOKUP(B68,Liste_J!$C$7:$G$234,5,0),"???")</f>
        <v>H</v>
      </c>
      <c r="D68" s="640" t="str">
        <f>IFERROR(VLOOKUP(B68,Liste_J!$C$7:$F$234,4,0),"???")</f>
        <v>Chevannes</v>
      </c>
      <c r="E68" s="627">
        <f t="shared" si="44"/>
        <v>20.9</v>
      </c>
      <c r="F68" s="301">
        <f t="shared" si="45"/>
        <v>12</v>
      </c>
      <c r="H68" s="298">
        <v>27</v>
      </c>
      <c r="I68" s="260" t="str">
        <f t="shared" si="46"/>
        <v>Colas Patrick</v>
      </c>
      <c r="J68" s="260" t="str">
        <f>IFERROR(VLOOKUP(I68,Liste_J!$C$7:$G$234,5,0),"???")</f>
        <v>H</v>
      </c>
      <c r="K68" s="260" t="str">
        <f>IFERROR(VLOOKUP(I68,Liste_J!$C$7:$F$234,4,0),"???")</f>
        <v>ASGAF</v>
      </c>
      <c r="L68" s="260">
        <f t="shared" si="47"/>
        <v>31.2</v>
      </c>
      <c r="M68" s="301">
        <f t="shared" si="48"/>
        <v>31</v>
      </c>
      <c r="N68" s="260"/>
      <c r="T68" s="260"/>
      <c r="AB68" s="234">
        <f t="shared" si="50"/>
        <v>1</v>
      </c>
      <c r="AC68" s="235">
        <f t="shared" si="50"/>
        <v>0</v>
      </c>
      <c r="AD68" s="235">
        <f t="shared" si="50"/>
        <v>0</v>
      </c>
      <c r="AE68" s="235">
        <f t="shared" si="50"/>
        <v>0</v>
      </c>
      <c r="AF68" s="236">
        <f t="shared" si="50"/>
        <v>0</v>
      </c>
      <c r="AG68" s="288">
        <f t="shared" si="41"/>
        <v>1</v>
      </c>
    </row>
    <row r="69" spans="1:33" ht="14.25" x14ac:dyDescent="0.45">
      <c r="A69" s="298">
        <f t="shared" si="42"/>
        <v>28</v>
      </c>
      <c r="B69" s="299" t="str">
        <f t="shared" si="43"/>
        <v>Chapuy Bruno</v>
      </c>
      <c r="C69" s="260" t="str">
        <f>IFERROR(VLOOKUP(B69,Liste_J!$C$7:$G$234,5,0),"???")</f>
        <v>H</v>
      </c>
      <c r="D69" s="640" t="str">
        <f>IFERROR(VLOOKUP(B69,Liste_J!$C$7:$F$234,4,0),"???")</f>
        <v>Réveillon</v>
      </c>
      <c r="E69" s="627">
        <f t="shared" si="44"/>
        <v>22.9</v>
      </c>
      <c r="F69" s="301">
        <f t="shared" si="45"/>
        <v>12</v>
      </c>
      <c r="H69" s="298">
        <v>28</v>
      </c>
      <c r="I69" s="260" t="str">
        <f t="shared" si="46"/>
        <v>Foucault Lionel</v>
      </c>
      <c r="J69" s="260" t="str">
        <f>IFERROR(VLOOKUP(I69,Liste_J!$C$7:$G$234,5,0),"???")</f>
        <v>H</v>
      </c>
      <c r="K69" s="260" t="str">
        <f>IFERROR(VLOOKUP(I69,Liste_J!$C$7:$F$234,4,0),"???")</f>
        <v>Chevannes</v>
      </c>
      <c r="L69" s="260">
        <f t="shared" si="47"/>
        <v>15.1</v>
      </c>
      <c r="M69" s="301">
        <f t="shared" si="48"/>
        <v>31</v>
      </c>
      <c r="N69" s="260"/>
      <c r="T69" s="260"/>
      <c r="AB69" s="234">
        <f t="shared" si="50"/>
        <v>0</v>
      </c>
      <c r="AC69" s="235">
        <f t="shared" si="50"/>
        <v>1</v>
      </c>
      <c r="AD69" s="235">
        <f t="shared" si="50"/>
        <v>0</v>
      </c>
      <c r="AE69" s="235">
        <f t="shared" si="50"/>
        <v>0</v>
      </c>
      <c r="AF69" s="236">
        <f t="shared" si="50"/>
        <v>0</v>
      </c>
      <c r="AG69" s="288">
        <f t="shared" si="41"/>
        <v>1</v>
      </c>
    </row>
    <row r="70" spans="1:33" ht="14.25" x14ac:dyDescent="0.45">
      <c r="A70" s="298">
        <f t="shared" si="42"/>
        <v>29</v>
      </c>
      <c r="B70" s="299" t="str">
        <f t="shared" si="43"/>
        <v>Tamet Yves</v>
      </c>
      <c r="C70" s="260" t="str">
        <f>IFERROR(VLOOKUP(B70,Liste_J!$C$7:$G$234,5,0),"???")</f>
        <v>H</v>
      </c>
      <c r="D70" s="640" t="str">
        <f>IFERROR(VLOOKUP(B70,Liste_J!$C$7:$F$234,4,0),"???")</f>
        <v>Réveillon</v>
      </c>
      <c r="E70" s="627">
        <f t="shared" si="44"/>
        <v>19.5</v>
      </c>
      <c r="F70" s="301">
        <f t="shared" si="45"/>
        <v>12</v>
      </c>
      <c r="H70" s="298">
        <v>29</v>
      </c>
      <c r="I70" s="260" t="str">
        <f t="shared" si="46"/>
        <v>Alle Jean</v>
      </c>
      <c r="J70" s="260" t="str">
        <f>IFERROR(VLOOKUP(I70,Liste_J!$C$7:$G$234,5,0),"???")</f>
        <v>H</v>
      </c>
      <c r="K70" s="260" t="str">
        <f>IFERROR(VLOOKUP(I70,Liste_J!$C$7:$F$234,4,0),"???")</f>
        <v>ASGAF</v>
      </c>
      <c r="L70" s="260">
        <f t="shared" si="47"/>
        <v>28.4</v>
      </c>
      <c r="M70" s="301">
        <f t="shared" si="48"/>
        <v>30</v>
      </c>
      <c r="N70" s="260"/>
      <c r="T70" s="260"/>
      <c r="AB70" s="234">
        <f t="shared" si="50"/>
        <v>1</v>
      </c>
      <c r="AC70" s="235">
        <f t="shared" si="50"/>
        <v>0</v>
      </c>
      <c r="AD70" s="235">
        <f t="shared" si="50"/>
        <v>0</v>
      </c>
      <c r="AE70" s="235">
        <f t="shared" si="50"/>
        <v>0</v>
      </c>
      <c r="AF70" s="236">
        <f t="shared" si="50"/>
        <v>0</v>
      </c>
      <c r="AG70" s="288">
        <f t="shared" si="41"/>
        <v>1</v>
      </c>
    </row>
    <row r="71" spans="1:33" ht="14.25" x14ac:dyDescent="0.45">
      <c r="A71" s="298">
        <f t="shared" si="42"/>
        <v>30</v>
      </c>
      <c r="B71" s="299" t="str">
        <f t="shared" si="43"/>
        <v>Viard Etienne</v>
      </c>
      <c r="C71" s="260" t="str">
        <f>IFERROR(VLOOKUP(B71,Liste_J!$C$7:$G$234,5,0),"???")</f>
        <v>H</v>
      </c>
      <c r="D71" s="640" t="str">
        <f>IFERROR(VLOOKUP(B71,Liste_J!$C$7:$F$234,4,0),"???")</f>
        <v>Chevannes</v>
      </c>
      <c r="E71" s="627">
        <f t="shared" si="44"/>
        <v>25.2</v>
      </c>
      <c r="F71" s="301">
        <f t="shared" si="45"/>
        <v>11</v>
      </c>
      <c r="H71" s="298">
        <v>30</v>
      </c>
      <c r="I71" s="260" t="str">
        <f t="shared" si="46"/>
        <v>Lafaye Jean-Francois</v>
      </c>
      <c r="J71" s="260" t="str">
        <f>IFERROR(VLOOKUP(I71,Liste_J!$C$7:$G$234,5,0),"???")</f>
        <v>H</v>
      </c>
      <c r="K71" s="260" t="str">
        <f>IFERROR(VLOOKUP(I71,Liste_J!$C$7:$F$234,4,0),"???")</f>
        <v>Réveillon</v>
      </c>
      <c r="L71" s="260">
        <f t="shared" si="47"/>
        <v>28.7</v>
      </c>
      <c r="M71" s="301">
        <f t="shared" si="48"/>
        <v>30</v>
      </c>
      <c r="N71" s="260"/>
      <c r="T71" s="260"/>
      <c r="AB71" s="234">
        <f t="shared" si="50"/>
        <v>0</v>
      </c>
      <c r="AC71" s="235">
        <f t="shared" si="50"/>
        <v>0</v>
      </c>
      <c r="AD71" s="235">
        <f t="shared" si="50"/>
        <v>0</v>
      </c>
      <c r="AE71" s="235">
        <f t="shared" si="50"/>
        <v>0</v>
      </c>
      <c r="AF71" s="236">
        <f t="shared" si="50"/>
        <v>1</v>
      </c>
      <c r="AG71" s="288">
        <f t="shared" si="41"/>
        <v>1</v>
      </c>
    </row>
    <row r="72" spans="1:33" ht="14.25" x14ac:dyDescent="0.45">
      <c r="A72" s="298">
        <f t="shared" si="42"/>
        <v>31</v>
      </c>
      <c r="B72" s="299" t="str">
        <f t="shared" si="43"/>
        <v>Cercus Dominique</v>
      </c>
      <c r="C72" s="260" t="str">
        <f>IFERROR(VLOOKUP(B72,Liste_J!$C$7:$G$234,5,0),"???")</f>
        <v>H</v>
      </c>
      <c r="D72" s="640" t="str">
        <f>IFERROR(VLOOKUP(B72,Liste_J!$C$7:$F$234,4,0),"???")</f>
        <v>Chevannes</v>
      </c>
      <c r="E72" s="627">
        <f t="shared" si="44"/>
        <v>32.1</v>
      </c>
      <c r="F72" s="301">
        <f t="shared" si="45"/>
        <v>11</v>
      </c>
      <c r="H72" s="298">
        <v>31</v>
      </c>
      <c r="I72" s="260" t="str">
        <f t="shared" si="46"/>
        <v>Viard Etienne</v>
      </c>
      <c r="J72" s="260" t="str">
        <f>IFERROR(VLOOKUP(I72,Liste_J!$C$7:$G$234,5,0),"???")</f>
        <v>H</v>
      </c>
      <c r="K72" s="260" t="str">
        <f>IFERROR(VLOOKUP(I72,Liste_J!$C$7:$F$234,4,0),"???")</f>
        <v>Chevannes</v>
      </c>
      <c r="L72" s="260">
        <f t="shared" si="47"/>
        <v>25.2</v>
      </c>
      <c r="M72" s="301">
        <f t="shared" si="48"/>
        <v>30</v>
      </c>
      <c r="N72" s="260"/>
      <c r="O72" s="260"/>
      <c r="P72" s="260"/>
      <c r="Q72" s="260"/>
      <c r="R72" s="260"/>
      <c r="S72" s="260"/>
      <c r="T72" s="260"/>
      <c r="AB72" s="234">
        <f t="shared" si="50"/>
        <v>0</v>
      </c>
      <c r="AC72" s="235">
        <f t="shared" si="50"/>
        <v>1</v>
      </c>
      <c r="AD72" s="235">
        <f t="shared" si="50"/>
        <v>0</v>
      </c>
      <c r="AE72" s="235">
        <f t="shared" si="50"/>
        <v>0</v>
      </c>
      <c r="AF72" s="236">
        <f t="shared" si="50"/>
        <v>0</v>
      </c>
      <c r="AG72" s="288">
        <f t="shared" si="41"/>
        <v>1</v>
      </c>
    </row>
    <row r="73" spans="1:33" ht="14.25" x14ac:dyDescent="0.45">
      <c r="A73" s="298">
        <f t="shared" si="42"/>
        <v>32</v>
      </c>
      <c r="B73" s="299" t="str">
        <f t="shared" si="43"/>
        <v>Lopez Jean Marie</v>
      </c>
      <c r="C73" s="260" t="str">
        <f>IFERROR(VLOOKUP(B73,Liste_J!$C$7:$G$234,5,0),"???")</f>
        <v>H</v>
      </c>
      <c r="D73" s="640" t="str">
        <f>IFERROR(VLOOKUP(B73,Liste_J!$C$7:$F$234,4,0),"???")</f>
        <v>ASGAF</v>
      </c>
      <c r="E73" s="627">
        <f t="shared" si="44"/>
        <v>25.7</v>
      </c>
      <c r="F73" s="301">
        <f t="shared" si="45"/>
        <v>11</v>
      </c>
      <c r="H73" s="298">
        <v>32</v>
      </c>
      <c r="I73" s="260" t="str">
        <f t="shared" si="46"/>
        <v>Jammes Gérard</v>
      </c>
      <c r="J73" s="260" t="str">
        <f>IFERROR(VLOOKUP(I73,Liste_J!$C$7:$G$234,5,0),"???")</f>
        <v>H</v>
      </c>
      <c r="K73" s="260" t="str">
        <f>IFERROR(VLOOKUP(I73,Liste_J!$C$7:$F$234,4,0),"???")</f>
        <v>Chevry</v>
      </c>
      <c r="L73" s="260">
        <f t="shared" si="47"/>
        <v>17.8</v>
      </c>
      <c r="M73" s="301">
        <f t="shared" si="48"/>
        <v>30</v>
      </c>
      <c r="N73" s="260"/>
      <c r="O73" s="260"/>
      <c r="P73" s="260"/>
      <c r="Q73" s="260"/>
      <c r="R73" s="260"/>
      <c r="S73" s="260"/>
      <c r="T73" s="260"/>
      <c r="AB73" s="234">
        <f t="shared" si="50"/>
        <v>0</v>
      </c>
      <c r="AC73" s="235">
        <f t="shared" si="50"/>
        <v>0</v>
      </c>
      <c r="AD73" s="235">
        <f t="shared" si="50"/>
        <v>1</v>
      </c>
      <c r="AE73" s="235">
        <f t="shared" si="50"/>
        <v>0</v>
      </c>
      <c r="AF73" s="236">
        <f t="shared" si="50"/>
        <v>0</v>
      </c>
      <c r="AG73" s="288">
        <f t="shared" si="41"/>
        <v>1</v>
      </c>
    </row>
    <row r="74" spans="1:33" ht="14.25" x14ac:dyDescent="0.45">
      <c r="A74" s="298">
        <f t="shared" si="42"/>
        <v>33</v>
      </c>
      <c r="B74" s="299" t="str">
        <f t="shared" si="43"/>
        <v>Mercier Olivier</v>
      </c>
      <c r="C74" s="260" t="str">
        <f>IFERROR(VLOOKUP(B74,Liste_J!$C$7:$G$234,5,0),"???")</f>
        <v>H</v>
      </c>
      <c r="D74" s="640" t="str">
        <f>IFERROR(VLOOKUP(B74,Liste_J!$C$7:$F$234,4,0),"???")</f>
        <v>Chevry</v>
      </c>
      <c r="E74" s="627">
        <f t="shared" si="44"/>
        <v>22.7</v>
      </c>
      <c r="F74" s="301">
        <f t="shared" si="45"/>
        <v>10</v>
      </c>
      <c r="H74" s="298">
        <v>33</v>
      </c>
      <c r="I74" s="260" t="str">
        <f t="shared" si="46"/>
        <v>Paillart Pascal</v>
      </c>
      <c r="J74" s="260" t="str">
        <f>IFERROR(VLOOKUP(I74,Liste_J!$C$7:$G$234,5,0),"???")</f>
        <v>H</v>
      </c>
      <c r="K74" s="260" t="str">
        <f>IFERROR(VLOOKUP(I74,Liste_J!$C$7:$F$234,4,0),"???")</f>
        <v>Chevry</v>
      </c>
      <c r="L74" s="260">
        <f t="shared" si="47"/>
        <v>25.8</v>
      </c>
      <c r="M74" s="301">
        <f t="shared" si="48"/>
        <v>30</v>
      </c>
      <c r="N74" s="260"/>
      <c r="O74" s="260"/>
      <c r="P74" s="260"/>
      <c r="Q74" s="260"/>
      <c r="R74" s="260"/>
      <c r="S74" s="260"/>
      <c r="T74" s="260"/>
      <c r="AB74" s="234">
        <f t="shared" si="50"/>
        <v>0</v>
      </c>
      <c r="AC74" s="235">
        <f t="shared" si="50"/>
        <v>0</v>
      </c>
      <c r="AD74" s="235">
        <f t="shared" si="50"/>
        <v>1</v>
      </c>
      <c r="AE74" s="235">
        <f t="shared" si="50"/>
        <v>0</v>
      </c>
      <c r="AF74" s="236">
        <f t="shared" si="50"/>
        <v>0</v>
      </c>
      <c r="AG74" s="288">
        <f t="shared" ref="AG74:AG119" si="51">SUM(AB74:AF74)</f>
        <v>1</v>
      </c>
    </row>
    <row r="75" spans="1:33" ht="14.25" x14ac:dyDescent="0.45">
      <c r="A75" s="298">
        <f t="shared" si="42"/>
        <v>34</v>
      </c>
      <c r="B75" s="299" t="str">
        <f t="shared" si="43"/>
        <v>Paillart Pascal</v>
      </c>
      <c r="C75" s="260" t="str">
        <f>IFERROR(VLOOKUP(B75,Liste_J!$C$7:$G$234,5,0),"???")</f>
        <v>H</v>
      </c>
      <c r="D75" s="640" t="str">
        <f>IFERROR(VLOOKUP(B75,Liste_J!$C$7:$F$234,4,0),"???")</f>
        <v>Chevry</v>
      </c>
      <c r="E75" s="627">
        <f t="shared" si="44"/>
        <v>25.8</v>
      </c>
      <c r="F75" s="301">
        <f t="shared" si="45"/>
        <v>10</v>
      </c>
      <c r="H75" s="298">
        <v>34</v>
      </c>
      <c r="I75" s="260" t="str">
        <f t="shared" si="46"/>
        <v>Gauvin Henri-Jacques</v>
      </c>
      <c r="J75" s="260" t="str">
        <f>IFERROR(VLOOKUP(I75,Liste_J!$C$7:$G$234,5,0),"???")</f>
        <v>H</v>
      </c>
      <c r="K75" s="260" t="str">
        <f>IFERROR(VLOOKUP(I75,Liste_J!$C$7:$F$234,4,0),"???")</f>
        <v>Réveillon</v>
      </c>
      <c r="L75" s="260">
        <f t="shared" si="47"/>
        <v>13.2</v>
      </c>
      <c r="M75" s="301">
        <f t="shared" si="48"/>
        <v>30</v>
      </c>
      <c r="N75" s="260"/>
      <c r="O75" s="260"/>
      <c r="P75" s="260"/>
      <c r="Q75" s="260"/>
      <c r="R75" s="260"/>
      <c r="S75" s="260"/>
      <c r="T75" s="260"/>
      <c r="AB75" s="234">
        <f t="shared" si="50"/>
        <v>0</v>
      </c>
      <c r="AC75" s="235">
        <f t="shared" si="50"/>
        <v>0</v>
      </c>
      <c r="AD75" s="235">
        <f t="shared" si="50"/>
        <v>0</v>
      </c>
      <c r="AE75" s="235">
        <f t="shared" si="50"/>
        <v>0</v>
      </c>
      <c r="AF75" s="236">
        <f t="shared" si="50"/>
        <v>1</v>
      </c>
      <c r="AG75" s="288">
        <f t="shared" si="51"/>
        <v>1</v>
      </c>
    </row>
    <row r="76" spans="1:33" ht="14.25" x14ac:dyDescent="0.45">
      <c r="A76" s="298">
        <f t="shared" si="42"/>
        <v>35</v>
      </c>
      <c r="B76" s="299" t="str">
        <f t="shared" si="43"/>
        <v>Dronsart Luc</v>
      </c>
      <c r="C76" s="260" t="str">
        <f>IFERROR(VLOOKUP(B76,Liste_J!$C$7:$G$234,5,0),"???")</f>
        <v>H</v>
      </c>
      <c r="D76" s="640" t="str">
        <f>IFERROR(VLOOKUP(B76,Liste_J!$C$7:$F$234,4,0),"???")</f>
        <v>Chevannes</v>
      </c>
      <c r="E76" s="627">
        <f t="shared" si="44"/>
        <v>19.8</v>
      </c>
      <c r="F76" s="301">
        <f t="shared" si="45"/>
        <v>10</v>
      </c>
      <c r="H76" s="298">
        <v>35</v>
      </c>
      <c r="I76" s="260" t="str">
        <f t="shared" si="46"/>
        <v>Delaunay Olivier</v>
      </c>
      <c r="J76" s="260" t="str">
        <f>IFERROR(VLOOKUP(I76,Liste_J!$C$7:$G$234,5,0),"???")</f>
        <v>H</v>
      </c>
      <c r="K76" s="260" t="str">
        <f>IFERROR(VLOOKUP(I76,Liste_J!$C$7:$F$234,4,0),"???")</f>
        <v>Corbuches</v>
      </c>
      <c r="L76" s="260">
        <f t="shared" si="47"/>
        <v>11.6</v>
      </c>
      <c r="M76" s="301">
        <f t="shared" si="48"/>
        <v>30</v>
      </c>
      <c r="N76" s="260"/>
      <c r="O76" s="260"/>
      <c r="P76" s="260"/>
      <c r="Q76" s="260"/>
      <c r="R76" s="260"/>
      <c r="S76" s="260"/>
      <c r="T76" s="260"/>
      <c r="AB76" s="234">
        <f t="shared" si="50"/>
        <v>0</v>
      </c>
      <c r="AC76" s="235">
        <f t="shared" si="50"/>
        <v>0</v>
      </c>
      <c r="AD76" s="235">
        <f t="shared" si="50"/>
        <v>0</v>
      </c>
      <c r="AE76" s="235">
        <f t="shared" si="50"/>
        <v>1</v>
      </c>
      <c r="AF76" s="236">
        <f t="shared" si="50"/>
        <v>0</v>
      </c>
      <c r="AG76" s="288">
        <f t="shared" si="51"/>
        <v>1</v>
      </c>
    </row>
    <row r="77" spans="1:33" ht="14.25" x14ac:dyDescent="0.45">
      <c r="A77" s="298">
        <f t="shared" si="42"/>
        <v>36</v>
      </c>
      <c r="B77" s="299" t="str">
        <f t="shared" si="43"/>
        <v>Jomat Michel</v>
      </c>
      <c r="C77" s="260" t="str">
        <f>IFERROR(VLOOKUP(B77,Liste_J!$C$7:$G$234,5,0),"???")</f>
        <v>H</v>
      </c>
      <c r="D77" s="640" t="str">
        <f>IFERROR(VLOOKUP(B77,Liste_J!$C$7:$F$234,4,0),"???")</f>
        <v>Chevannes</v>
      </c>
      <c r="E77" s="627">
        <f t="shared" si="44"/>
        <v>25.2</v>
      </c>
      <c r="F77" s="301">
        <f t="shared" si="45"/>
        <v>9</v>
      </c>
      <c r="H77" s="298">
        <v>36</v>
      </c>
      <c r="I77" s="260" t="str">
        <f t="shared" si="46"/>
        <v>Jomat Michel</v>
      </c>
      <c r="J77" s="260" t="str">
        <f>IFERROR(VLOOKUP(I77,Liste_J!$C$7:$G$234,5,0),"???")</f>
        <v>H</v>
      </c>
      <c r="K77" s="260" t="str">
        <f>IFERROR(VLOOKUP(I77,Liste_J!$C$7:$F$234,4,0),"???")</f>
        <v>Chevannes</v>
      </c>
      <c r="L77" s="260">
        <f t="shared" si="47"/>
        <v>25.2</v>
      </c>
      <c r="M77" s="301">
        <f t="shared" si="48"/>
        <v>29</v>
      </c>
      <c r="N77" s="260"/>
      <c r="O77" s="260"/>
      <c r="P77" s="260"/>
      <c r="Q77" s="260"/>
      <c r="R77" s="260"/>
      <c r="S77" s="260"/>
      <c r="T77" s="260"/>
      <c r="AB77" s="234">
        <f t="shared" si="50"/>
        <v>0</v>
      </c>
      <c r="AC77" s="235">
        <f t="shared" si="50"/>
        <v>1</v>
      </c>
      <c r="AD77" s="235">
        <f t="shared" si="50"/>
        <v>0</v>
      </c>
      <c r="AE77" s="235">
        <f t="shared" si="50"/>
        <v>0</v>
      </c>
      <c r="AF77" s="236">
        <f t="shared" si="50"/>
        <v>0</v>
      </c>
      <c r="AG77" s="288">
        <f t="shared" si="51"/>
        <v>1</v>
      </c>
    </row>
    <row r="78" spans="1:33" ht="14.25" x14ac:dyDescent="0.45">
      <c r="A78" s="298">
        <f t="shared" si="42"/>
        <v>37</v>
      </c>
      <c r="B78" s="299" t="str">
        <f t="shared" si="43"/>
        <v>Lafaye Jean-Francois</v>
      </c>
      <c r="C78" s="260" t="str">
        <f>IFERROR(VLOOKUP(B78,Liste_J!$C$7:$G$234,5,0),"???")</f>
        <v>H</v>
      </c>
      <c r="D78" s="640" t="str">
        <f>IFERROR(VLOOKUP(B78,Liste_J!$C$7:$F$234,4,0),"???")</f>
        <v>Réveillon</v>
      </c>
      <c r="E78" s="627">
        <f t="shared" si="44"/>
        <v>28.7</v>
      </c>
      <c r="F78" s="301">
        <f t="shared" si="45"/>
        <v>9</v>
      </c>
      <c r="H78" s="298">
        <v>37</v>
      </c>
      <c r="I78" s="260" t="str">
        <f t="shared" si="46"/>
        <v>Gesmier Michel</v>
      </c>
      <c r="J78" s="260" t="str">
        <f>IFERROR(VLOOKUP(I78,Liste_J!$C$7:$G$234,5,0),"???")</f>
        <v>H</v>
      </c>
      <c r="K78" s="260" t="str">
        <f>IFERROR(VLOOKUP(I78,Liste_J!$C$7:$F$234,4,0),"???")</f>
        <v>Chevannes</v>
      </c>
      <c r="L78" s="260">
        <f t="shared" si="47"/>
        <v>20.9</v>
      </c>
      <c r="M78" s="301">
        <f t="shared" si="48"/>
        <v>29</v>
      </c>
      <c r="N78" s="260"/>
      <c r="O78" s="260"/>
      <c r="P78" s="260"/>
      <c r="Q78" s="260"/>
      <c r="R78" s="260"/>
      <c r="S78" s="260"/>
      <c r="T78" s="260"/>
      <c r="AB78" s="234">
        <f t="shared" si="50"/>
        <v>0</v>
      </c>
      <c r="AC78" s="235">
        <f t="shared" si="50"/>
        <v>1</v>
      </c>
      <c r="AD78" s="235">
        <f t="shared" si="50"/>
        <v>0</v>
      </c>
      <c r="AE78" s="235">
        <f t="shared" si="50"/>
        <v>0</v>
      </c>
      <c r="AF78" s="236">
        <f t="shared" si="50"/>
        <v>0</v>
      </c>
      <c r="AG78" s="288">
        <f t="shared" si="51"/>
        <v>1</v>
      </c>
    </row>
    <row r="79" spans="1:33" ht="14.25" x14ac:dyDescent="0.45">
      <c r="A79" s="298">
        <f t="shared" si="42"/>
        <v>38</v>
      </c>
      <c r="B79" s="299" t="str">
        <f t="shared" si="43"/>
        <v>Chague Olivier</v>
      </c>
      <c r="C79" s="260" t="str">
        <f>IFERROR(VLOOKUP(B79,Liste_J!$C$7:$G$234,5,0),"???")</f>
        <v>H</v>
      </c>
      <c r="D79" s="640" t="str">
        <f>IFERROR(VLOOKUP(B79,Liste_J!$C$7:$F$234,4,0),"???")</f>
        <v>Chevry</v>
      </c>
      <c r="E79" s="627">
        <f t="shared" si="44"/>
        <v>23.2</v>
      </c>
      <c r="F79" s="301">
        <f t="shared" si="45"/>
        <v>9</v>
      </c>
      <c r="H79" s="298">
        <v>38</v>
      </c>
      <c r="I79" s="260" t="str">
        <f t="shared" si="46"/>
        <v>Bes Gérard</v>
      </c>
      <c r="J79" s="260" t="str">
        <f>IFERROR(VLOOKUP(I79,Liste_J!$C$7:$G$234,5,0),"???")</f>
        <v>H</v>
      </c>
      <c r="K79" s="260" t="str">
        <f>IFERROR(VLOOKUP(I79,Liste_J!$C$7:$F$234,4,0),"???")</f>
        <v>ASGAF</v>
      </c>
      <c r="L79" s="260">
        <f t="shared" si="47"/>
        <v>40.6</v>
      </c>
      <c r="M79" s="301">
        <f t="shared" si="48"/>
        <v>29</v>
      </c>
      <c r="N79" s="260"/>
      <c r="O79" s="260"/>
      <c r="P79" s="260"/>
      <c r="Q79" s="260"/>
      <c r="R79" s="260"/>
      <c r="S79" s="260"/>
      <c r="T79" s="260"/>
      <c r="AB79" s="234">
        <f t="shared" ref="AB79:AF94" si="52">IF($K79=AB$41,1,0)</f>
        <v>1</v>
      </c>
      <c r="AC79" s="235">
        <f t="shared" si="52"/>
        <v>0</v>
      </c>
      <c r="AD79" s="235">
        <f t="shared" si="52"/>
        <v>0</v>
      </c>
      <c r="AE79" s="235">
        <f t="shared" si="52"/>
        <v>0</v>
      </c>
      <c r="AF79" s="236">
        <f t="shared" si="52"/>
        <v>0</v>
      </c>
      <c r="AG79" s="288">
        <f t="shared" si="51"/>
        <v>1</v>
      </c>
    </row>
    <row r="80" spans="1:33" ht="14.25" x14ac:dyDescent="0.45">
      <c r="A80" s="298">
        <f t="shared" si="42"/>
        <v>39</v>
      </c>
      <c r="B80" s="299" t="str">
        <f t="shared" si="43"/>
        <v>Allouch Jean-Daniel</v>
      </c>
      <c r="C80" s="260" t="str">
        <f>IFERROR(VLOOKUP(B80,Liste_J!$C$7:$G$234,5,0),"???")</f>
        <v>H</v>
      </c>
      <c r="D80" s="640" t="str">
        <f>IFERROR(VLOOKUP(B80,Liste_J!$C$7:$F$234,4,0),"???")</f>
        <v>ASGAF</v>
      </c>
      <c r="E80" s="627">
        <f t="shared" si="44"/>
        <v>26.7</v>
      </c>
      <c r="F80" s="301">
        <f t="shared" si="45"/>
        <v>9</v>
      </c>
      <c r="H80" s="298">
        <v>39</v>
      </c>
      <c r="I80" s="260" t="str">
        <f t="shared" si="46"/>
        <v>Cluzet Didier</v>
      </c>
      <c r="J80" s="260" t="str">
        <f>IFERROR(VLOOKUP(I80,Liste_J!$C$7:$G$234,5,0),"???")</f>
        <v>H</v>
      </c>
      <c r="K80" s="260" t="str">
        <f>IFERROR(VLOOKUP(I80,Liste_J!$C$7:$F$234,4,0),"???")</f>
        <v>ASGAF</v>
      </c>
      <c r="L80" s="260">
        <f t="shared" si="47"/>
        <v>21.4</v>
      </c>
      <c r="M80" s="301">
        <f t="shared" si="48"/>
        <v>28</v>
      </c>
      <c r="N80" s="260"/>
      <c r="O80" s="260"/>
      <c r="P80" s="260"/>
      <c r="Q80" s="260"/>
      <c r="R80" s="260"/>
      <c r="S80" s="260"/>
      <c r="T80" s="260"/>
      <c r="AB80" s="234">
        <f t="shared" si="52"/>
        <v>1</v>
      </c>
      <c r="AC80" s="235">
        <f t="shared" si="52"/>
        <v>0</v>
      </c>
      <c r="AD80" s="235">
        <f t="shared" si="52"/>
        <v>0</v>
      </c>
      <c r="AE80" s="235">
        <f t="shared" si="52"/>
        <v>0</v>
      </c>
      <c r="AF80" s="236">
        <f t="shared" si="52"/>
        <v>0</v>
      </c>
      <c r="AG80" s="288">
        <f t="shared" si="51"/>
        <v>1</v>
      </c>
    </row>
    <row r="81" spans="1:33" ht="14.25" x14ac:dyDescent="0.45">
      <c r="A81" s="298">
        <f t="shared" si="42"/>
        <v>40</v>
      </c>
      <c r="B81" s="299" t="str">
        <f t="shared" si="43"/>
        <v>Nardon Philippe</v>
      </c>
      <c r="C81" s="260" t="str">
        <f>IFERROR(VLOOKUP(B81,Liste_J!$C$7:$G$234,5,0),"???")</f>
        <v>H</v>
      </c>
      <c r="D81" s="640" t="str">
        <f>IFERROR(VLOOKUP(B81,Liste_J!$C$7:$F$234,4,0),"???")</f>
        <v>Chevannes</v>
      </c>
      <c r="E81" s="627">
        <f t="shared" si="44"/>
        <v>30.2</v>
      </c>
      <c r="F81" s="301">
        <f t="shared" si="45"/>
        <v>9</v>
      </c>
      <c r="H81" s="298">
        <v>40</v>
      </c>
      <c r="I81" s="260" t="str">
        <f t="shared" si="46"/>
        <v>Jousseau Bernard</v>
      </c>
      <c r="J81" s="260" t="str">
        <f>IFERROR(VLOOKUP(I81,Liste_J!$C$7:$G$234,5,0),"???")</f>
        <v>H</v>
      </c>
      <c r="K81" s="260" t="str">
        <f>IFERROR(VLOOKUP(I81,Liste_J!$C$7:$F$234,4,0),"???")</f>
        <v>Corbuches</v>
      </c>
      <c r="L81" s="260">
        <f t="shared" si="47"/>
        <v>10.3</v>
      </c>
      <c r="M81" s="301">
        <f t="shared" si="48"/>
        <v>27</v>
      </c>
      <c r="N81" s="260"/>
      <c r="O81" s="260"/>
      <c r="P81" s="260"/>
      <c r="Q81" s="260"/>
      <c r="R81" s="260"/>
      <c r="S81" s="260"/>
      <c r="T81" s="260"/>
      <c r="AB81" s="234">
        <f t="shared" si="52"/>
        <v>0</v>
      </c>
      <c r="AC81" s="235">
        <f t="shared" si="52"/>
        <v>0</v>
      </c>
      <c r="AD81" s="235">
        <f t="shared" si="52"/>
        <v>0</v>
      </c>
      <c r="AE81" s="235">
        <f t="shared" si="52"/>
        <v>1</v>
      </c>
      <c r="AF81" s="236">
        <f t="shared" si="52"/>
        <v>0</v>
      </c>
      <c r="AG81" s="288">
        <f t="shared" si="51"/>
        <v>1</v>
      </c>
    </row>
    <row r="82" spans="1:33" ht="14.25" x14ac:dyDescent="0.45">
      <c r="A82" s="298">
        <f t="shared" si="42"/>
        <v>41</v>
      </c>
      <c r="B82" s="299" t="str">
        <f t="shared" si="43"/>
        <v>Lejeune Michel</v>
      </c>
      <c r="C82" s="260" t="str">
        <f>IFERROR(VLOOKUP(B82,Liste_J!$C$7:$G$234,5,0),"???")</f>
        <v>H</v>
      </c>
      <c r="D82" s="640" t="str">
        <f>IFERROR(VLOOKUP(B82,Liste_J!$C$7:$F$234,4,0),"???")</f>
        <v>Chevannes</v>
      </c>
      <c r="E82" s="627">
        <f t="shared" si="44"/>
        <v>22.2</v>
      </c>
      <c r="F82" s="301">
        <f t="shared" si="45"/>
        <v>9</v>
      </c>
      <c r="H82" s="298">
        <v>41</v>
      </c>
      <c r="I82" s="260" t="str">
        <f t="shared" si="46"/>
        <v>Tuytten Gerard</v>
      </c>
      <c r="J82" s="260" t="str">
        <f>IFERROR(VLOOKUP(I82,Liste_J!$C$7:$G$234,5,0),"???")</f>
        <v>H</v>
      </c>
      <c r="K82" s="260" t="str">
        <f>IFERROR(VLOOKUP(I82,Liste_J!$C$7:$F$234,4,0),"???")</f>
        <v>Chevannes</v>
      </c>
      <c r="L82" s="260">
        <f t="shared" si="47"/>
        <v>17.600000000000001</v>
      </c>
      <c r="M82" s="301">
        <f t="shared" si="48"/>
        <v>27</v>
      </c>
      <c r="N82" s="260"/>
      <c r="O82" s="260"/>
      <c r="P82" s="260"/>
      <c r="Q82" s="260"/>
      <c r="R82" s="260"/>
      <c r="S82" s="260"/>
      <c r="T82" s="260"/>
      <c r="AB82" s="234">
        <f t="shared" si="52"/>
        <v>0</v>
      </c>
      <c r="AC82" s="235">
        <f t="shared" si="52"/>
        <v>1</v>
      </c>
      <c r="AD82" s="235">
        <f t="shared" si="52"/>
        <v>0</v>
      </c>
      <c r="AE82" s="235">
        <f t="shared" si="52"/>
        <v>0</v>
      </c>
      <c r="AF82" s="236">
        <f t="shared" si="52"/>
        <v>0</v>
      </c>
      <c r="AG82" s="288">
        <f t="shared" si="51"/>
        <v>1</v>
      </c>
    </row>
    <row r="83" spans="1:33" ht="14.25" x14ac:dyDescent="0.45">
      <c r="A83" s="298">
        <f t="shared" si="42"/>
        <v>42</v>
      </c>
      <c r="B83" s="299" t="str">
        <f t="shared" si="43"/>
        <v>Sauvignon Luc</v>
      </c>
      <c r="C83" s="260" t="str">
        <f>IFERROR(VLOOKUP(B83,Liste_J!$C$7:$G$234,5,0),"???")</f>
        <v>H</v>
      </c>
      <c r="D83" s="640" t="str">
        <f>IFERROR(VLOOKUP(B83,Liste_J!$C$7:$F$234,4,0),"???")</f>
        <v>Corbuches</v>
      </c>
      <c r="E83" s="627">
        <f t="shared" si="44"/>
        <v>28.7</v>
      </c>
      <c r="F83" s="301">
        <f t="shared" si="45"/>
        <v>9</v>
      </c>
      <c r="H83" s="298">
        <v>42</v>
      </c>
      <c r="I83" s="260" t="str">
        <f t="shared" si="46"/>
        <v>Tamet Yves</v>
      </c>
      <c r="J83" s="260" t="str">
        <f>IFERROR(VLOOKUP(I83,Liste_J!$C$7:$G$234,5,0),"???")</f>
        <v>H</v>
      </c>
      <c r="K83" s="260" t="str">
        <f>IFERROR(VLOOKUP(I83,Liste_J!$C$7:$F$234,4,0),"???")</f>
        <v>Réveillon</v>
      </c>
      <c r="L83" s="260">
        <f t="shared" si="47"/>
        <v>19.5</v>
      </c>
      <c r="M83" s="301">
        <f t="shared" si="48"/>
        <v>27</v>
      </c>
      <c r="N83" s="260"/>
      <c r="O83" s="260"/>
      <c r="P83" s="260"/>
      <c r="Q83" s="260"/>
      <c r="R83" s="260"/>
      <c r="S83" s="260"/>
      <c r="T83" s="260"/>
      <c r="AB83" s="234">
        <f t="shared" si="52"/>
        <v>0</v>
      </c>
      <c r="AC83" s="235">
        <f t="shared" si="52"/>
        <v>0</v>
      </c>
      <c r="AD83" s="235">
        <f t="shared" si="52"/>
        <v>0</v>
      </c>
      <c r="AE83" s="235">
        <f t="shared" si="52"/>
        <v>0</v>
      </c>
      <c r="AF83" s="236">
        <f t="shared" si="52"/>
        <v>1</v>
      </c>
      <c r="AG83" s="288">
        <f t="shared" si="51"/>
        <v>1</v>
      </c>
    </row>
    <row r="84" spans="1:33" ht="14.25" x14ac:dyDescent="0.45">
      <c r="A84" s="298">
        <f t="shared" si="42"/>
        <v>43</v>
      </c>
      <c r="B84" s="299" t="str">
        <f t="shared" si="43"/>
        <v>Alle Jean</v>
      </c>
      <c r="C84" s="260" t="str">
        <f>IFERROR(VLOOKUP(B84,Liste_J!$C$7:$G$234,5,0),"???")</f>
        <v>H</v>
      </c>
      <c r="D84" s="640" t="str">
        <f>IFERROR(VLOOKUP(B84,Liste_J!$C$7:$F$234,4,0),"???")</f>
        <v>ASGAF</v>
      </c>
      <c r="E84" s="627">
        <f t="shared" si="44"/>
        <v>28.4</v>
      </c>
      <c r="F84" s="301">
        <f t="shared" si="45"/>
        <v>8</v>
      </c>
      <c r="H84" s="298">
        <v>43</v>
      </c>
      <c r="I84" s="260" t="str">
        <f t="shared" si="46"/>
        <v>Mercier Olivier</v>
      </c>
      <c r="J84" s="260" t="str">
        <f>IFERROR(VLOOKUP(I84,Liste_J!$C$7:$G$234,5,0),"???")</f>
        <v>H</v>
      </c>
      <c r="K84" s="260" t="str">
        <f>IFERROR(VLOOKUP(I84,Liste_J!$C$7:$F$234,4,0),"???")</f>
        <v>Chevry</v>
      </c>
      <c r="L84" s="260">
        <f t="shared" si="47"/>
        <v>22.7</v>
      </c>
      <c r="M84" s="301">
        <f t="shared" si="48"/>
        <v>26</v>
      </c>
      <c r="N84" s="260"/>
      <c r="O84" s="260"/>
      <c r="P84" s="260"/>
      <c r="Q84" s="260"/>
      <c r="R84" s="260"/>
      <c r="S84" s="260"/>
      <c r="T84" s="260"/>
      <c r="AB84" s="234">
        <f t="shared" si="52"/>
        <v>0</v>
      </c>
      <c r="AC84" s="235">
        <f t="shared" si="52"/>
        <v>0</v>
      </c>
      <c r="AD84" s="235">
        <f t="shared" si="52"/>
        <v>1</v>
      </c>
      <c r="AE84" s="235">
        <f t="shared" si="52"/>
        <v>0</v>
      </c>
      <c r="AF84" s="236">
        <f t="shared" si="52"/>
        <v>0</v>
      </c>
      <c r="AG84" s="288">
        <f t="shared" si="51"/>
        <v>1</v>
      </c>
    </row>
    <row r="85" spans="1:33" ht="14.25" x14ac:dyDescent="0.45">
      <c r="A85" s="298"/>
      <c r="B85" s="299"/>
      <c r="C85" s="260"/>
      <c r="D85" s="640"/>
      <c r="E85" s="627"/>
      <c r="F85" s="301"/>
      <c r="H85" s="298"/>
      <c r="I85" s="260"/>
      <c r="J85" s="260"/>
      <c r="K85" s="260"/>
      <c r="L85" s="260"/>
      <c r="M85" s="301"/>
      <c r="N85" s="260"/>
      <c r="O85" s="260"/>
      <c r="P85" s="260"/>
      <c r="Q85" s="260"/>
      <c r="R85" s="260"/>
      <c r="S85" s="260"/>
      <c r="T85" s="260"/>
      <c r="AB85" s="234">
        <f t="shared" si="52"/>
        <v>0</v>
      </c>
      <c r="AC85" s="235">
        <f t="shared" si="52"/>
        <v>0</v>
      </c>
      <c r="AD85" s="235">
        <f t="shared" si="52"/>
        <v>0</v>
      </c>
      <c r="AE85" s="235">
        <f t="shared" si="52"/>
        <v>0</v>
      </c>
      <c r="AF85" s="236">
        <f t="shared" si="52"/>
        <v>0</v>
      </c>
      <c r="AG85" s="288">
        <f t="shared" si="51"/>
        <v>0</v>
      </c>
    </row>
    <row r="86" spans="1:33" ht="14.25" x14ac:dyDescent="0.45">
      <c r="A86" s="298"/>
      <c r="B86" s="299"/>
      <c r="C86" s="260"/>
      <c r="D86" s="640"/>
      <c r="E86" s="627"/>
      <c r="F86" s="301"/>
      <c r="H86" s="298"/>
      <c r="I86" s="260"/>
      <c r="J86" s="260"/>
      <c r="K86" s="260"/>
      <c r="L86" s="260"/>
      <c r="M86" s="301"/>
      <c r="N86" s="260"/>
      <c r="O86" s="260"/>
      <c r="P86" s="260"/>
      <c r="Q86" s="260"/>
      <c r="R86" s="260"/>
      <c r="S86" s="260"/>
      <c r="T86" s="260"/>
      <c r="AB86" s="234">
        <f t="shared" si="52"/>
        <v>0</v>
      </c>
      <c r="AC86" s="235">
        <f t="shared" si="52"/>
        <v>0</v>
      </c>
      <c r="AD86" s="235">
        <f t="shared" si="52"/>
        <v>0</v>
      </c>
      <c r="AE86" s="235">
        <f t="shared" si="52"/>
        <v>0</v>
      </c>
      <c r="AF86" s="236">
        <f t="shared" si="52"/>
        <v>0</v>
      </c>
      <c r="AG86" s="288">
        <f t="shared" si="51"/>
        <v>0</v>
      </c>
    </row>
    <row r="87" spans="1:33" ht="14.25" x14ac:dyDescent="0.45">
      <c r="A87" s="298"/>
      <c r="B87" s="299"/>
      <c r="C87" s="260"/>
      <c r="D87" s="640"/>
      <c r="E87" s="627"/>
      <c r="F87" s="301"/>
      <c r="H87" s="298"/>
      <c r="I87" s="260"/>
      <c r="J87" s="260"/>
      <c r="K87" s="260"/>
      <c r="L87" s="260"/>
      <c r="M87" s="301"/>
      <c r="N87" s="260"/>
      <c r="O87" s="260"/>
      <c r="P87" s="260"/>
      <c r="Q87" s="260"/>
      <c r="R87" s="260"/>
      <c r="S87" s="260"/>
      <c r="T87" s="260"/>
      <c r="AB87" s="234">
        <f t="shared" si="52"/>
        <v>0</v>
      </c>
      <c r="AC87" s="235">
        <f t="shared" si="52"/>
        <v>0</v>
      </c>
      <c r="AD87" s="235">
        <f t="shared" si="52"/>
        <v>0</v>
      </c>
      <c r="AE87" s="235">
        <f t="shared" si="52"/>
        <v>0</v>
      </c>
      <c r="AF87" s="236">
        <f t="shared" si="52"/>
        <v>0</v>
      </c>
      <c r="AG87" s="288">
        <f t="shared" si="51"/>
        <v>0</v>
      </c>
    </row>
    <row r="88" spans="1:33" ht="14.25" x14ac:dyDescent="0.45">
      <c r="A88" s="298"/>
      <c r="B88" s="299"/>
      <c r="C88" s="260"/>
      <c r="D88" s="640"/>
      <c r="E88" s="627"/>
      <c r="F88" s="301"/>
      <c r="H88" s="298"/>
      <c r="I88" s="260"/>
      <c r="J88" s="260"/>
      <c r="K88" s="260"/>
      <c r="L88" s="260"/>
      <c r="M88" s="301"/>
      <c r="N88" s="260"/>
      <c r="O88" s="260"/>
      <c r="P88" s="260"/>
      <c r="Q88" s="260"/>
      <c r="R88" s="260"/>
      <c r="S88" s="260"/>
      <c r="T88" s="260"/>
      <c r="AB88" s="234">
        <f t="shared" si="52"/>
        <v>0</v>
      </c>
      <c r="AC88" s="235">
        <f t="shared" si="52"/>
        <v>0</v>
      </c>
      <c r="AD88" s="235">
        <f t="shared" si="52"/>
        <v>0</v>
      </c>
      <c r="AE88" s="235">
        <f t="shared" si="52"/>
        <v>0</v>
      </c>
      <c r="AF88" s="236">
        <f t="shared" si="52"/>
        <v>0</v>
      </c>
      <c r="AG88" s="288">
        <f t="shared" si="51"/>
        <v>0</v>
      </c>
    </row>
    <row r="89" spans="1:33" ht="14.25" x14ac:dyDescent="0.45">
      <c r="A89" s="298"/>
      <c r="B89" s="299"/>
      <c r="C89" s="260"/>
      <c r="D89" s="640"/>
      <c r="E89" s="627"/>
      <c r="F89" s="301"/>
      <c r="H89" s="298"/>
      <c r="I89" s="260"/>
      <c r="J89" s="260"/>
      <c r="K89" s="260"/>
      <c r="L89" s="260"/>
      <c r="M89" s="301"/>
      <c r="N89" s="260"/>
      <c r="O89" s="260"/>
      <c r="P89" s="260"/>
      <c r="Q89" s="260"/>
      <c r="R89" s="260"/>
      <c r="S89" s="260"/>
      <c r="T89" s="260"/>
      <c r="AB89" s="234">
        <f t="shared" si="52"/>
        <v>0</v>
      </c>
      <c r="AC89" s="235">
        <f t="shared" si="52"/>
        <v>0</v>
      </c>
      <c r="AD89" s="235">
        <f t="shared" si="52"/>
        <v>0</v>
      </c>
      <c r="AE89" s="235">
        <f t="shared" si="52"/>
        <v>0</v>
      </c>
      <c r="AF89" s="236">
        <f t="shared" si="52"/>
        <v>0</v>
      </c>
      <c r="AG89" s="288">
        <f t="shared" si="51"/>
        <v>0</v>
      </c>
    </row>
    <row r="90" spans="1:33" ht="14.25" x14ac:dyDescent="0.45">
      <c r="A90" s="298"/>
      <c r="B90" s="299"/>
      <c r="C90" s="260"/>
      <c r="D90" s="640"/>
      <c r="E90" s="627"/>
      <c r="F90" s="301"/>
      <c r="H90" s="298"/>
      <c r="I90" s="260"/>
      <c r="J90" s="260"/>
      <c r="K90" s="260"/>
      <c r="L90" s="260"/>
      <c r="M90" s="301"/>
      <c r="N90" s="260"/>
      <c r="O90" s="260"/>
      <c r="P90" s="260"/>
      <c r="Q90" s="260"/>
      <c r="R90" s="260"/>
      <c r="S90" s="260"/>
      <c r="T90" s="260"/>
      <c r="AB90" s="234">
        <f t="shared" si="52"/>
        <v>0</v>
      </c>
      <c r="AC90" s="235">
        <f t="shared" si="52"/>
        <v>0</v>
      </c>
      <c r="AD90" s="235">
        <f t="shared" si="52"/>
        <v>0</v>
      </c>
      <c r="AE90" s="235">
        <f t="shared" si="52"/>
        <v>0</v>
      </c>
      <c r="AF90" s="236">
        <f t="shared" si="52"/>
        <v>0</v>
      </c>
      <c r="AG90" s="288">
        <f t="shared" si="51"/>
        <v>0</v>
      </c>
    </row>
    <row r="91" spans="1:33" ht="14.25" x14ac:dyDescent="0.45">
      <c r="A91" s="298"/>
      <c r="B91" s="299"/>
      <c r="C91" s="260"/>
      <c r="D91" s="640"/>
      <c r="E91" s="627"/>
      <c r="F91" s="301"/>
      <c r="H91" s="298"/>
      <c r="I91" s="260"/>
      <c r="J91" s="260"/>
      <c r="K91" s="260"/>
      <c r="L91" s="260"/>
      <c r="M91" s="301"/>
      <c r="N91" s="260"/>
      <c r="O91" s="260"/>
      <c r="P91" s="260"/>
      <c r="Q91" s="260"/>
      <c r="R91" s="260"/>
      <c r="S91" s="260"/>
      <c r="T91" s="260"/>
      <c r="AB91" s="234">
        <f t="shared" si="52"/>
        <v>0</v>
      </c>
      <c r="AC91" s="235">
        <f t="shared" si="52"/>
        <v>0</v>
      </c>
      <c r="AD91" s="235">
        <f t="shared" si="52"/>
        <v>0</v>
      </c>
      <c r="AE91" s="235">
        <f t="shared" si="52"/>
        <v>0</v>
      </c>
      <c r="AF91" s="236">
        <f t="shared" si="52"/>
        <v>0</v>
      </c>
      <c r="AG91" s="288">
        <f t="shared" si="51"/>
        <v>0</v>
      </c>
    </row>
    <row r="92" spans="1:33" ht="14.25" x14ac:dyDescent="0.45">
      <c r="A92" s="298"/>
      <c r="B92" s="299"/>
      <c r="C92" s="260"/>
      <c r="D92" s="640"/>
      <c r="E92" s="627"/>
      <c r="F92" s="301"/>
      <c r="H92" s="298"/>
      <c r="I92" s="260"/>
      <c r="J92" s="260"/>
      <c r="K92" s="260"/>
      <c r="L92" s="260"/>
      <c r="M92" s="301"/>
      <c r="N92" s="260"/>
      <c r="O92" s="260"/>
      <c r="P92" s="260"/>
      <c r="Q92" s="260"/>
      <c r="R92" s="260"/>
      <c r="S92" s="260"/>
      <c r="T92" s="260"/>
      <c r="AB92" s="234">
        <f t="shared" si="52"/>
        <v>0</v>
      </c>
      <c r="AC92" s="235">
        <f t="shared" si="52"/>
        <v>0</v>
      </c>
      <c r="AD92" s="235">
        <f t="shared" si="52"/>
        <v>0</v>
      </c>
      <c r="AE92" s="235">
        <f t="shared" si="52"/>
        <v>0</v>
      </c>
      <c r="AF92" s="236">
        <f t="shared" si="52"/>
        <v>0</v>
      </c>
      <c r="AG92" s="288">
        <f t="shared" si="51"/>
        <v>0</v>
      </c>
    </row>
    <row r="93" spans="1:33" ht="14.25" x14ac:dyDescent="0.45">
      <c r="A93" s="298"/>
      <c r="B93" s="299"/>
      <c r="C93" s="260"/>
      <c r="D93" s="640"/>
      <c r="E93" s="627"/>
      <c r="F93" s="301"/>
      <c r="H93" s="298"/>
      <c r="I93" s="260"/>
      <c r="J93" s="260"/>
      <c r="K93" s="260"/>
      <c r="L93" s="260"/>
      <c r="M93" s="301"/>
      <c r="N93" s="260"/>
      <c r="O93" s="260"/>
      <c r="P93" s="260"/>
      <c r="Q93" s="260"/>
      <c r="R93" s="260"/>
      <c r="S93" s="260"/>
      <c r="T93" s="260"/>
      <c r="AB93" s="234">
        <f t="shared" si="52"/>
        <v>0</v>
      </c>
      <c r="AC93" s="235">
        <f t="shared" si="52"/>
        <v>0</v>
      </c>
      <c r="AD93" s="235">
        <f t="shared" si="52"/>
        <v>0</v>
      </c>
      <c r="AE93" s="235">
        <f t="shared" si="52"/>
        <v>0</v>
      </c>
      <c r="AF93" s="236">
        <f t="shared" si="52"/>
        <v>0</v>
      </c>
      <c r="AG93" s="288">
        <f t="shared" si="51"/>
        <v>0</v>
      </c>
    </row>
    <row r="94" spans="1:33" ht="14.25" x14ac:dyDescent="0.45">
      <c r="A94" s="298"/>
      <c r="B94" s="299"/>
      <c r="C94" s="260"/>
      <c r="D94" s="640"/>
      <c r="E94" s="627"/>
      <c r="F94" s="301"/>
      <c r="H94" s="298"/>
      <c r="I94" s="260"/>
      <c r="J94" s="260"/>
      <c r="K94" s="260"/>
      <c r="L94" s="260"/>
      <c r="M94" s="301"/>
      <c r="N94" s="260"/>
      <c r="O94" s="260"/>
      <c r="P94" s="260"/>
      <c r="Q94" s="260"/>
      <c r="R94" s="260"/>
      <c r="S94" s="260"/>
      <c r="T94" s="260"/>
      <c r="AB94" s="234">
        <f t="shared" si="52"/>
        <v>0</v>
      </c>
      <c r="AC94" s="235">
        <f t="shared" si="52"/>
        <v>0</v>
      </c>
      <c r="AD94" s="235">
        <f t="shared" si="52"/>
        <v>0</v>
      </c>
      <c r="AE94" s="235">
        <f t="shared" si="52"/>
        <v>0</v>
      </c>
      <c r="AF94" s="236">
        <f t="shared" si="52"/>
        <v>0</v>
      </c>
      <c r="AG94" s="288">
        <f t="shared" si="51"/>
        <v>0</v>
      </c>
    </row>
    <row r="95" spans="1:33" ht="14.25" x14ac:dyDescent="0.45">
      <c r="A95" s="298"/>
      <c r="B95" s="299"/>
      <c r="C95" s="260"/>
      <c r="D95" s="640"/>
      <c r="E95" s="627"/>
      <c r="F95" s="301"/>
      <c r="H95" s="298"/>
      <c r="I95" s="260"/>
      <c r="J95" s="260"/>
      <c r="K95" s="260"/>
      <c r="L95" s="260"/>
      <c r="M95" s="301"/>
      <c r="N95" s="260"/>
      <c r="O95" s="260"/>
      <c r="P95" s="260"/>
      <c r="Q95" s="260"/>
      <c r="R95" s="260"/>
      <c r="S95" s="260"/>
      <c r="T95" s="260"/>
      <c r="AB95" s="234">
        <f t="shared" ref="AB95:AF110" si="53">IF($K95=AB$41,1,0)</f>
        <v>0</v>
      </c>
      <c r="AC95" s="235">
        <f t="shared" si="53"/>
        <v>0</v>
      </c>
      <c r="AD95" s="235">
        <f t="shared" si="53"/>
        <v>0</v>
      </c>
      <c r="AE95" s="235">
        <f t="shared" si="53"/>
        <v>0</v>
      </c>
      <c r="AF95" s="236">
        <f t="shared" si="53"/>
        <v>0</v>
      </c>
      <c r="AG95" s="288">
        <f t="shared" si="51"/>
        <v>0</v>
      </c>
    </row>
    <row r="96" spans="1:33" ht="14.25" x14ac:dyDescent="0.45">
      <c r="A96" s="298"/>
      <c r="B96" s="299"/>
      <c r="C96" s="260"/>
      <c r="D96" s="640"/>
      <c r="E96" s="627"/>
      <c r="F96" s="301"/>
      <c r="H96" s="298"/>
      <c r="I96" s="260"/>
      <c r="J96" s="260"/>
      <c r="K96" s="260"/>
      <c r="L96" s="260"/>
      <c r="M96" s="301"/>
      <c r="N96" s="260"/>
      <c r="O96" s="260"/>
      <c r="P96" s="260"/>
      <c r="Q96" s="260"/>
      <c r="R96" s="260"/>
      <c r="S96" s="260"/>
      <c r="T96" s="260"/>
      <c r="AB96" s="234">
        <f t="shared" si="53"/>
        <v>0</v>
      </c>
      <c r="AC96" s="235">
        <f t="shared" si="53"/>
        <v>0</v>
      </c>
      <c r="AD96" s="235">
        <f t="shared" si="53"/>
        <v>0</v>
      </c>
      <c r="AE96" s="235">
        <f t="shared" si="53"/>
        <v>0</v>
      </c>
      <c r="AF96" s="236">
        <f t="shared" si="53"/>
        <v>0</v>
      </c>
      <c r="AG96" s="288">
        <f t="shared" si="51"/>
        <v>0</v>
      </c>
    </row>
    <row r="97" spans="1:33" ht="14.25" x14ac:dyDescent="0.45">
      <c r="A97" s="298"/>
      <c r="B97" s="299"/>
      <c r="C97" s="260"/>
      <c r="D97" s="640"/>
      <c r="E97" s="627"/>
      <c r="F97" s="301"/>
      <c r="H97" s="298"/>
      <c r="I97" s="260"/>
      <c r="J97" s="260"/>
      <c r="K97" s="260"/>
      <c r="L97" s="260"/>
      <c r="M97" s="301"/>
      <c r="N97" s="260"/>
      <c r="O97" s="260"/>
      <c r="P97" s="260"/>
      <c r="Q97" s="260"/>
      <c r="R97" s="260"/>
      <c r="S97" s="260"/>
      <c r="T97" s="260"/>
      <c r="AB97" s="234">
        <f t="shared" si="53"/>
        <v>0</v>
      </c>
      <c r="AC97" s="235">
        <f t="shared" si="53"/>
        <v>0</v>
      </c>
      <c r="AD97" s="235">
        <f t="shared" si="53"/>
        <v>0</v>
      </c>
      <c r="AE97" s="235">
        <f t="shared" si="53"/>
        <v>0</v>
      </c>
      <c r="AF97" s="236">
        <f t="shared" si="53"/>
        <v>0</v>
      </c>
      <c r="AG97" s="288">
        <f t="shared" si="51"/>
        <v>0</v>
      </c>
    </row>
    <row r="98" spans="1:33" ht="14.25" x14ac:dyDescent="0.45">
      <c r="A98" s="298"/>
      <c r="B98" s="299"/>
      <c r="C98" s="260"/>
      <c r="D98" s="640"/>
      <c r="E98" s="627"/>
      <c r="F98" s="301"/>
      <c r="H98" s="298"/>
      <c r="I98" s="260"/>
      <c r="J98" s="260"/>
      <c r="K98" s="260"/>
      <c r="L98" s="260"/>
      <c r="M98" s="301"/>
      <c r="N98" s="260"/>
      <c r="O98" s="260"/>
      <c r="P98" s="260"/>
      <c r="Q98" s="260"/>
      <c r="R98" s="260"/>
      <c r="S98" s="260"/>
      <c r="T98" s="260"/>
      <c r="AB98" s="234">
        <f t="shared" si="53"/>
        <v>0</v>
      </c>
      <c r="AC98" s="235">
        <f t="shared" si="53"/>
        <v>0</v>
      </c>
      <c r="AD98" s="235">
        <f t="shared" si="53"/>
        <v>0</v>
      </c>
      <c r="AE98" s="235">
        <f t="shared" si="53"/>
        <v>0</v>
      </c>
      <c r="AF98" s="236">
        <f t="shared" si="53"/>
        <v>0</v>
      </c>
      <c r="AG98" s="288">
        <f t="shared" si="51"/>
        <v>0</v>
      </c>
    </row>
    <row r="99" spans="1:33" ht="14.25" x14ac:dyDescent="0.45">
      <c r="A99" s="298"/>
      <c r="B99" s="299"/>
      <c r="C99" s="260"/>
      <c r="D99" s="640"/>
      <c r="E99" s="627"/>
      <c r="F99" s="301"/>
      <c r="H99" s="298"/>
      <c r="I99" s="260"/>
      <c r="J99" s="260"/>
      <c r="K99" s="260"/>
      <c r="L99" s="260"/>
      <c r="M99" s="301"/>
      <c r="N99" s="260"/>
      <c r="O99" s="260"/>
      <c r="P99" s="260"/>
      <c r="Q99" s="260"/>
      <c r="R99" s="260"/>
      <c r="S99" s="260"/>
      <c r="T99" s="260"/>
      <c r="AB99" s="234">
        <f t="shared" si="53"/>
        <v>0</v>
      </c>
      <c r="AC99" s="235">
        <f t="shared" si="53"/>
        <v>0</v>
      </c>
      <c r="AD99" s="235">
        <f t="shared" si="53"/>
        <v>0</v>
      </c>
      <c r="AE99" s="235">
        <f t="shared" si="53"/>
        <v>0</v>
      </c>
      <c r="AF99" s="236">
        <f t="shared" si="53"/>
        <v>0</v>
      </c>
      <c r="AG99" s="288">
        <f t="shared" si="51"/>
        <v>0</v>
      </c>
    </row>
    <row r="100" spans="1:33" ht="14.25" x14ac:dyDescent="0.45">
      <c r="A100" s="298"/>
      <c r="B100" s="299"/>
      <c r="C100" s="260"/>
      <c r="D100" s="640"/>
      <c r="E100" s="627"/>
      <c r="F100" s="301"/>
      <c r="H100" s="298"/>
      <c r="I100" s="260"/>
      <c r="J100" s="260"/>
      <c r="K100" s="260"/>
      <c r="L100" s="260"/>
      <c r="M100" s="301"/>
      <c r="N100" s="260"/>
      <c r="O100" s="260"/>
      <c r="P100" s="260"/>
      <c r="Q100" s="260"/>
      <c r="R100" s="260"/>
      <c r="S100" s="260"/>
      <c r="T100" s="260"/>
      <c r="AB100" s="234">
        <f t="shared" si="53"/>
        <v>0</v>
      </c>
      <c r="AC100" s="235">
        <f t="shared" si="53"/>
        <v>0</v>
      </c>
      <c r="AD100" s="235">
        <f t="shared" si="53"/>
        <v>0</v>
      </c>
      <c r="AE100" s="235">
        <f t="shared" si="53"/>
        <v>0</v>
      </c>
      <c r="AF100" s="236">
        <f t="shared" si="53"/>
        <v>0</v>
      </c>
      <c r="AG100" s="288">
        <f t="shared" si="51"/>
        <v>0</v>
      </c>
    </row>
    <row r="101" spans="1:33" ht="14.25" x14ac:dyDescent="0.45">
      <c r="A101" s="298"/>
      <c r="B101" s="299"/>
      <c r="C101" s="260"/>
      <c r="D101" s="640"/>
      <c r="E101" s="627"/>
      <c r="F101" s="301"/>
      <c r="H101" s="298"/>
      <c r="I101" s="260"/>
      <c r="J101" s="260"/>
      <c r="K101" s="260"/>
      <c r="L101" s="260"/>
      <c r="M101" s="301"/>
      <c r="N101" s="260"/>
      <c r="O101" s="260"/>
      <c r="P101" s="260"/>
      <c r="Q101" s="260"/>
      <c r="R101" s="260"/>
      <c r="S101" s="260"/>
      <c r="T101" s="260"/>
      <c r="AB101" s="234">
        <f t="shared" si="53"/>
        <v>0</v>
      </c>
      <c r="AC101" s="235">
        <f t="shared" si="53"/>
        <v>0</v>
      </c>
      <c r="AD101" s="235">
        <f t="shared" si="53"/>
        <v>0</v>
      </c>
      <c r="AE101" s="235">
        <f t="shared" si="53"/>
        <v>0</v>
      </c>
      <c r="AF101" s="236">
        <f t="shared" si="53"/>
        <v>0</v>
      </c>
      <c r="AG101" s="288">
        <f t="shared" si="51"/>
        <v>0</v>
      </c>
    </row>
    <row r="102" spans="1:33" ht="14.25" x14ac:dyDescent="0.45">
      <c r="A102" s="298"/>
      <c r="B102" s="299"/>
      <c r="C102" s="260"/>
      <c r="D102" s="640"/>
      <c r="E102" s="627"/>
      <c r="F102" s="301"/>
      <c r="H102" s="298"/>
      <c r="I102" s="260"/>
      <c r="J102" s="260"/>
      <c r="K102" s="260"/>
      <c r="L102" s="260"/>
      <c r="M102" s="301"/>
      <c r="N102" s="260"/>
      <c r="O102" s="260"/>
      <c r="P102" s="260"/>
      <c r="Q102" s="260"/>
      <c r="R102" s="260"/>
      <c r="S102" s="260"/>
      <c r="T102" s="260"/>
      <c r="AB102" s="234">
        <f t="shared" si="53"/>
        <v>0</v>
      </c>
      <c r="AC102" s="235">
        <f t="shared" si="53"/>
        <v>0</v>
      </c>
      <c r="AD102" s="235">
        <f t="shared" si="53"/>
        <v>0</v>
      </c>
      <c r="AE102" s="235">
        <f t="shared" si="53"/>
        <v>0</v>
      </c>
      <c r="AF102" s="236">
        <f t="shared" si="53"/>
        <v>0</v>
      </c>
      <c r="AG102" s="288">
        <f t="shared" si="51"/>
        <v>0</v>
      </c>
    </row>
    <row r="103" spans="1:33" ht="14.25" x14ac:dyDescent="0.45">
      <c r="A103" s="298"/>
      <c r="B103" s="299"/>
      <c r="C103" s="260"/>
      <c r="D103" s="640"/>
      <c r="E103" s="627"/>
      <c r="F103" s="301"/>
      <c r="H103" s="298"/>
      <c r="I103" s="260"/>
      <c r="J103" s="260"/>
      <c r="K103" s="260"/>
      <c r="L103" s="260"/>
      <c r="M103" s="301"/>
      <c r="N103" s="260"/>
      <c r="O103" s="260"/>
      <c r="P103" s="260"/>
      <c r="Q103" s="260"/>
      <c r="R103" s="260"/>
      <c r="S103" s="260"/>
      <c r="T103" s="260"/>
      <c r="AB103" s="234">
        <f t="shared" si="53"/>
        <v>0</v>
      </c>
      <c r="AC103" s="235">
        <f t="shared" si="53"/>
        <v>0</v>
      </c>
      <c r="AD103" s="235">
        <f t="shared" si="53"/>
        <v>0</v>
      </c>
      <c r="AE103" s="235">
        <f t="shared" si="53"/>
        <v>0</v>
      </c>
      <c r="AF103" s="236">
        <f t="shared" si="53"/>
        <v>0</v>
      </c>
      <c r="AG103" s="288">
        <f t="shared" si="51"/>
        <v>0</v>
      </c>
    </row>
    <row r="104" spans="1:33" ht="14.25" x14ac:dyDescent="0.45">
      <c r="A104" s="298"/>
      <c r="B104" s="299"/>
      <c r="C104" s="260"/>
      <c r="D104" s="640"/>
      <c r="E104" s="627"/>
      <c r="F104" s="301"/>
      <c r="H104" s="298"/>
      <c r="I104" s="260"/>
      <c r="J104" s="260"/>
      <c r="K104" s="260"/>
      <c r="L104" s="260"/>
      <c r="M104" s="301"/>
      <c r="N104" s="260"/>
      <c r="O104" s="260"/>
      <c r="P104" s="260"/>
      <c r="Q104" s="260"/>
      <c r="R104" s="260"/>
      <c r="S104" s="260"/>
      <c r="T104" s="260"/>
      <c r="AB104" s="234">
        <f t="shared" si="53"/>
        <v>0</v>
      </c>
      <c r="AC104" s="235">
        <f t="shared" si="53"/>
        <v>0</v>
      </c>
      <c r="AD104" s="235">
        <f t="shared" si="53"/>
        <v>0</v>
      </c>
      <c r="AE104" s="235">
        <f t="shared" si="53"/>
        <v>0</v>
      </c>
      <c r="AF104" s="236">
        <f t="shared" si="53"/>
        <v>0</v>
      </c>
      <c r="AG104" s="288">
        <f t="shared" si="51"/>
        <v>0</v>
      </c>
    </row>
    <row r="105" spans="1:33" ht="14.25" x14ac:dyDescent="0.45">
      <c r="A105" s="298"/>
      <c r="B105" s="299"/>
      <c r="C105" s="260"/>
      <c r="D105" s="640"/>
      <c r="E105" s="627"/>
      <c r="F105" s="301"/>
      <c r="H105" s="298"/>
      <c r="I105" s="260"/>
      <c r="J105" s="260"/>
      <c r="K105" s="260"/>
      <c r="L105" s="260"/>
      <c r="M105" s="301"/>
      <c r="N105" s="260"/>
      <c r="O105" s="260"/>
      <c r="P105" s="260"/>
      <c r="Q105" s="260"/>
      <c r="R105" s="260"/>
      <c r="S105" s="260"/>
      <c r="T105" s="260"/>
      <c r="AB105" s="234">
        <f t="shared" si="53"/>
        <v>0</v>
      </c>
      <c r="AC105" s="235">
        <f t="shared" si="53"/>
        <v>0</v>
      </c>
      <c r="AD105" s="235">
        <f t="shared" si="53"/>
        <v>0</v>
      </c>
      <c r="AE105" s="235">
        <f t="shared" si="53"/>
        <v>0</v>
      </c>
      <c r="AF105" s="236">
        <f t="shared" si="53"/>
        <v>0</v>
      </c>
      <c r="AG105" s="288">
        <f t="shared" si="51"/>
        <v>0</v>
      </c>
    </row>
    <row r="106" spans="1:33" ht="14.25" x14ac:dyDescent="0.45">
      <c r="A106" s="298"/>
      <c r="B106" s="299"/>
      <c r="C106" s="260"/>
      <c r="D106" s="640"/>
      <c r="E106" s="627"/>
      <c r="F106" s="301"/>
      <c r="H106" s="298"/>
      <c r="I106" s="260"/>
      <c r="J106" s="260"/>
      <c r="K106" s="260"/>
      <c r="L106" s="260"/>
      <c r="M106" s="301"/>
      <c r="N106" s="260"/>
      <c r="O106" s="260"/>
      <c r="P106" s="260"/>
      <c r="Q106" s="260"/>
      <c r="R106" s="260"/>
      <c r="S106" s="260"/>
      <c r="T106" s="260"/>
      <c r="AB106" s="234">
        <f t="shared" si="53"/>
        <v>0</v>
      </c>
      <c r="AC106" s="235">
        <f t="shared" si="53"/>
        <v>0</v>
      </c>
      <c r="AD106" s="235">
        <f t="shared" si="53"/>
        <v>0</v>
      </c>
      <c r="AE106" s="235">
        <f t="shared" si="53"/>
        <v>0</v>
      </c>
      <c r="AF106" s="236">
        <f t="shared" si="53"/>
        <v>0</v>
      </c>
      <c r="AG106" s="288">
        <f t="shared" si="51"/>
        <v>0</v>
      </c>
    </row>
    <row r="107" spans="1:33" ht="14.25" x14ac:dyDescent="0.45">
      <c r="A107" s="298"/>
      <c r="B107" s="299"/>
      <c r="C107" s="260"/>
      <c r="D107" s="640"/>
      <c r="E107" s="627"/>
      <c r="F107" s="301"/>
      <c r="H107" s="298"/>
      <c r="I107" s="260"/>
      <c r="J107" s="260"/>
      <c r="K107" s="260"/>
      <c r="L107" s="260"/>
      <c r="M107" s="301"/>
      <c r="N107" s="260"/>
      <c r="O107" s="260"/>
      <c r="P107" s="260"/>
      <c r="Q107" s="260"/>
      <c r="R107" s="260"/>
      <c r="S107" s="260"/>
      <c r="T107" s="260"/>
      <c r="AB107" s="234">
        <f t="shared" si="53"/>
        <v>0</v>
      </c>
      <c r="AC107" s="235">
        <f t="shared" si="53"/>
        <v>0</v>
      </c>
      <c r="AD107" s="235">
        <f t="shared" si="53"/>
        <v>0</v>
      </c>
      <c r="AE107" s="235">
        <f t="shared" si="53"/>
        <v>0</v>
      </c>
      <c r="AF107" s="236">
        <f t="shared" si="53"/>
        <v>0</v>
      </c>
      <c r="AG107" s="288">
        <f t="shared" si="51"/>
        <v>0</v>
      </c>
    </row>
    <row r="108" spans="1:33" ht="14.25" x14ac:dyDescent="0.45">
      <c r="A108" s="298"/>
      <c r="B108" s="299"/>
      <c r="C108" s="260"/>
      <c r="D108" s="640"/>
      <c r="E108" s="627"/>
      <c r="F108" s="301"/>
      <c r="H108" s="298"/>
      <c r="I108" s="260"/>
      <c r="J108" s="260"/>
      <c r="K108" s="260"/>
      <c r="L108" s="260"/>
      <c r="M108" s="301"/>
      <c r="N108" s="260"/>
      <c r="O108" s="260"/>
      <c r="P108" s="260"/>
      <c r="Q108" s="260"/>
      <c r="R108" s="260"/>
      <c r="S108" s="260"/>
      <c r="T108" s="260"/>
      <c r="AB108" s="234">
        <f t="shared" si="53"/>
        <v>0</v>
      </c>
      <c r="AC108" s="235">
        <f t="shared" si="53"/>
        <v>0</v>
      </c>
      <c r="AD108" s="235">
        <f t="shared" si="53"/>
        <v>0</v>
      </c>
      <c r="AE108" s="235">
        <f t="shared" si="53"/>
        <v>0</v>
      </c>
      <c r="AF108" s="236">
        <f t="shared" si="53"/>
        <v>0</v>
      </c>
      <c r="AG108" s="288">
        <f t="shared" si="51"/>
        <v>0</v>
      </c>
    </row>
    <row r="109" spans="1:33" ht="14.25" x14ac:dyDescent="0.45">
      <c r="A109" s="298"/>
      <c r="B109" s="299"/>
      <c r="C109" s="260"/>
      <c r="D109" s="640"/>
      <c r="E109" s="627"/>
      <c r="F109" s="301"/>
      <c r="H109" s="298"/>
      <c r="I109" s="260"/>
      <c r="J109" s="260"/>
      <c r="K109" s="260"/>
      <c r="L109" s="260"/>
      <c r="M109" s="301"/>
      <c r="N109" s="260"/>
      <c r="O109" s="260"/>
      <c r="P109" s="260"/>
      <c r="Q109" s="260"/>
      <c r="R109" s="260"/>
      <c r="S109" s="260"/>
      <c r="T109" s="260"/>
      <c r="AB109" s="234">
        <f t="shared" si="53"/>
        <v>0</v>
      </c>
      <c r="AC109" s="235">
        <f t="shared" si="53"/>
        <v>0</v>
      </c>
      <c r="AD109" s="235">
        <f t="shared" si="53"/>
        <v>0</v>
      </c>
      <c r="AE109" s="235">
        <f t="shared" si="53"/>
        <v>0</v>
      </c>
      <c r="AF109" s="236">
        <f t="shared" si="53"/>
        <v>0</v>
      </c>
      <c r="AG109" s="288">
        <f t="shared" si="51"/>
        <v>0</v>
      </c>
    </row>
    <row r="110" spans="1:33" ht="14.25" x14ac:dyDescent="0.45">
      <c r="A110" s="298"/>
      <c r="B110" s="299"/>
      <c r="C110" s="260"/>
      <c r="D110" s="640"/>
      <c r="E110" s="627"/>
      <c r="F110" s="301"/>
      <c r="H110" s="298"/>
      <c r="I110" s="260"/>
      <c r="J110" s="260"/>
      <c r="K110" s="260"/>
      <c r="L110" s="260"/>
      <c r="M110" s="301"/>
      <c r="N110" s="260"/>
      <c r="O110" s="260"/>
      <c r="P110" s="260"/>
      <c r="Q110" s="260"/>
      <c r="R110" s="260"/>
      <c r="S110" s="260"/>
      <c r="T110" s="260"/>
      <c r="AB110" s="234">
        <f t="shared" si="53"/>
        <v>0</v>
      </c>
      <c r="AC110" s="235">
        <f t="shared" si="53"/>
        <v>0</v>
      </c>
      <c r="AD110" s="235">
        <f t="shared" si="53"/>
        <v>0</v>
      </c>
      <c r="AE110" s="235">
        <f t="shared" si="53"/>
        <v>0</v>
      </c>
      <c r="AF110" s="236">
        <f t="shared" si="53"/>
        <v>0</v>
      </c>
      <c r="AG110" s="288">
        <f t="shared" si="51"/>
        <v>0</v>
      </c>
    </row>
    <row r="111" spans="1:33" ht="14.25" x14ac:dyDescent="0.45">
      <c r="A111" s="298"/>
      <c r="B111" s="299"/>
      <c r="C111" s="260"/>
      <c r="D111" s="640"/>
      <c r="E111" s="627"/>
      <c r="F111" s="301"/>
      <c r="H111" s="298"/>
      <c r="I111" s="260"/>
      <c r="J111" s="260"/>
      <c r="K111" s="260"/>
      <c r="L111" s="260"/>
      <c r="M111" s="301"/>
      <c r="N111" s="260"/>
      <c r="O111" s="260"/>
      <c r="P111" s="260"/>
      <c r="Q111" s="260"/>
      <c r="R111" s="260"/>
      <c r="S111" s="260"/>
      <c r="T111" s="260"/>
      <c r="AB111" s="234">
        <f t="shared" ref="AB111:AF119" si="54">IF($K111=AB$41,1,0)</f>
        <v>0</v>
      </c>
      <c r="AC111" s="235">
        <f t="shared" si="54"/>
        <v>0</v>
      </c>
      <c r="AD111" s="235">
        <f t="shared" si="54"/>
        <v>0</v>
      </c>
      <c r="AE111" s="235">
        <f t="shared" si="54"/>
        <v>0</v>
      </c>
      <c r="AF111" s="236">
        <f t="shared" si="54"/>
        <v>0</v>
      </c>
      <c r="AG111" s="288">
        <f t="shared" si="51"/>
        <v>0</v>
      </c>
    </row>
    <row r="112" spans="1:33" ht="14.25" x14ac:dyDescent="0.45">
      <c r="A112" s="302"/>
      <c r="B112" s="194"/>
      <c r="D112" s="622"/>
      <c r="E112" s="624"/>
      <c r="F112" s="303"/>
      <c r="H112" s="298"/>
      <c r="I112" s="260"/>
      <c r="J112" s="260"/>
      <c r="K112" s="260"/>
      <c r="L112" s="260"/>
      <c r="M112" s="301"/>
      <c r="N112" s="260"/>
      <c r="O112" s="260"/>
      <c r="P112" s="260"/>
      <c r="Q112" s="260"/>
      <c r="R112" s="260"/>
      <c r="S112" s="260"/>
      <c r="T112" s="260"/>
      <c r="AB112" s="234">
        <f t="shared" si="54"/>
        <v>0</v>
      </c>
      <c r="AC112" s="235">
        <f t="shared" si="54"/>
        <v>0</v>
      </c>
      <c r="AD112" s="235">
        <f t="shared" si="54"/>
        <v>0</v>
      </c>
      <c r="AE112" s="235">
        <f t="shared" si="54"/>
        <v>0</v>
      </c>
      <c r="AF112" s="236">
        <f t="shared" si="54"/>
        <v>0</v>
      </c>
      <c r="AG112" s="288">
        <f t="shared" si="51"/>
        <v>0</v>
      </c>
    </row>
    <row r="113" spans="1:33" ht="14.25" x14ac:dyDescent="0.45">
      <c r="A113" s="302"/>
      <c r="B113" s="194"/>
      <c r="D113" s="622"/>
      <c r="E113" s="624"/>
      <c r="F113" s="303"/>
      <c r="H113" s="298"/>
      <c r="I113" s="260"/>
      <c r="J113" s="260"/>
      <c r="K113" s="260"/>
      <c r="L113" s="260"/>
      <c r="M113" s="301"/>
      <c r="N113" s="260"/>
      <c r="O113" s="260"/>
      <c r="P113" s="260"/>
      <c r="Q113" s="260"/>
      <c r="R113" s="260"/>
      <c r="S113" s="260"/>
      <c r="T113" s="260"/>
      <c r="AB113" s="234">
        <f t="shared" si="54"/>
        <v>0</v>
      </c>
      <c r="AC113" s="235">
        <f t="shared" si="54"/>
        <v>0</v>
      </c>
      <c r="AD113" s="235">
        <f t="shared" si="54"/>
        <v>0</v>
      </c>
      <c r="AE113" s="235">
        <f t="shared" si="54"/>
        <v>0</v>
      </c>
      <c r="AF113" s="236">
        <f t="shared" si="54"/>
        <v>0</v>
      </c>
      <c r="AG113" s="288">
        <f t="shared" si="51"/>
        <v>0</v>
      </c>
    </row>
    <row r="114" spans="1:33" ht="14.25" x14ac:dyDescent="0.45">
      <c r="A114" s="302"/>
      <c r="B114" s="194"/>
      <c r="D114" s="622"/>
      <c r="E114" s="624"/>
      <c r="F114" s="303"/>
      <c r="H114" s="298"/>
      <c r="I114" s="260"/>
      <c r="J114" s="260"/>
      <c r="K114" s="260"/>
      <c r="L114" s="260"/>
      <c r="M114" s="301"/>
      <c r="N114" s="260"/>
      <c r="O114" s="260"/>
      <c r="P114" s="260"/>
      <c r="Q114" s="260"/>
      <c r="R114" s="260"/>
      <c r="S114" s="260"/>
      <c r="T114" s="260"/>
      <c r="AB114" s="234">
        <f t="shared" si="54"/>
        <v>0</v>
      </c>
      <c r="AC114" s="235">
        <f t="shared" si="54"/>
        <v>0</v>
      </c>
      <c r="AD114" s="235">
        <f t="shared" si="54"/>
        <v>0</v>
      </c>
      <c r="AE114" s="235">
        <f t="shared" si="54"/>
        <v>0</v>
      </c>
      <c r="AF114" s="236">
        <f t="shared" si="54"/>
        <v>0</v>
      </c>
      <c r="AG114" s="288">
        <f t="shared" si="51"/>
        <v>0</v>
      </c>
    </row>
    <row r="115" spans="1:33" ht="14.25" x14ac:dyDescent="0.45">
      <c r="A115" s="302"/>
      <c r="B115" s="194"/>
      <c r="D115" s="622"/>
      <c r="E115" s="624"/>
      <c r="F115" s="303"/>
      <c r="H115" s="298"/>
      <c r="I115" s="260"/>
      <c r="J115" s="260"/>
      <c r="K115" s="260"/>
      <c r="L115" s="260"/>
      <c r="M115" s="301"/>
      <c r="N115" s="260"/>
      <c r="O115" s="260"/>
      <c r="P115" s="260"/>
      <c r="Q115" s="260"/>
      <c r="R115" s="260"/>
      <c r="S115" s="260"/>
      <c r="T115" s="260"/>
      <c r="AB115" s="234">
        <f t="shared" si="54"/>
        <v>0</v>
      </c>
      <c r="AC115" s="235">
        <f t="shared" si="54"/>
        <v>0</v>
      </c>
      <c r="AD115" s="235">
        <f t="shared" si="54"/>
        <v>0</v>
      </c>
      <c r="AE115" s="235">
        <f t="shared" si="54"/>
        <v>0</v>
      </c>
      <c r="AF115" s="236">
        <f t="shared" si="54"/>
        <v>0</v>
      </c>
      <c r="AG115" s="288">
        <f t="shared" si="51"/>
        <v>0</v>
      </c>
    </row>
    <row r="116" spans="1:33" ht="14.25" x14ac:dyDescent="0.45">
      <c r="A116" s="302"/>
      <c r="B116" s="194"/>
      <c r="D116" s="622"/>
      <c r="E116" s="624"/>
      <c r="F116" s="303"/>
      <c r="H116" s="298"/>
      <c r="I116" s="260"/>
      <c r="J116" s="260"/>
      <c r="K116" s="260"/>
      <c r="L116" s="260"/>
      <c r="M116" s="301"/>
      <c r="N116" s="260"/>
      <c r="O116" s="260"/>
      <c r="P116" s="260"/>
      <c r="Q116" s="260"/>
      <c r="R116" s="260"/>
      <c r="S116" s="260"/>
      <c r="T116" s="260"/>
      <c r="AB116" s="234">
        <f t="shared" si="54"/>
        <v>0</v>
      </c>
      <c r="AC116" s="235">
        <f t="shared" si="54"/>
        <v>0</v>
      </c>
      <c r="AD116" s="235">
        <f t="shared" si="54"/>
        <v>0</v>
      </c>
      <c r="AE116" s="235">
        <f t="shared" si="54"/>
        <v>0</v>
      </c>
      <c r="AF116" s="236">
        <f t="shared" si="54"/>
        <v>0</v>
      </c>
      <c r="AG116" s="288">
        <f t="shared" si="51"/>
        <v>0</v>
      </c>
    </row>
    <row r="117" spans="1:33" ht="14.25" x14ac:dyDescent="0.45">
      <c r="A117" s="302"/>
      <c r="B117" s="194"/>
      <c r="D117" s="622"/>
      <c r="E117" s="624"/>
      <c r="F117" s="303"/>
      <c r="H117" s="298"/>
      <c r="I117" s="260"/>
      <c r="J117" s="260"/>
      <c r="K117" s="260"/>
      <c r="L117" s="260"/>
      <c r="M117" s="301"/>
      <c r="N117" s="260"/>
      <c r="O117" s="260"/>
      <c r="P117" s="260"/>
      <c r="Q117" s="260"/>
      <c r="R117" s="260"/>
      <c r="S117" s="260"/>
      <c r="T117" s="260"/>
      <c r="AB117" s="234">
        <f t="shared" si="54"/>
        <v>0</v>
      </c>
      <c r="AC117" s="235">
        <f t="shared" si="54"/>
        <v>0</v>
      </c>
      <c r="AD117" s="235">
        <f t="shared" si="54"/>
        <v>0</v>
      </c>
      <c r="AE117" s="235">
        <f t="shared" si="54"/>
        <v>0</v>
      </c>
      <c r="AF117" s="236">
        <f t="shared" si="54"/>
        <v>0</v>
      </c>
      <c r="AG117" s="288">
        <f t="shared" si="51"/>
        <v>0</v>
      </c>
    </row>
    <row r="118" spans="1:33" ht="14.25" x14ac:dyDescent="0.45">
      <c r="A118" s="302"/>
      <c r="B118" s="194"/>
      <c r="D118" s="622"/>
      <c r="E118" s="624"/>
      <c r="F118" s="303"/>
      <c r="H118" s="298"/>
      <c r="I118" s="260"/>
      <c r="J118" s="260"/>
      <c r="K118" s="260"/>
      <c r="L118" s="260"/>
      <c r="M118" s="301"/>
      <c r="N118" s="260"/>
      <c r="O118" s="260"/>
      <c r="P118" s="260"/>
      <c r="Q118" s="260"/>
      <c r="R118" s="260"/>
      <c r="S118" s="260"/>
      <c r="T118" s="260"/>
      <c r="AB118" s="234">
        <f t="shared" si="54"/>
        <v>0</v>
      </c>
      <c r="AC118" s="235">
        <f t="shared" si="54"/>
        <v>0</v>
      </c>
      <c r="AD118" s="235">
        <f t="shared" si="54"/>
        <v>0</v>
      </c>
      <c r="AE118" s="235">
        <f t="shared" si="54"/>
        <v>0</v>
      </c>
      <c r="AF118" s="236">
        <f t="shared" si="54"/>
        <v>0</v>
      </c>
      <c r="AG118" s="288">
        <f t="shared" si="51"/>
        <v>0</v>
      </c>
    </row>
    <row r="119" spans="1:33" ht="14.65" thickBot="1" x14ac:dyDescent="0.5">
      <c r="A119" s="304"/>
      <c r="B119" s="305"/>
      <c r="C119" s="306"/>
      <c r="D119" s="641"/>
      <c r="E119" s="628"/>
      <c r="F119" s="309"/>
      <c r="H119" s="310"/>
      <c r="I119" s="311"/>
      <c r="J119" s="311"/>
      <c r="K119" s="311"/>
      <c r="L119" s="311"/>
      <c r="M119" s="312"/>
      <c r="N119" s="260"/>
      <c r="O119" s="260"/>
      <c r="P119" s="260"/>
      <c r="Q119" s="260"/>
      <c r="R119" s="260"/>
      <c r="S119" s="260"/>
      <c r="T119" s="260"/>
      <c r="AB119" s="234">
        <f t="shared" si="54"/>
        <v>0</v>
      </c>
      <c r="AC119" s="235">
        <f t="shared" si="54"/>
        <v>0</v>
      </c>
      <c r="AD119" s="235">
        <f t="shared" si="54"/>
        <v>0</v>
      </c>
      <c r="AE119" s="235">
        <f t="shared" si="54"/>
        <v>0</v>
      </c>
      <c r="AF119" s="236">
        <f t="shared" si="54"/>
        <v>0</v>
      </c>
      <c r="AG119" s="288">
        <f t="shared" si="51"/>
        <v>0</v>
      </c>
    </row>
    <row r="120" spans="1:33" ht="14.65" thickBot="1" x14ac:dyDescent="0.5">
      <c r="B120" s="194"/>
      <c r="H120" s="260"/>
      <c r="I120" s="260"/>
      <c r="J120" s="260"/>
      <c r="K120" s="260"/>
      <c r="L120" s="260"/>
      <c r="M120" s="260"/>
      <c r="N120" s="260"/>
      <c r="O120" s="260"/>
      <c r="P120" s="260"/>
      <c r="Q120" s="260"/>
      <c r="R120" s="260"/>
      <c r="S120" s="260"/>
      <c r="T120" s="260"/>
      <c r="AB120" s="257">
        <f t="shared" ref="AB120:AF120" si="55">IF($K120=AB$41,1,0)</f>
        <v>0</v>
      </c>
      <c r="AC120" s="255">
        <f t="shared" si="55"/>
        <v>0</v>
      </c>
      <c r="AD120" s="255">
        <f t="shared" si="55"/>
        <v>0</v>
      </c>
      <c r="AE120" s="255">
        <f t="shared" si="55"/>
        <v>0</v>
      </c>
      <c r="AF120" s="256">
        <f t="shared" si="55"/>
        <v>0</v>
      </c>
      <c r="AG120" s="288">
        <f t="shared" ref="AG120" si="56">SUM(AB120:AF120)</f>
        <v>0</v>
      </c>
    </row>
    <row r="121" spans="1:33" ht="14.65" thickBot="1" x14ac:dyDescent="0.5">
      <c r="B121" s="194"/>
      <c r="H121" s="260"/>
      <c r="AB121" s="205">
        <f>SUM(AB42:AB120)</f>
        <v>11</v>
      </c>
      <c r="AC121" s="206">
        <f t="shared" ref="AC121:AF121" si="57">SUM(AC42:AC120)</f>
        <v>11</v>
      </c>
      <c r="AD121" s="206">
        <f t="shared" si="57"/>
        <v>4</v>
      </c>
      <c r="AE121" s="206">
        <f t="shared" si="57"/>
        <v>6</v>
      </c>
      <c r="AF121" s="207">
        <f t="shared" si="57"/>
        <v>11</v>
      </c>
    </row>
    <row r="122" spans="1:33" ht="13.15" thickBot="1" x14ac:dyDescent="0.4">
      <c r="B122" s="194"/>
      <c r="H122" s="313"/>
    </row>
    <row r="123" spans="1:33" s="316" customFormat="1" ht="21" thickBot="1" x14ac:dyDescent="0.65">
      <c r="A123" s="314" t="s">
        <v>115</v>
      </c>
      <c r="B123" s="315"/>
      <c r="D123" s="317"/>
      <c r="E123" s="318"/>
      <c r="H123" s="319"/>
    </row>
    <row r="124" spans="1:33" s="287" customFormat="1" ht="13.15" x14ac:dyDescent="0.4">
      <c r="A124" s="287" t="s">
        <v>30</v>
      </c>
      <c r="B124" s="320" t="s">
        <v>76</v>
      </c>
      <c r="C124" s="287" t="s">
        <v>31</v>
      </c>
      <c r="D124" s="320" t="s">
        <v>26</v>
      </c>
      <c r="E124" s="287" t="s">
        <v>77</v>
      </c>
      <c r="F124" s="287" t="s">
        <v>78</v>
      </c>
      <c r="G124" s="287" t="s">
        <v>79</v>
      </c>
    </row>
    <row r="125" spans="1:33" outlineLevel="1" x14ac:dyDescent="0.35">
      <c r="A125" s="186">
        <v>1</v>
      </c>
      <c r="B125" s="194"/>
      <c r="C125" s="96" t="s">
        <v>450</v>
      </c>
      <c r="D125" s="195">
        <v>8.6</v>
      </c>
      <c r="E125" s="324" t="s">
        <v>70</v>
      </c>
      <c r="F125" s="186">
        <v>34</v>
      </c>
      <c r="G125" s="186">
        <v>34</v>
      </c>
      <c r="H125" s="288"/>
      <c r="J125" s="323"/>
      <c r="K125" s="288"/>
      <c r="X125" s="186"/>
    </row>
    <row r="126" spans="1:33" outlineLevel="1" x14ac:dyDescent="0.35">
      <c r="A126" s="186">
        <v>2</v>
      </c>
      <c r="B126" s="194"/>
      <c r="C126" s="96" t="s">
        <v>397</v>
      </c>
      <c r="D126" s="195">
        <v>9.1999999999999993</v>
      </c>
      <c r="E126" s="324" t="s">
        <v>70</v>
      </c>
      <c r="F126" s="186">
        <v>33</v>
      </c>
      <c r="G126" s="186">
        <v>33</v>
      </c>
      <c r="H126" s="288"/>
      <c r="J126" s="323"/>
      <c r="K126" s="288"/>
      <c r="X126" s="186"/>
    </row>
    <row r="127" spans="1:33" outlineLevel="1" x14ac:dyDescent="0.35">
      <c r="A127" s="186">
        <v>3</v>
      </c>
      <c r="B127" s="194"/>
      <c r="C127" s="96" t="s">
        <v>307</v>
      </c>
      <c r="D127" s="195">
        <v>13.1</v>
      </c>
      <c r="E127" s="324" t="s">
        <v>351</v>
      </c>
      <c r="F127" s="186">
        <v>31</v>
      </c>
      <c r="G127" s="186">
        <v>31</v>
      </c>
      <c r="H127" s="288"/>
      <c r="J127" s="323"/>
      <c r="K127" s="288"/>
      <c r="X127" s="186"/>
    </row>
    <row r="128" spans="1:33" outlineLevel="1" x14ac:dyDescent="0.35">
      <c r="A128" s="186">
        <v>4</v>
      </c>
      <c r="B128" s="194"/>
      <c r="C128" s="96" t="s">
        <v>272</v>
      </c>
      <c r="D128" s="195">
        <v>7.8</v>
      </c>
      <c r="E128" s="324" t="s">
        <v>80</v>
      </c>
      <c r="F128" s="186">
        <v>30</v>
      </c>
      <c r="G128" s="186">
        <v>30</v>
      </c>
      <c r="H128" s="288"/>
      <c r="J128" s="323"/>
      <c r="K128" s="288"/>
      <c r="X128" s="186"/>
    </row>
    <row r="129" spans="1:24" outlineLevel="1" x14ac:dyDescent="0.35">
      <c r="A129" s="186">
        <v>5</v>
      </c>
      <c r="B129" s="194"/>
      <c r="C129" s="96" t="s">
        <v>353</v>
      </c>
      <c r="D129" s="195">
        <v>8.9</v>
      </c>
      <c r="E129" s="324" t="s">
        <v>70</v>
      </c>
      <c r="F129" s="186">
        <v>28</v>
      </c>
      <c r="G129" s="186">
        <v>28</v>
      </c>
      <c r="H129" s="288"/>
      <c r="J129" s="323"/>
      <c r="K129" s="288"/>
      <c r="X129" s="186"/>
    </row>
    <row r="130" spans="1:24" outlineLevel="1" x14ac:dyDescent="0.35">
      <c r="A130" s="186">
        <v>6</v>
      </c>
      <c r="B130" s="194"/>
      <c r="C130" s="96" t="s">
        <v>148</v>
      </c>
      <c r="D130" s="195">
        <v>11</v>
      </c>
      <c r="E130" s="324" t="s">
        <v>70</v>
      </c>
      <c r="F130" s="186">
        <v>26</v>
      </c>
      <c r="G130" s="186">
        <v>26</v>
      </c>
      <c r="H130" s="288"/>
      <c r="J130" s="323"/>
      <c r="K130" s="288"/>
      <c r="X130" s="186"/>
    </row>
    <row r="131" spans="1:24" ht="12" customHeight="1" outlineLevel="1" x14ac:dyDescent="0.35">
      <c r="A131" s="186">
        <v>7</v>
      </c>
      <c r="B131" s="194"/>
      <c r="C131" s="96" t="s">
        <v>396</v>
      </c>
      <c r="D131" s="195">
        <v>11.3</v>
      </c>
      <c r="E131" s="324" t="s">
        <v>80</v>
      </c>
      <c r="F131" s="186">
        <v>23</v>
      </c>
      <c r="G131" s="186">
        <v>23</v>
      </c>
      <c r="H131" s="288"/>
      <c r="J131" s="323"/>
      <c r="K131" s="288"/>
      <c r="X131" s="186"/>
    </row>
    <row r="132" spans="1:24" outlineLevel="1" x14ac:dyDescent="0.35">
      <c r="A132" s="186">
        <v>8</v>
      </c>
      <c r="B132" s="194"/>
      <c r="C132" s="96" t="s">
        <v>355</v>
      </c>
      <c r="D132" s="195">
        <v>19</v>
      </c>
      <c r="E132" s="324" t="s">
        <v>351</v>
      </c>
      <c r="F132" s="186">
        <v>21</v>
      </c>
      <c r="G132" s="186">
        <v>21</v>
      </c>
      <c r="H132" s="288"/>
      <c r="J132" s="323"/>
      <c r="K132" s="288"/>
      <c r="X132" s="186"/>
    </row>
    <row r="133" spans="1:24" outlineLevel="1" x14ac:dyDescent="0.35">
      <c r="A133" s="186">
        <v>9</v>
      </c>
      <c r="B133" s="194"/>
      <c r="C133" s="96" t="s">
        <v>202</v>
      </c>
      <c r="D133" s="195">
        <v>11.6</v>
      </c>
      <c r="E133" s="324" t="s">
        <v>80</v>
      </c>
      <c r="F133" s="186">
        <v>21</v>
      </c>
      <c r="G133" s="186">
        <v>21</v>
      </c>
      <c r="H133" s="288"/>
      <c r="J133" s="323"/>
      <c r="K133" s="288"/>
      <c r="X133" s="186"/>
    </row>
    <row r="134" spans="1:24" outlineLevel="1" x14ac:dyDescent="0.35">
      <c r="A134" s="186">
        <v>10</v>
      </c>
      <c r="B134" s="194"/>
      <c r="C134" s="96" t="s">
        <v>432</v>
      </c>
      <c r="D134" s="195">
        <v>10.3</v>
      </c>
      <c r="E134" s="324" t="s">
        <v>80</v>
      </c>
      <c r="F134" s="186">
        <v>20</v>
      </c>
      <c r="G134" s="186">
        <v>20</v>
      </c>
      <c r="H134" s="288"/>
      <c r="J134" s="323"/>
      <c r="K134" s="288"/>
      <c r="X134" s="186"/>
    </row>
    <row r="135" spans="1:24" outlineLevel="1" x14ac:dyDescent="0.35">
      <c r="A135" s="186">
        <v>11</v>
      </c>
      <c r="B135" s="194"/>
      <c r="C135" s="96" t="s">
        <v>424</v>
      </c>
      <c r="D135" s="195">
        <v>13.2</v>
      </c>
      <c r="E135" s="324" t="s">
        <v>70</v>
      </c>
      <c r="F135" s="186">
        <v>20</v>
      </c>
      <c r="G135" s="186">
        <v>20</v>
      </c>
      <c r="H135" s="288"/>
      <c r="J135" s="323"/>
      <c r="K135" s="288"/>
      <c r="X135" s="186"/>
    </row>
    <row r="136" spans="1:24" outlineLevel="1" x14ac:dyDescent="0.35">
      <c r="A136" s="186">
        <v>12</v>
      </c>
      <c r="B136" s="194"/>
      <c r="C136" s="96" t="s">
        <v>356</v>
      </c>
      <c r="D136" s="195">
        <v>15.1</v>
      </c>
      <c r="E136" s="324" t="s">
        <v>103</v>
      </c>
      <c r="F136" s="186">
        <v>20</v>
      </c>
      <c r="G136" s="186">
        <v>20</v>
      </c>
      <c r="H136" s="288"/>
      <c r="J136" s="323"/>
      <c r="K136" s="288"/>
      <c r="X136" s="186"/>
    </row>
    <row r="137" spans="1:24" outlineLevel="1" x14ac:dyDescent="0.35">
      <c r="A137" s="186">
        <v>13</v>
      </c>
      <c r="B137" s="194"/>
      <c r="C137" s="96" t="s">
        <v>244</v>
      </c>
      <c r="D137" s="195">
        <v>17.399999999999999</v>
      </c>
      <c r="E137" s="324" t="s">
        <v>351</v>
      </c>
      <c r="F137" s="186">
        <v>20</v>
      </c>
      <c r="G137" s="186">
        <v>20</v>
      </c>
      <c r="H137" s="288"/>
      <c r="J137" s="323"/>
      <c r="K137" s="288"/>
      <c r="X137" s="186"/>
    </row>
    <row r="138" spans="1:24" outlineLevel="1" x14ac:dyDescent="0.35">
      <c r="A138" s="186">
        <v>14</v>
      </c>
      <c r="B138" s="194"/>
      <c r="C138" s="96" t="s">
        <v>239</v>
      </c>
      <c r="D138" s="195">
        <v>20.6</v>
      </c>
      <c r="E138" s="324" t="s">
        <v>351</v>
      </c>
      <c r="F138" s="186">
        <v>19</v>
      </c>
      <c r="G138" s="186">
        <v>19</v>
      </c>
      <c r="H138" s="288"/>
      <c r="J138" s="323"/>
      <c r="K138" s="288"/>
      <c r="X138" s="186"/>
    </row>
    <row r="139" spans="1:24" outlineLevel="1" x14ac:dyDescent="0.35">
      <c r="A139" s="186">
        <v>15</v>
      </c>
      <c r="B139" s="194"/>
      <c r="C139" s="96" t="s">
        <v>141</v>
      </c>
      <c r="D139" s="195">
        <v>18.7</v>
      </c>
      <c r="E139" s="324" t="s">
        <v>70</v>
      </c>
      <c r="F139" s="186">
        <v>19</v>
      </c>
      <c r="G139" s="186">
        <v>19</v>
      </c>
      <c r="H139" s="288"/>
      <c r="J139" s="323"/>
      <c r="K139" s="288"/>
      <c r="X139" s="186"/>
    </row>
    <row r="140" spans="1:24" outlineLevel="1" x14ac:dyDescent="0.35">
      <c r="A140" s="186">
        <v>16</v>
      </c>
      <c r="B140" s="194"/>
      <c r="C140" s="96" t="s">
        <v>208</v>
      </c>
      <c r="D140" s="195">
        <v>17.600000000000001</v>
      </c>
      <c r="E140" s="324" t="s">
        <v>175</v>
      </c>
      <c r="F140" s="186">
        <v>18</v>
      </c>
      <c r="G140" s="186">
        <v>18</v>
      </c>
      <c r="H140" s="288"/>
      <c r="J140" s="323"/>
      <c r="K140" s="288"/>
      <c r="X140" s="186"/>
    </row>
    <row r="141" spans="1:24" outlineLevel="1" x14ac:dyDescent="0.35">
      <c r="A141" s="186">
        <v>17</v>
      </c>
      <c r="B141" s="194"/>
      <c r="C141" s="96" t="s">
        <v>157</v>
      </c>
      <c r="D141" s="195">
        <v>15.1</v>
      </c>
      <c r="E141" s="324" t="s">
        <v>175</v>
      </c>
      <c r="F141" s="186">
        <v>18</v>
      </c>
      <c r="G141" s="186">
        <v>18</v>
      </c>
      <c r="H141" s="288"/>
      <c r="J141" s="323"/>
      <c r="K141" s="288"/>
      <c r="X141" s="186"/>
    </row>
    <row r="142" spans="1:24" outlineLevel="1" x14ac:dyDescent="0.35">
      <c r="A142" s="186">
        <v>18</v>
      </c>
      <c r="B142" s="194"/>
      <c r="C142" s="96" t="s">
        <v>146</v>
      </c>
      <c r="D142" s="195">
        <v>20.8</v>
      </c>
      <c r="E142" s="324" t="s">
        <v>69</v>
      </c>
      <c r="F142" s="186">
        <v>17</v>
      </c>
      <c r="G142" s="186">
        <v>17</v>
      </c>
      <c r="H142" s="288"/>
      <c r="J142" s="323"/>
      <c r="K142" s="288"/>
      <c r="X142" s="186"/>
    </row>
    <row r="143" spans="1:24" outlineLevel="1" x14ac:dyDescent="0.35">
      <c r="A143" s="186">
        <v>19</v>
      </c>
      <c r="B143" s="194"/>
      <c r="C143" s="96" t="s">
        <v>236</v>
      </c>
      <c r="D143" s="195">
        <v>18.399999999999999</v>
      </c>
      <c r="E143" s="324" t="s">
        <v>80</v>
      </c>
      <c r="F143" s="186">
        <v>16</v>
      </c>
      <c r="G143" s="186">
        <v>16</v>
      </c>
      <c r="H143" s="288"/>
      <c r="J143" s="323"/>
      <c r="K143" s="288"/>
      <c r="X143" s="186"/>
    </row>
    <row r="144" spans="1:24" outlineLevel="1" x14ac:dyDescent="0.35">
      <c r="A144" s="186">
        <v>20</v>
      </c>
      <c r="B144" s="194"/>
      <c r="C144" s="96" t="s">
        <v>400</v>
      </c>
      <c r="D144" s="195">
        <v>14.3</v>
      </c>
      <c r="E144" s="324" t="s">
        <v>351</v>
      </c>
      <c r="F144" s="186">
        <v>16</v>
      </c>
      <c r="G144" s="186">
        <v>16</v>
      </c>
      <c r="H144" s="288"/>
      <c r="J144" s="323"/>
      <c r="K144" s="288"/>
      <c r="X144" s="186"/>
    </row>
    <row r="145" spans="1:24" outlineLevel="1" x14ac:dyDescent="0.35">
      <c r="A145" s="186">
        <v>21</v>
      </c>
      <c r="B145" s="194"/>
      <c r="C145" s="96" t="s">
        <v>368</v>
      </c>
      <c r="D145" s="195">
        <v>20.2</v>
      </c>
      <c r="E145" s="324" t="s">
        <v>351</v>
      </c>
      <c r="F145" s="186">
        <v>15</v>
      </c>
      <c r="G145" s="186">
        <v>15</v>
      </c>
      <c r="H145" s="288"/>
      <c r="J145" s="323"/>
      <c r="K145" s="288"/>
      <c r="X145" s="186"/>
    </row>
    <row r="146" spans="1:24" outlineLevel="1" x14ac:dyDescent="0.35">
      <c r="A146" s="186">
        <v>22</v>
      </c>
      <c r="B146" s="194"/>
      <c r="C146" s="96" t="s">
        <v>243</v>
      </c>
      <c r="D146" s="195">
        <v>17.8</v>
      </c>
      <c r="E146" s="324" t="s">
        <v>69</v>
      </c>
      <c r="F146" s="186">
        <v>14</v>
      </c>
      <c r="G146" s="186">
        <v>14</v>
      </c>
      <c r="H146" s="288"/>
      <c r="J146" s="323"/>
      <c r="K146" s="288"/>
      <c r="X146" s="186"/>
    </row>
    <row r="147" spans="1:24" outlineLevel="1" x14ac:dyDescent="0.35">
      <c r="A147" s="186">
        <v>23</v>
      </c>
      <c r="B147" s="194"/>
      <c r="C147" s="96" t="s">
        <v>293</v>
      </c>
      <c r="D147" s="195">
        <v>21.4</v>
      </c>
      <c r="E147" s="324" t="s">
        <v>294</v>
      </c>
      <c r="F147" s="186">
        <v>14</v>
      </c>
      <c r="G147" s="186">
        <v>14</v>
      </c>
      <c r="H147" s="288"/>
      <c r="J147" s="323"/>
      <c r="K147" s="288"/>
      <c r="X147" s="186"/>
    </row>
    <row r="148" spans="1:24" outlineLevel="1" x14ac:dyDescent="0.35">
      <c r="A148" s="186">
        <v>24</v>
      </c>
      <c r="B148" s="194"/>
      <c r="C148" s="96" t="s">
        <v>204</v>
      </c>
      <c r="D148" s="195">
        <v>17.600000000000001</v>
      </c>
      <c r="E148" s="324" t="s">
        <v>175</v>
      </c>
      <c r="F148" s="186">
        <v>14</v>
      </c>
      <c r="G148" s="186">
        <v>14</v>
      </c>
      <c r="H148" s="288"/>
      <c r="J148" s="323"/>
      <c r="K148" s="288"/>
      <c r="X148" s="186"/>
    </row>
    <row r="149" spans="1:24" outlineLevel="1" x14ac:dyDescent="0.35">
      <c r="A149" s="186">
        <v>25</v>
      </c>
      <c r="B149" s="194"/>
      <c r="C149" s="96" t="s">
        <v>305</v>
      </c>
      <c r="D149" s="195">
        <v>13.5</v>
      </c>
      <c r="E149" s="324" t="s">
        <v>70</v>
      </c>
      <c r="F149" s="186">
        <v>13</v>
      </c>
      <c r="G149" s="186">
        <v>13</v>
      </c>
      <c r="H149" s="288"/>
      <c r="J149" s="323"/>
      <c r="K149" s="288"/>
      <c r="X149" s="186"/>
    </row>
    <row r="150" spans="1:24" outlineLevel="1" x14ac:dyDescent="0.35">
      <c r="A150" s="186">
        <v>26</v>
      </c>
      <c r="B150" s="194"/>
      <c r="C150" s="96" t="s">
        <v>246</v>
      </c>
      <c r="D150" s="195">
        <v>27.2</v>
      </c>
      <c r="E150" s="324" t="s">
        <v>351</v>
      </c>
      <c r="F150" s="186">
        <v>12</v>
      </c>
      <c r="G150" s="186">
        <v>12</v>
      </c>
      <c r="H150" s="288"/>
      <c r="J150" s="323"/>
      <c r="K150" s="288"/>
      <c r="X150" s="186"/>
    </row>
    <row r="151" spans="1:24" outlineLevel="1" x14ac:dyDescent="0.35">
      <c r="A151" s="186">
        <v>27</v>
      </c>
      <c r="B151" s="194"/>
      <c r="C151" s="96" t="s">
        <v>215</v>
      </c>
      <c r="D151" s="195">
        <v>20.9</v>
      </c>
      <c r="E151" s="324" t="s">
        <v>175</v>
      </c>
      <c r="F151" s="186">
        <v>12</v>
      </c>
      <c r="G151" s="186">
        <v>12</v>
      </c>
      <c r="H151" s="288"/>
      <c r="J151" s="323"/>
      <c r="K151" s="288"/>
      <c r="X151" s="186"/>
    </row>
    <row r="152" spans="1:24" outlineLevel="1" x14ac:dyDescent="0.35">
      <c r="A152" s="186">
        <v>28</v>
      </c>
      <c r="B152" s="194"/>
      <c r="C152" s="96" t="s">
        <v>241</v>
      </c>
      <c r="D152" s="195">
        <v>22.9</v>
      </c>
      <c r="E152" s="324" t="s">
        <v>70</v>
      </c>
      <c r="F152" s="186">
        <v>12</v>
      </c>
      <c r="G152" s="186">
        <v>12</v>
      </c>
      <c r="H152" s="288"/>
      <c r="J152" s="323"/>
      <c r="K152" s="288"/>
      <c r="X152" s="186"/>
    </row>
    <row r="153" spans="1:24" outlineLevel="1" x14ac:dyDescent="0.35">
      <c r="A153" s="186">
        <v>29</v>
      </c>
      <c r="B153" s="194"/>
      <c r="C153" s="96" t="s">
        <v>240</v>
      </c>
      <c r="D153" s="195">
        <v>19.5</v>
      </c>
      <c r="E153" s="324" t="s">
        <v>70</v>
      </c>
      <c r="F153" s="186">
        <v>12</v>
      </c>
      <c r="G153" s="186">
        <v>12</v>
      </c>
      <c r="H153" s="288"/>
      <c r="J153" s="323"/>
      <c r="K153" s="288"/>
      <c r="X153" s="186"/>
    </row>
    <row r="154" spans="1:24" outlineLevel="1" x14ac:dyDescent="0.35">
      <c r="A154" s="186">
        <v>30</v>
      </c>
      <c r="B154" s="194"/>
      <c r="C154" s="96" t="s">
        <v>119</v>
      </c>
      <c r="D154" s="195">
        <v>25.2</v>
      </c>
      <c r="E154" s="324" t="s">
        <v>175</v>
      </c>
      <c r="F154" s="186">
        <v>11</v>
      </c>
      <c r="G154" s="186">
        <v>11</v>
      </c>
      <c r="H154" s="288"/>
      <c r="J154" s="323"/>
      <c r="K154" s="288"/>
      <c r="X154" s="186"/>
    </row>
    <row r="155" spans="1:24" outlineLevel="1" x14ac:dyDescent="0.35">
      <c r="A155" s="186">
        <v>31</v>
      </c>
      <c r="B155" s="194"/>
      <c r="C155" s="96" t="s">
        <v>358</v>
      </c>
      <c r="D155" s="195">
        <v>32.1</v>
      </c>
      <c r="E155" s="324" t="s">
        <v>175</v>
      </c>
      <c r="F155" s="186">
        <v>11</v>
      </c>
      <c r="G155" s="186">
        <v>11</v>
      </c>
      <c r="H155" s="288"/>
      <c r="J155" s="323"/>
      <c r="K155" s="288"/>
      <c r="X155" s="186"/>
    </row>
    <row r="156" spans="1:24" outlineLevel="1" x14ac:dyDescent="0.35">
      <c r="A156" s="186">
        <v>32</v>
      </c>
      <c r="B156" s="194"/>
      <c r="C156" s="96" t="s">
        <v>167</v>
      </c>
      <c r="D156" s="195">
        <v>25.7</v>
      </c>
      <c r="E156" s="324" t="s">
        <v>351</v>
      </c>
      <c r="F156" s="186">
        <v>11</v>
      </c>
      <c r="G156" s="186">
        <v>11</v>
      </c>
      <c r="H156" s="288"/>
      <c r="J156" s="323"/>
      <c r="K156" s="288"/>
      <c r="X156" s="186"/>
    </row>
    <row r="157" spans="1:24" outlineLevel="1" x14ac:dyDescent="0.35">
      <c r="A157" s="186">
        <v>33</v>
      </c>
      <c r="B157" s="194"/>
      <c r="C157" s="96" t="s">
        <v>416</v>
      </c>
      <c r="D157" s="195">
        <v>22.7</v>
      </c>
      <c r="E157" s="324" t="s">
        <v>69</v>
      </c>
      <c r="F157" s="186">
        <v>10</v>
      </c>
      <c r="G157" s="186">
        <v>10</v>
      </c>
      <c r="H157" s="288"/>
      <c r="J157" s="323"/>
      <c r="K157" s="288"/>
      <c r="X157" s="186"/>
    </row>
    <row r="158" spans="1:24" outlineLevel="1" x14ac:dyDescent="0.35">
      <c r="A158" s="186">
        <v>34</v>
      </c>
      <c r="B158" s="194"/>
      <c r="C158" s="96" t="s">
        <v>445</v>
      </c>
      <c r="D158" s="195">
        <v>25.8</v>
      </c>
      <c r="E158" s="324" t="s">
        <v>69</v>
      </c>
      <c r="F158" s="186">
        <v>10</v>
      </c>
      <c r="G158" s="186">
        <v>10</v>
      </c>
      <c r="H158" s="288"/>
      <c r="J158" s="323"/>
      <c r="K158" s="288"/>
      <c r="X158" s="186"/>
    </row>
    <row r="159" spans="1:24" outlineLevel="1" x14ac:dyDescent="0.35">
      <c r="A159" s="186">
        <v>35</v>
      </c>
      <c r="B159" s="194"/>
      <c r="C159" s="96" t="s">
        <v>275</v>
      </c>
      <c r="D159" s="195">
        <v>19.8</v>
      </c>
      <c r="E159" s="324" t="s">
        <v>175</v>
      </c>
      <c r="F159" s="186">
        <v>10</v>
      </c>
      <c r="G159" s="186">
        <v>10</v>
      </c>
      <c r="H159" s="288"/>
      <c r="J159" s="323"/>
      <c r="K159" s="288"/>
      <c r="X159" s="186"/>
    </row>
    <row r="160" spans="1:24" outlineLevel="1" x14ac:dyDescent="0.35">
      <c r="A160" s="186">
        <v>36</v>
      </c>
      <c r="B160" s="194"/>
      <c r="C160" s="96" t="s">
        <v>237</v>
      </c>
      <c r="D160" s="195">
        <v>25.2</v>
      </c>
      <c r="E160" s="324" t="s">
        <v>175</v>
      </c>
      <c r="F160" s="186">
        <v>9</v>
      </c>
      <c r="G160" s="186">
        <v>9</v>
      </c>
      <c r="H160" s="288"/>
      <c r="K160" s="288"/>
      <c r="X160" s="186"/>
    </row>
    <row r="161" spans="1:24" outlineLevel="1" x14ac:dyDescent="0.35">
      <c r="A161" s="186">
        <v>37</v>
      </c>
      <c r="B161" s="194"/>
      <c r="C161" s="96" t="s">
        <v>247</v>
      </c>
      <c r="D161" s="195">
        <v>28.7</v>
      </c>
      <c r="E161" s="324" t="s">
        <v>70</v>
      </c>
      <c r="F161" s="186">
        <v>9</v>
      </c>
      <c r="G161" s="186">
        <v>9</v>
      </c>
      <c r="H161" s="288"/>
      <c r="K161" s="288"/>
      <c r="X161" s="186"/>
    </row>
    <row r="162" spans="1:24" outlineLevel="1" x14ac:dyDescent="0.35">
      <c r="A162" s="186">
        <v>38</v>
      </c>
      <c r="B162" s="194"/>
      <c r="C162" s="96" t="s">
        <v>151</v>
      </c>
      <c r="D162" s="195">
        <v>23.2</v>
      </c>
      <c r="E162" s="324" t="s">
        <v>69</v>
      </c>
      <c r="F162" s="186">
        <v>9</v>
      </c>
      <c r="G162" s="186">
        <v>9</v>
      </c>
      <c r="H162" s="288"/>
      <c r="K162" s="288"/>
      <c r="X162" s="186"/>
    </row>
    <row r="163" spans="1:24" outlineLevel="1" x14ac:dyDescent="0.35">
      <c r="A163" s="186">
        <v>39</v>
      </c>
      <c r="B163" s="194"/>
      <c r="C163" s="96" t="s">
        <v>249</v>
      </c>
      <c r="D163" s="195">
        <v>26.7</v>
      </c>
      <c r="E163" s="324" t="s">
        <v>351</v>
      </c>
      <c r="F163" s="186">
        <v>9</v>
      </c>
      <c r="G163" s="186">
        <v>9</v>
      </c>
      <c r="H163" s="288"/>
      <c r="K163" s="288"/>
      <c r="X163" s="186"/>
    </row>
    <row r="164" spans="1:24" outlineLevel="1" x14ac:dyDescent="0.35">
      <c r="A164" s="186">
        <v>40</v>
      </c>
      <c r="B164" s="194"/>
      <c r="C164" s="96" t="s">
        <v>348</v>
      </c>
      <c r="D164" s="195">
        <v>30.2</v>
      </c>
      <c r="E164" s="324" t="s">
        <v>175</v>
      </c>
      <c r="F164" s="186">
        <v>9</v>
      </c>
      <c r="G164" s="186">
        <v>9</v>
      </c>
      <c r="H164" s="288"/>
      <c r="K164" s="288"/>
      <c r="X164" s="186"/>
    </row>
    <row r="165" spans="1:24" outlineLevel="1" x14ac:dyDescent="0.35">
      <c r="A165" s="186">
        <v>41</v>
      </c>
      <c r="B165" s="194"/>
      <c r="C165" s="96" t="s">
        <v>159</v>
      </c>
      <c r="D165" s="195">
        <v>22.2</v>
      </c>
      <c r="E165" s="324" t="s">
        <v>175</v>
      </c>
      <c r="F165" s="186">
        <v>9</v>
      </c>
      <c r="G165" s="186">
        <v>9</v>
      </c>
      <c r="H165" s="288"/>
      <c r="K165" s="288"/>
      <c r="X165" s="186"/>
    </row>
    <row r="166" spans="1:24" outlineLevel="1" x14ac:dyDescent="0.35">
      <c r="A166" s="186">
        <v>42</v>
      </c>
      <c r="B166" s="194"/>
      <c r="C166" s="96" t="s">
        <v>81</v>
      </c>
      <c r="D166" s="195">
        <v>28.7</v>
      </c>
      <c r="E166" s="324" t="s">
        <v>80</v>
      </c>
      <c r="F166" s="186">
        <v>9</v>
      </c>
      <c r="G166" s="186">
        <v>9</v>
      </c>
      <c r="H166" s="288"/>
      <c r="K166" s="288"/>
      <c r="X166" s="186"/>
    </row>
    <row r="167" spans="1:24" outlineLevel="1" x14ac:dyDescent="0.35">
      <c r="A167" s="186">
        <v>43</v>
      </c>
      <c r="B167" s="194"/>
      <c r="C167" s="96" t="s">
        <v>257</v>
      </c>
      <c r="D167" s="195">
        <v>28.4</v>
      </c>
      <c r="E167" s="324" t="s">
        <v>351</v>
      </c>
      <c r="F167" s="186">
        <v>8</v>
      </c>
      <c r="G167" s="186">
        <v>8</v>
      </c>
      <c r="H167" s="288"/>
      <c r="K167" s="288"/>
      <c r="X167" s="186"/>
    </row>
    <row r="168" spans="1:24" outlineLevel="1" x14ac:dyDescent="0.35">
      <c r="A168" s="186">
        <v>44</v>
      </c>
      <c r="B168" s="194"/>
      <c r="C168" s="96" t="s">
        <v>346</v>
      </c>
      <c r="D168" s="195">
        <v>19.2</v>
      </c>
      <c r="E168" s="324" t="s">
        <v>175</v>
      </c>
      <c r="F168" s="186">
        <v>8</v>
      </c>
      <c r="G168" s="186">
        <v>8</v>
      </c>
      <c r="H168" s="288"/>
      <c r="K168" s="288"/>
      <c r="X168" s="186"/>
    </row>
    <row r="169" spans="1:24" outlineLevel="1" x14ac:dyDescent="0.35">
      <c r="A169" s="186">
        <v>45</v>
      </c>
      <c r="B169" s="194"/>
      <c r="C169" s="96" t="s">
        <v>286</v>
      </c>
      <c r="D169" s="195">
        <v>31.2</v>
      </c>
      <c r="E169" s="324" t="s">
        <v>351</v>
      </c>
      <c r="F169" s="186">
        <v>6</v>
      </c>
      <c r="G169" s="186">
        <v>6</v>
      </c>
      <c r="H169" s="288"/>
      <c r="K169" s="288"/>
      <c r="X169" s="186"/>
    </row>
    <row r="170" spans="1:24" outlineLevel="1" x14ac:dyDescent="0.35">
      <c r="A170" s="186">
        <v>46</v>
      </c>
      <c r="B170" s="194"/>
      <c r="C170" s="96" t="s">
        <v>161</v>
      </c>
      <c r="D170" s="195">
        <v>28</v>
      </c>
      <c r="E170" s="324" t="s">
        <v>175</v>
      </c>
      <c r="F170" s="186">
        <v>6</v>
      </c>
      <c r="G170" s="186">
        <v>6</v>
      </c>
      <c r="H170" s="288"/>
      <c r="K170" s="288"/>
      <c r="X170" s="186"/>
    </row>
    <row r="171" spans="1:24" outlineLevel="1" x14ac:dyDescent="0.35">
      <c r="A171" s="186">
        <v>47</v>
      </c>
      <c r="B171" s="194"/>
      <c r="C171" s="96" t="s">
        <v>256</v>
      </c>
      <c r="D171" s="195">
        <v>30</v>
      </c>
      <c r="E171" s="324" t="s">
        <v>175</v>
      </c>
      <c r="F171" s="186">
        <v>5</v>
      </c>
      <c r="G171" s="186">
        <v>5</v>
      </c>
      <c r="H171" s="288"/>
      <c r="K171" s="288"/>
      <c r="X171" s="186"/>
    </row>
    <row r="172" spans="1:24" outlineLevel="1" x14ac:dyDescent="0.35">
      <c r="A172" s="186">
        <v>48</v>
      </c>
      <c r="B172" s="194"/>
      <c r="C172" s="96" t="s">
        <v>166</v>
      </c>
      <c r="D172" s="195">
        <v>40.6</v>
      </c>
      <c r="E172" s="324" t="s">
        <v>351</v>
      </c>
      <c r="F172" s="186">
        <v>5</v>
      </c>
      <c r="G172" s="186">
        <v>5</v>
      </c>
      <c r="H172" s="288"/>
      <c r="K172" s="288"/>
      <c r="X172" s="186"/>
    </row>
    <row r="173" spans="1:24" outlineLevel="1" x14ac:dyDescent="0.35">
      <c r="A173" s="186">
        <v>49</v>
      </c>
      <c r="B173" s="194"/>
      <c r="C173" s="96" t="s">
        <v>339</v>
      </c>
      <c r="D173" s="195">
        <v>30.5</v>
      </c>
      <c r="E173" s="324" t="s">
        <v>351</v>
      </c>
      <c r="F173" s="186">
        <v>4</v>
      </c>
      <c r="G173" s="186">
        <v>4</v>
      </c>
      <c r="H173" s="288"/>
      <c r="K173" s="288"/>
      <c r="X173" s="186"/>
    </row>
    <row r="174" spans="1:24" outlineLevel="1" x14ac:dyDescent="0.35">
      <c r="A174" s="186">
        <v>50</v>
      </c>
      <c r="B174" s="194"/>
      <c r="C174" s="186" t="s">
        <v>429</v>
      </c>
      <c r="D174" s="195">
        <v>41.9</v>
      </c>
      <c r="E174" s="196" t="s">
        <v>351</v>
      </c>
      <c r="F174" s="186">
        <v>4</v>
      </c>
      <c r="G174" s="186">
        <v>4</v>
      </c>
      <c r="H174" s="288"/>
      <c r="K174" s="288"/>
      <c r="X174" s="186"/>
    </row>
    <row r="175" spans="1:24" outlineLevel="1" x14ac:dyDescent="0.35">
      <c r="A175" s="186">
        <v>51</v>
      </c>
      <c r="B175" s="194"/>
      <c r="C175" s="186" t="s">
        <v>427</v>
      </c>
      <c r="D175" s="195">
        <v>26.1</v>
      </c>
      <c r="E175" s="196" t="s">
        <v>175</v>
      </c>
      <c r="F175" s="186">
        <v>3</v>
      </c>
      <c r="G175" s="186">
        <v>3</v>
      </c>
      <c r="H175" s="288"/>
      <c r="K175" s="288"/>
      <c r="X175" s="186"/>
    </row>
    <row r="176" spans="1:24" outlineLevel="1" x14ac:dyDescent="0.35">
      <c r="B176" s="194"/>
      <c r="H176" s="288"/>
      <c r="K176" s="288"/>
      <c r="X176" s="186"/>
    </row>
    <row r="177" spans="2:24" outlineLevel="1" x14ac:dyDescent="0.35">
      <c r="B177" s="194"/>
      <c r="G177" s="186">
        <v>9</v>
      </c>
      <c r="H177" s="288"/>
      <c r="K177" s="288"/>
      <c r="X177" s="186"/>
    </row>
    <row r="178" spans="2:24" outlineLevel="1" x14ac:dyDescent="0.35">
      <c r="B178" s="194"/>
      <c r="H178" s="288"/>
      <c r="K178" s="288"/>
      <c r="X178" s="186"/>
    </row>
    <row r="179" spans="2:24" outlineLevel="1" x14ac:dyDescent="0.35">
      <c r="B179" s="194"/>
      <c r="H179" s="288"/>
      <c r="K179" s="288"/>
      <c r="X179" s="186"/>
    </row>
    <row r="180" spans="2:24" outlineLevel="1" x14ac:dyDescent="0.35">
      <c r="B180" s="194"/>
      <c r="H180" s="288"/>
      <c r="K180" s="288"/>
      <c r="X180" s="186"/>
    </row>
    <row r="181" spans="2:24" outlineLevel="1" x14ac:dyDescent="0.35">
      <c r="B181" s="194"/>
      <c r="H181" s="288"/>
      <c r="K181" s="288"/>
      <c r="X181" s="186"/>
    </row>
    <row r="182" spans="2:24" outlineLevel="1" x14ac:dyDescent="0.35">
      <c r="B182" s="194"/>
      <c r="H182" s="288"/>
      <c r="K182" s="288"/>
      <c r="X182" s="186"/>
    </row>
    <row r="183" spans="2:24" outlineLevel="1" x14ac:dyDescent="0.35">
      <c r="B183" s="194"/>
      <c r="H183" s="288"/>
      <c r="K183" s="288"/>
      <c r="X183" s="186"/>
    </row>
    <row r="184" spans="2:24" outlineLevel="1" x14ac:dyDescent="0.35">
      <c r="B184" s="194"/>
      <c r="H184" s="288"/>
      <c r="K184" s="288"/>
      <c r="X184" s="186"/>
    </row>
    <row r="185" spans="2:24" outlineLevel="1" x14ac:dyDescent="0.35">
      <c r="B185" s="194"/>
      <c r="H185" s="288"/>
      <c r="K185" s="288"/>
      <c r="X185" s="186"/>
    </row>
    <row r="186" spans="2:24" outlineLevel="1" x14ac:dyDescent="0.35">
      <c r="B186" s="194"/>
      <c r="H186" s="288"/>
      <c r="K186" s="288"/>
      <c r="X186" s="186"/>
    </row>
    <row r="187" spans="2:24" outlineLevel="1" x14ac:dyDescent="0.35">
      <c r="B187" s="194"/>
      <c r="H187" s="288"/>
      <c r="K187" s="288"/>
      <c r="X187" s="186"/>
    </row>
    <row r="188" spans="2:24" outlineLevel="1" x14ac:dyDescent="0.35">
      <c r="B188" s="194"/>
      <c r="H188" s="288"/>
      <c r="X188" s="186"/>
    </row>
    <row r="189" spans="2:24" outlineLevel="1" x14ac:dyDescent="0.35">
      <c r="B189" s="194"/>
      <c r="H189" s="288"/>
      <c r="X189" s="186"/>
    </row>
    <row r="190" spans="2:24" outlineLevel="1" x14ac:dyDescent="0.35">
      <c r="B190" s="194"/>
      <c r="H190" s="288"/>
      <c r="X190" s="186"/>
    </row>
    <row r="191" spans="2:24" outlineLevel="1" x14ac:dyDescent="0.35">
      <c r="B191" s="194"/>
      <c r="H191" s="288"/>
      <c r="X191" s="186"/>
    </row>
    <row r="192" spans="2:24" outlineLevel="1" x14ac:dyDescent="0.35">
      <c r="B192" s="194"/>
      <c r="H192" s="288"/>
      <c r="X192" s="186"/>
    </row>
    <row r="193" spans="2:24" outlineLevel="1" x14ac:dyDescent="0.35">
      <c r="B193" s="194"/>
      <c r="H193" s="288"/>
      <c r="X193" s="186"/>
    </row>
    <row r="194" spans="2:24" outlineLevel="1" x14ac:dyDescent="0.35">
      <c r="B194" s="194"/>
      <c r="H194" s="288"/>
      <c r="X194" s="186"/>
    </row>
    <row r="195" spans="2:24" outlineLevel="1" x14ac:dyDescent="0.35">
      <c r="B195" s="194"/>
      <c r="H195" s="288"/>
      <c r="K195" s="288"/>
      <c r="X195" s="186"/>
    </row>
    <row r="196" spans="2:24" outlineLevel="1" x14ac:dyDescent="0.35">
      <c r="B196" s="194"/>
      <c r="H196" s="288"/>
      <c r="K196" s="288"/>
      <c r="X196" s="186"/>
    </row>
    <row r="197" spans="2:24" outlineLevel="1" x14ac:dyDescent="0.35">
      <c r="B197" s="194"/>
      <c r="H197" s="288"/>
      <c r="K197" s="288"/>
      <c r="X197" s="186"/>
    </row>
    <row r="198" spans="2:24" outlineLevel="1" x14ac:dyDescent="0.35">
      <c r="B198" s="194"/>
      <c r="H198" s="288"/>
      <c r="K198" s="288"/>
      <c r="X198" s="186"/>
    </row>
    <row r="199" spans="2:24" outlineLevel="1" x14ac:dyDescent="0.35">
      <c r="B199" s="194"/>
      <c r="H199" s="288"/>
      <c r="K199" s="288"/>
      <c r="X199" s="186"/>
    </row>
    <row r="200" spans="2:24" outlineLevel="1" x14ac:dyDescent="0.35">
      <c r="B200" s="194"/>
      <c r="H200" s="288"/>
      <c r="K200" s="288"/>
      <c r="X200" s="186"/>
    </row>
    <row r="201" spans="2:24" outlineLevel="1" x14ac:dyDescent="0.35">
      <c r="B201" s="194"/>
      <c r="H201" s="288"/>
      <c r="K201" s="288"/>
      <c r="X201" s="186"/>
    </row>
    <row r="202" spans="2:24" outlineLevel="1" x14ac:dyDescent="0.35">
      <c r="B202" s="194"/>
      <c r="H202" s="288"/>
      <c r="K202" s="288"/>
      <c r="X202" s="186"/>
    </row>
    <row r="203" spans="2:24" outlineLevel="1" x14ac:dyDescent="0.35">
      <c r="B203" s="194"/>
      <c r="H203" s="288"/>
      <c r="K203" s="288"/>
      <c r="X203" s="186"/>
    </row>
    <row r="204" spans="2:24" outlineLevel="1" x14ac:dyDescent="0.35">
      <c r="B204" s="194"/>
      <c r="H204" s="288"/>
      <c r="K204" s="288"/>
      <c r="X204" s="186"/>
    </row>
    <row r="205" spans="2:24" outlineLevel="1" x14ac:dyDescent="0.35">
      <c r="B205" s="194"/>
      <c r="H205" s="288"/>
      <c r="K205" s="288"/>
      <c r="X205" s="186"/>
    </row>
    <row r="206" spans="2:24" outlineLevel="1" x14ac:dyDescent="0.35">
      <c r="B206" s="194"/>
      <c r="H206" s="288"/>
      <c r="K206" s="288"/>
      <c r="X206" s="186"/>
    </row>
    <row r="207" spans="2:24" outlineLevel="1" x14ac:dyDescent="0.35">
      <c r="B207" s="194"/>
      <c r="H207" s="288"/>
      <c r="K207" s="288"/>
      <c r="X207" s="186"/>
    </row>
    <row r="208" spans="2:24" outlineLevel="1" x14ac:dyDescent="0.35">
      <c r="B208" s="194"/>
      <c r="H208" s="288"/>
      <c r="K208" s="288"/>
      <c r="X208" s="186"/>
    </row>
    <row r="209" spans="1:24" outlineLevel="1" x14ac:dyDescent="0.35">
      <c r="B209" s="194"/>
      <c r="H209" s="288"/>
      <c r="K209" s="288"/>
      <c r="X209" s="186"/>
    </row>
    <row r="210" spans="1:24" outlineLevel="1" x14ac:dyDescent="0.35">
      <c r="B210" s="194"/>
      <c r="H210" s="288"/>
      <c r="K210" s="288"/>
      <c r="X210" s="186"/>
    </row>
    <row r="211" spans="1:24" outlineLevel="1" x14ac:dyDescent="0.35">
      <c r="B211" s="194"/>
      <c r="H211" s="288"/>
      <c r="K211" s="288"/>
      <c r="X211" s="186"/>
    </row>
    <row r="212" spans="1:24" outlineLevel="1" x14ac:dyDescent="0.35">
      <c r="B212" s="194"/>
      <c r="H212" s="288"/>
      <c r="K212" s="288"/>
      <c r="X212" s="186"/>
    </row>
    <row r="213" spans="1:24" outlineLevel="1" x14ac:dyDescent="0.35">
      <c r="B213" s="194"/>
      <c r="H213" s="288"/>
      <c r="K213" s="288"/>
      <c r="X213" s="186"/>
    </row>
    <row r="214" spans="1:24" outlineLevel="1" x14ac:dyDescent="0.35">
      <c r="B214" s="194"/>
      <c r="H214" s="288"/>
      <c r="K214" s="288"/>
      <c r="X214" s="186"/>
    </row>
    <row r="215" spans="1:24" outlineLevel="1" x14ac:dyDescent="0.35">
      <c r="B215" s="194"/>
      <c r="H215" s="288"/>
      <c r="K215" s="288"/>
      <c r="X215" s="186"/>
    </row>
    <row r="216" spans="1:24" outlineLevel="1" x14ac:dyDescent="0.35">
      <c r="B216" s="194"/>
      <c r="H216" s="288"/>
      <c r="K216" s="288"/>
      <c r="X216" s="186"/>
    </row>
    <row r="217" spans="1:24" outlineLevel="1" x14ac:dyDescent="0.35">
      <c r="B217" s="194"/>
      <c r="H217" s="288"/>
      <c r="K217" s="288"/>
      <c r="X217" s="186"/>
    </row>
    <row r="218" spans="1:24" outlineLevel="1" x14ac:dyDescent="0.35">
      <c r="B218" s="194"/>
      <c r="H218" s="288"/>
      <c r="K218" s="288"/>
      <c r="X218" s="186"/>
    </row>
    <row r="219" spans="1:24" outlineLevel="1" x14ac:dyDescent="0.35">
      <c r="B219" s="194"/>
      <c r="H219" s="288"/>
      <c r="K219" s="288"/>
      <c r="X219" s="186"/>
    </row>
    <row r="220" spans="1:24" outlineLevel="1" x14ac:dyDescent="0.35">
      <c r="B220" s="194"/>
      <c r="H220" s="288"/>
      <c r="K220" s="288"/>
      <c r="X220" s="186"/>
    </row>
    <row r="221" spans="1:24" ht="13.15" outlineLevel="1" thickBot="1" x14ac:dyDescent="0.4">
      <c r="B221" s="194"/>
      <c r="K221" s="288"/>
      <c r="X221" s="186"/>
    </row>
    <row r="222" spans="1:24" s="316" customFormat="1" ht="21" thickBot="1" x14ac:dyDescent="0.65">
      <c r="A222" s="314" t="s">
        <v>91</v>
      </c>
      <c r="B222" s="315"/>
      <c r="D222" s="317"/>
      <c r="E222" s="318"/>
      <c r="H222" s="319"/>
    </row>
    <row r="223" spans="1:24" s="287" customFormat="1" ht="13.15" x14ac:dyDescent="0.4">
      <c r="A223" s="287" t="s">
        <v>30</v>
      </c>
      <c r="B223" s="320" t="s">
        <v>76</v>
      </c>
      <c r="C223" s="287" t="s">
        <v>31</v>
      </c>
      <c r="D223" s="320" t="s">
        <v>26</v>
      </c>
      <c r="E223" s="287" t="s">
        <v>77</v>
      </c>
      <c r="F223" s="287" t="s">
        <v>78</v>
      </c>
    </row>
    <row r="224" spans="1:24" ht="13.5" customHeight="1" outlineLevel="1" x14ac:dyDescent="0.35">
      <c r="A224" s="186">
        <v>1</v>
      </c>
      <c r="B224" s="194"/>
      <c r="C224" s="96" t="s">
        <v>307</v>
      </c>
      <c r="D224" s="195">
        <v>13.1</v>
      </c>
      <c r="E224" s="324" t="s">
        <v>351</v>
      </c>
      <c r="F224" s="186">
        <v>42</v>
      </c>
      <c r="G224" s="186">
        <v>42</v>
      </c>
      <c r="H224" s="288"/>
      <c r="K224" s="288"/>
      <c r="X224" s="186"/>
    </row>
    <row r="225" spans="1:24" ht="13.5" customHeight="1" outlineLevel="1" x14ac:dyDescent="0.35">
      <c r="A225" s="186">
        <v>2</v>
      </c>
      <c r="B225" s="194"/>
      <c r="C225" s="96" t="s">
        <v>450</v>
      </c>
      <c r="D225" s="195">
        <v>8.6</v>
      </c>
      <c r="E225" s="324" t="s">
        <v>70</v>
      </c>
      <c r="F225" s="186">
        <v>40</v>
      </c>
      <c r="G225" s="186">
        <v>40</v>
      </c>
      <c r="H225" s="288"/>
      <c r="K225" s="288"/>
      <c r="X225" s="186"/>
    </row>
    <row r="226" spans="1:24" ht="13.5" customHeight="1" outlineLevel="1" x14ac:dyDescent="0.35">
      <c r="A226" s="186">
        <v>3</v>
      </c>
      <c r="B226" s="194"/>
      <c r="C226" s="96" t="s">
        <v>397</v>
      </c>
      <c r="D226" s="195">
        <v>9.1999999999999993</v>
      </c>
      <c r="E226" s="324" t="s">
        <v>70</v>
      </c>
      <c r="F226" s="186">
        <v>38</v>
      </c>
      <c r="G226" s="186">
        <v>38</v>
      </c>
      <c r="H226" s="288"/>
      <c r="K226" s="288"/>
      <c r="X226" s="186"/>
    </row>
    <row r="227" spans="1:24" ht="13.5" customHeight="1" outlineLevel="1" x14ac:dyDescent="0.35">
      <c r="A227" s="186">
        <v>1</v>
      </c>
      <c r="B227" s="194"/>
      <c r="C227" s="96" t="s">
        <v>239</v>
      </c>
      <c r="D227" s="195">
        <v>20.6</v>
      </c>
      <c r="E227" s="324" t="s">
        <v>351</v>
      </c>
      <c r="F227" s="186">
        <v>37</v>
      </c>
      <c r="G227" s="186">
        <v>37</v>
      </c>
      <c r="H227" s="288"/>
      <c r="K227" s="288"/>
      <c r="X227" s="186"/>
    </row>
    <row r="228" spans="1:24" ht="13.5" customHeight="1" outlineLevel="1" x14ac:dyDescent="0.35">
      <c r="A228" s="186">
        <v>2</v>
      </c>
      <c r="B228" s="194"/>
      <c r="C228" s="96" t="s">
        <v>355</v>
      </c>
      <c r="D228" s="195">
        <v>19</v>
      </c>
      <c r="E228" s="324" t="s">
        <v>351</v>
      </c>
      <c r="F228" s="186">
        <v>37</v>
      </c>
      <c r="G228" s="186">
        <v>37</v>
      </c>
      <c r="H228" s="288"/>
      <c r="I228" s="325"/>
      <c r="K228" s="288"/>
      <c r="X228" s="186"/>
    </row>
    <row r="229" spans="1:24" ht="13.5" customHeight="1" outlineLevel="1" x14ac:dyDescent="0.35">
      <c r="A229" s="186">
        <v>3</v>
      </c>
      <c r="B229" s="194"/>
      <c r="C229" s="194" t="s">
        <v>223</v>
      </c>
      <c r="D229" s="194">
        <v>14.1</v>
      </c>
      <c r="E229" s="194" t="s">
        <v>175</v>
      </c>
      <c r="F229" s="194">
        <v>36</v>
      </c>
      <c r="G229" s="194">
        <v>36</v>
      </c>
      <c r="H229" s="288"/>
      <c r="K229" s="288"/>
      <c r="X229" s="186"/>
    </row>
    <row r="230" spans="1:24" ht="13.5" customHeight="1" outlineLevel="1" x14ac:dyDescent="0.35">
      <c r="A230" s="186">
        <v>4</v>
      </c>
      <c r="B230" s="194"/>
      <c r="C230" s="194" t="s">
        <v>141</v>
      </c>
      <c r="D230" s="194">
        <v>18.7</v>
      </c>
      <c r="E230" s="194" t="s">
        <v>70</v>
      </c>
      <c r="F230" s="194">
        <v>36</v>
      </c>
      <c r="G230" s="194">
        <v>36</v>
      </c>
      <c r="H230" s="288"/>
      <c r="K230" s="288"/>
      <c r="X230" s="186"/>
    </row>
    <row r="231" spans="1:24" ht="13.5" customHeight="1" outlineLevel="1" x14ac:dyDescent="0.35">
      <c r="A231" s="186">
        <v>5</v>
      </c>
      <c r="B231" s="194"/>
      <c r="C231" s="96" t="s">
        <v>429</v>
      </c>
      <c r="D231" s="195">
        <v>41.9</v>
      </c>
      <c r="E231" s="324" t="s">
        <v>351</v>
      </c>
      <c r="F231" s="186">
        <v>36</v>
      </c>
      <c r="G231" s="186">
        <v>36</v>
      </c>
      <c r="H231" s="288"/>
      <c r="K231" s="288"/>
      <c r="X231" s="186"/>
    </row>
    <row r="232" spans="1:24" ht="13.5" customHeight="1" outlineLevel="1" x14ac:dyDescent="0.35">
      <c r="A232" s="186">
        <v>6</v>
      </c>
      <c r="B232" s="194"/>
      <c r="C232" s="96" t="s">
        <v>358</v>
      </c>
      <c r="D232" s="195">
        <v>32.1</v>
      </c>
      <c r="E232" s="324" t="s">
        <v>175</v>
      </c>
      <c r="F232" s="186">
        <v>35</v>
      </c>
      <c r="G232" s="186">
        <v>35</v>
      </c>
      <c r="H232" s="194"/>
      <c r="K232" s="288"/>
      <c r="X232" s="186"/>
    </row>
    <row r="233" spans="1:24" ht="13.5" customHeight="1" outlineLevel="1" x14ac:dyDescent="0.35">
      <c r="A233" s="186">
        <v>7</v>
      </c>
      <c r="B233" s="194"/>
      <c r="C233" s="96" t="s">
        <v>348</v>
      </c>
      <c r="D233" s="195">
        <v>30.2</v>
      </c>
      <c r="E233" s="324" t="s">
        <v>175</v>
      </c>
      <c r="F233" s="186">
        <v>35</v>
      </c>
      <c r="G233" s="186">
        <v>35</v>
      </c>
      <c r="H233" s="288"/>
      <c r="K233" s="288"/>
      <c r="X233" s="186"/>
    </row>
    <row r="234" spans="1:24" ht="13.5" customHeight="1" outlineLevel="1" x14ac:dyDescent="0.35">
      <c r="A234" s="186">
        <v>8</v>
      </c>
      <c r="B234" s="194"/>
      <c r="C234" s="96" t="s">
        <v>272</v>
      </c>
      <c r="D234" s="195">
        <v>7.8</v>
      </c>
      <c r="E234" s="324" t="s">
        <v>80</v>
      </c>
      <c r="F234" s="186">
        <v>35</v>
      </c>
      <c r="G234" s="186">
        <v>35</v>
      </c>
      <c r="H234" s="288"/>
      <c r="K234" s="288"/>
      <c r="X234" s="186"/>
    </row>
    <row r="235" spans="1:24" ht="13.5" customHeight="1" outlineLevel="1" x14ac:dyDescent="0.35">
      <c r="A235" s="186">
        <v>9</v>
      </c>
      <c r="B235" s="194"/>
      <c r="C235" s="96" t="s">
        <v>246</v>
      </c>
      <c r="D235" s="195">
        <v>27.2</v>
      </c>
      <c r="E235" s="324" t="s">
        <v>351</v>
      </c>
      <c r="F235" s="186">
        <v>34</v>
      </c>
      <c r="G235" s="186">
        <v>34</v>
      </c>
      <c r="H235" s="288"/>
      <c r="K235" s="288"/>
      <c r="X235" s="186"/>
    </row>
    <row r="236" spans="1:24" ht="13.5" customHeight="1" outlineLevel="1" x14ac:dyDescent="0.35">
      <c r="A236" s="186">
        <v>10</v>
      </c>
      <c r="B236" s="194"/>
      <c r="C236" s="96" t="s">
        <v>353</v>
      </c>
      <c r="D236" s="195">
        <v>8.9</v>
      </c>
      <c r="E236" s="324" t="s">
        <v>70</v>
      </c>
      <c r="F236" s="186">
        <v>34</v>
      </c>
      <c r="G236" s="186">
        <v>34</v>
      </c>
      <c r="H236" s="288"/>
      <c r="K236" s="288"/>
      <c r="X236" s="186"/>
    </row>
    <row r="237" spans="1:24" ht="13.5" customHeight="1" outlineLevel="1" x14ac:dyDescent="0.35">
      <c r="A237" s="186">
        <v>11</v>
      </c>
      <c r="B237" s="194"/>
      <c r="C237" s="96" t="s">
        <v>148</v>
      </c>
      <c r="D237" s="195">
        <v>11</v>
      </c>
      <c r="E237" s="324" t="s">
        <v>70</v>
      </c>
      <c r="F237" s="186">
        <v>34</v>
      </c>
      <c r="G237" s="186">
        <v>34</v>
      </c>
      <c r="H237" s="288"/>
      <c r="K237" s="288"/>
      <c r="X237" s="186"/>
    </row>
    <row r="238" spans="1:24" ht="13.5" customHeight="1" outlineLevel="1" x14ac:dyDescent="0.35">
      <c r="A238" s="186">
        <v>12</v>
      </c>
      <c r="B238" s="194"/>
      <c r="C238" s="96" t="s">
        <v>146</v>
      </c>
      <c r="D238" s="195">
        <v>20.8</v>
      </c>
      <c r="E238" s="324" t="s">
        <v>69</v>
      </c>
      <c r="F238" s="186">
        <v>34</v>
      </c>
      <c r="G238" s="186">
        <v>34</v>
      </c>
      <c r="H238" s="288"/>
      <c r="K238" s="288"/>
      <c r="X238" s="186"/>
    </row>
    <row r="239" spans="1:24" ht="13.5" customHeight="1" outlineLevel="1" x14ac:dyDescent="0.35">
      <c r="A239" s="186">
        <v>13</v>
      </c>
      <c r="B239" s="194"/>
      <c r="C239" s="96" t="s">
        <v>81</v>
      </c>
      <c r="D239" s="195">
        <v>28.7</v>
      </c>
      <c r="E239" s="324" t="s">
        <v>80</v>
      </c>
      <c r="F239" s="186">
        <v>34</v>
      </c>
      <c r="G239" s="186">
        <v>34</v>
      </c>
      <c r="H239" s="288"/>
      <c r="K239" s="288"/>
      <c r="X239" s="186"/>
    </row>
    <row r="240" spans="1:24" ht="13.5" customHeight="1" outlineLevel="1" x14ac:dyDescent="0.35">
      <c r="A240" s="186">
        <v>14</v>
      </c>
      <c r="B240" s="194"/>
      <c r="C240" s="96" t="s">
        <v>167</v>
      </c>
      <c r="D240" s="195">
        <v>25.7</v>
      </c>
      <c r="E240" s="324" t="s">
        <v>351</v>
      </c>
      <c r="F240" s="186">
        <v>34</v>
      </c>
      <c r="G240" s="186">
        <v>34</v>
      </c>
      <c r="H240" s="288"/>
      <c r="K240" s="288"/>
      <c r="X240" s="186"/>
    </row>
    <row r="241" spans="1:24" ht="13.5" customHeight="1" outlineLevel="1" x14ac:dyDescent="0.35">
      <c r="A241" s="186">
        <v>15</v>
      </c>
      <c r="B241" s="194"/>
      <c r="C241" s="96" t="s">
        <v>220</v>
      </c>
      <c r="D241" s="195">
        <v>20.6</v>
      </c>
      <c r="E241" s="324" t="s">
        <v>175</v>
      </c>
      <c r="F241" s="186">
        <v>33</v>
      </c>
      <c r="G241" s="186">
        <v>33</v>
      </c>
      <c r="H241" s="288"/>
      <c r="K241" s="288"/>
      <c r="X241" s="186"/>
    </row>
    <row r="242" spans="1:24" ht="13.5" customHeight="1" outlineLevel="1" x14ac:dyDescent="0.35">
      <c r="A242" s="186">
        <v>16</v>
      </c>
      <c r="B242" s="194"/>
      <c r="C242" s="96" t="s">
        <v>368</v>
      </c>
      <c r="D242" s="195">
        <v>20.2</v>
      </c>
      <c r="E242" s="324" t="s">
        <v>351</v>
      </c>
      <c r="F242" s="186">
        <v>33</v>
      </c>
      <c r="G242" s="186">
        <v>33</v>
      </c>
      <c r="H242" s="288"/>
      <c r="K242" s="288"/>
      <c r="X242" s="186"/>
    </row>
    <row r="243" spans="1:24" ht="13.5" customHeight="1" outlineLevel="1" x14ac:dyDescent="0.35">
      <c r="A243" s="186">
        <v>17</v>
      </c>
      <c r="B243" s="194"/>
      <c r="C243" s="96" t="s">
        <v>244</v>
      </c>
      <c r="D243" s="195">
        <v>17.399999999999999</v>
      </c>
      <c r="E243" s="324" t="s">
        <v>351</v>
      </c>
      <c r="F243" s="186">
        <v>33</v>
      </c>
      <c r="G243" s="186">
        <v>33</v>
      </c>
      <c r="H243" s="288"/>
      <c r="K243" s="288"/>
      <c r="X243" s="186"/>
    </row>
    <row r="244" spans="1:24" ht="13.5" customHeight="1" outlineLevel="1" x14ac:dyDescent="0.35">
      <c r="A244" s="186">
        <v>18</v>
      </c>
      <c r="B244" s="194"/>
      <c r="C244" s="96" t="s">
        <v>236</v>
      </c>
      <c r="D244" s="195">
        <v>18.399999999999999</v>
      </c>
      <c r="E244" s="324" t="s">
        <v>80</v>
      </c>
      <c r="F244" s="186">
        <v>32</v>
      </c>
      <c r="G244" s="186">
        <v>32</v>
      </c>
      <c r="H244" s="288"/>
      <c r="K244" s="288"/>
      <c r="X244" s="186"/>
    </row>
    <row r="245" spans="1:24" ht="13.5" customHeight="1" outlineLevel="1" x14ac:dyDescent="0.35">
      <c r="A245" s="186">
        <v>19</v>
      </c>
      <c r="B245" s="194"/>
      <c r="C245" s="96" t="s">
        <v>208</v>
      </c>
      <c r="D245" s="195">
        <v>17.600000000000001</v>
      </c>
      <c r="E245" s="324" t="s">
        <v>175</v>
      </c>
      <c r="F245" s="186">
        <v>32</v>
      </c>
      <c r="G245" s="186">
        <v>32</v>
      </c>
      <c r="H245" s="288"/>
      <c r="K245" s="288"/>
      <c r="X245" s="186"/>
    </row>
    <row r="246" spans="1:24" ht="13.5" customHeight="1" outlineLevel="1" x14ac:dyDescent="0.35">
      <c r="A246" s="186">
        <v>20</v>
      </c>
      <c r="B246" s="194"/>
      <c r="C246" s="96" t="s">
        <v>241</v>
      </c>
      <c r="D246" s="195">
        <v>22.9</v>
      </c>
      <c r="E246" s="324" t="s">
        <v>70</v>
      </c>
      <c r="F246" s="186">
        <v>32</v>
      </c>
      <c r="G246" s="186">
        <v>32</v>
      </c>
      <c r="H246" s="288"/>
      <c r="K246" s="288"/>
      <c r="X246" s="186"/>
    </row>
    <row r="247" spans="1:24" ht="13.5" customHeight="1" outlineLevel="1" x14ac:dyDescent="0.35">
      <c r="A247" s="186">
        <v>21</v>
      </c>
      <c r="B247" s="194"/>
      <c r="C247" s="96" t="s">
        <v>396</v>
      </c>
      <c r="D247" s="195">
        <v>11.3</v>
      </c>
      <c r="E247" s="324" t="s">
        <v>80</v>
      </c>
      <c r="F247" s="186">
        <v>32</v>
      </c>
      <c r="G247" s="186">
        <v>32</v>
      </c>
      <c r="H247" s="288"/>
      <c r="K247" s="288"/>
      <c r="X247" s="186"/>
    </row>
    <row r="248" spans="1:24" ht="13.5" customHeight="1" outlineLevel="1" x14ac:dyDescent="0.35">
      <c r="A248" s="186">
        <v>22</v>
      </c>
      <c r="B248" s="194"/>
      <c r="C248" s="96" t="s">
        <v>356</v>
      </c>
      <c r="D248" s="195">
        <v>15.1</v>
      </c>
      <c r="E248" s="324" t="s">
        <v>103</v>
      </c>
      <c r="F248" s="186">
        <v>32</v>
      </c>
      <c r="G248" s="186">
        <v>32</v>
      </c>
      <c r="H248" s="288"/>
      <c r="K248" s="288"/>
      <c r="X248" s="186"/>
    </row>
    <row r="249" spans="1:24" ht="13.5" customHeight="1" outlineLevel="1" x14ac:dyDescent="0.35">
      <c r="A249" s="186">
        <v>23</v>
      </c>
      <c r="B249" s="194"/>
      <c r="C249" s="96" t="s">
        <v>451</v>
      </c>
      <c r="D249" s="195">
        <v>15.4</v>
      </c>
      <c r="E249" s="324" t="s">
        <v>70</v>
      </c>
      <c r="F249" s="186">
        <v>31</v>
      </c>
      <c r="G249" s="186">
        <v>31</v>
      </c>
      <c r="H249" s="288"/>
      <c r="K249" s="288"/>
      <c r="X249" s="186"/>
    </row>
    <row r="250" spans="1:24" ht="13.5" customHeight="1" outlineLevel="1" x14ac:dyDescent="0.35">
      <c r="A250" s="186">
        <v>24</v>
      </c>
      <c r="B250" s="194"/>
      <c r="C250" s="96" t="s">
        <v>286</v>
      </c>
      <c r="D250" s="195">
        <v>31.2</v>
      </c>
      <c r="E250" s="324" t="s">
        <v>351</v>
      </c>
      <c r="F250" s="186">
        <v>31</v>
      </c>
      <c r="G250" s="186">
        <v>31</v>
      </c>
      <c r="H250" s="288"/>
      <c r="K250" s="288"/>
      <c r="X250" s="186"/>
    </row>
    <row r="251" spans="1:24" ht="13.5" customHeight="1" outlineLevel="1" x14ac:dyDescent="0.35">
      <c r="A251" s="186">
        <v>25</v>
      </c>
      <c r="B251" s="194"/>
      <c r="C251" s="96" t="s">
        <v>157</v>
      </c>
      <c r="D251" s="195">
        <v>15.1</v>
      </c>
      <c r="E251" s="324" t="s">
        <v>175</v>
      </c>
      <c r="F251" s="186">
        <v>31</v>
      </c>
      <c r="G251" s="186">
        <v>31</v>
      </c>
      <c r="H251" s="288"/>
      <c r="K251" s="288"/>
      <c r="X251" s="186"/>
    </row>
    <row r="252" spans="1:24" ht="13.5" customHeight="1" outlineLevel="1" x14ac:dyDescent="0.35">
      <c r="A252" s="186">
        <v>26</v>
      </c>
      <c r="B252" s="194"/>
      <c r="C252" s="96" t="s">
        <v>257</v>
      </c>
      <c r="D252" s="195">
        <v>28.4</v>
      </c>
      <c r="E252" s="324" t="s">
        <v>351</v>
      </c>
      <c r="F252" s="186">
        <v>30</v>
      </c>
      <c r="G252" s="186">
        <v>30</v>
      </c>
      <c r="H252" s="288"/>
      <c r="K252" s="288"/>
      <c r="X252" s="186"/>
    </row>
    <row r="253" spans="1:24" ht="13.5" customHeight="1" outlineLevel="1" x14ac:dyDescent="0.35">
      <c r="A253" s="186">
        <v>27</v>
      </c>
      <c r="B253" s="194"/>
      <c r="C253" s="96" t="s">
        <v>247</v>
      </c>
      <c r="D253" s="195">
        <v>28.7</v>
      </c>
      <c r="E253" s="324" t="s">
        <v>70</v>
      </c>
      <c r="F253" s="186">
        <v>30</v>
      </c>
      <c r="G253" s="186">
        <v>30</v>
      </c>
      <c r="H253" s="288"/>
      <c r="K253" s="288"/>
      <c r="X253" s="186"/>
    </row>
    <row r="254" spans="1:24" ht="13.5" customHeight="1" outlineLevel="1" x14ac:dyDescent="0.35">
      <c r="A254" s="186">
        <v>28</v>
      </c>
      <c r="B254" s="194"/>
      <c r="C254" s="96" t="s">
        <v>119</v>
      </c>
      <c r="D254" s="195">
        <v>25.2</v>
      </c>
      <c r="E254" s="324" t="s">
        <v>175</v>
      </c>
      <c r="F254" s="186">
        <v>30</v>
      </c>
      <c r="G254" s="186">
        <v>30</v>
      </c>
      <c r="H254" s="288"/>
      <c r="K254" s="288"/>
      <c r="X254" s="186"/>
    </row>
    <row r="255" spans="1:24" ht="13.5" customHeight="1" outlineLevel="1" x14ac:dyDescent="0.35">
      <c r="A255" s="186">
        <v>29</v>
      </c>
      <c r="B255" s="194"/>
      <c r="C255" s="96" t="s">
        <v>243</v>
      </c>
      <c r="D255" s="195">
        <v>17.8</v>
      </c>
      <c r="E255" s="324" t="s">
        <v>69</v>
      </c>
      <c r="F255" s="186">
        <v>30</v>
      </c>
      <c r="G255" s="186">
        <v>30</v>
      </c>
      <c r="H255" s="288"/>
      <c r="K255" s="288"/>
      <c r="X255" s="186"/>
    </row>
    <row r="256" spans="1:24" ht="13.5" customHeight="1" outlineLevel="1" x14ac:dyDescent="0.35">
      <c r="A256" s="186">
        <v>30</v>
      </c>
      <c r="B256" s="194"/>
      <c r="C256" s="96" t="s">
        <v>445</v>
      </c>
      <c r="D256" s="195">
        <v>25.8</v>
      </c>
      <c r="E256" s="324" t="s">
        <v>69</v>
      </c>
      <c r="F256" s="186">
        <v>30</v>
      </c>
      <c r="G256" s="186">
        <v>30</v>
      </c>
      <c r="H256" s="288"/>
      <c r="K256" s="288"/>
      <c r="X256" s="186"/>
    </row>
    <row r="257" spans="1:24" ht="13.5" customHeight="1" outlineLevel="1" x14ac:dyDescent="0.35">
      <c r="A257" s="186">
        <v>31</v>
      </c>
      <c r="B257" s="194"/>
      <c r="C257" s="96" t="s">
        <v>424</v>
      </c>
      <c r="D257" s="195">
        <v>13.2</v>
      </c>
      <c r="E257" s="324" t="s">
        <v>70</v>
      </c>
      <c r="F257" s="186">
        <v>30</v>
      </c>
      <c r="G257" s="186">
        <v>30</v>
      </c>
      <c r="H257" s="288"/>
      <c r="K257" s="288"/>
      <c r="X257" s="186"/>
    </row>
    <row r="258" spans="1:24" ht="13.5" customHeight="1" outlineLevel="1" x14ac:dyDescent="0.35">
      <c r="A258" s="186">
        <v>32</v>
      </c>
      <c r="B258" s="194"/>
      <c r="C258" s="96" t="s">
        <v>202</v>
      </c>
      <c r="D258" s="195">
        <v>11.6</v>
      </c>
      <c r="E258" s="324" t="s">
        <v>80</v>
      </c>
      <c r="F258" s="186">
        <v>30</v>
      </c>
      <c r="G258" s="186">
        <v>30</v>
      </c>
      <c r="H258" s="288"/>
      <c r="K258" s="288"/>
      <c r="X258" s="186"/>
    </row>
    <row r="259" spans="1:24" ht="13.5" customHeight="1" outlineLevel="1" x14ac:dyDescent="0.35">
      <c r="A259" s="186">
        <v>33</v>
      </c>
      <c r="B259" s="194"/>
      <c r="C259" s="96" t="s">
        <v>237</v>
      </c>
      <c r="D259" s="195">
        <v>25.2</v>
      </c>
      <c r="E259" s="324" t="s">
        <v>175</v>
      </c>
      <c r="F259" s="186">
        <v>29</v>
      </c>
      <c r="G259" s="186">
        <v>29</v>
      </c>
      <c r="H259" s="288"/>
      <c r="K259" s="288"/>
      <c r="X259" s="186"/>
    </row>
    <row r="260" spans="1:24" ht="13.5" customHeight="1" outlineLevel="1" x14ac:dyDescent="0.35">
      <c r="A260" s="186">
        <v>34</v>
      </c>
      <c r="B260" s="194"/>
      <c r="C260" s="96" t="s">
        <v>215</v>
      </c>
      <c r="D260" s="195">
        <v>20.9</v>
      </c>
      <c r="E260" s="324" t="s">
        <v>175</v>
      </c>
      <c r="F260" s="186">
        <v>29</v>
      </c>
      <c r="G260" s="186">
        <v>29</v>
      </c>
      <c r="H260" s="288"/>
      <c r="K260" s="288"/>
      <c r="X260" s="186"/>
    </row>
    <row r="261" spans="1:24" ht="13.5" customHeight="1" outlineLevel="1" x14ac:dyDescent="0.35">
      <c r="A261" s="186">
        <v>35</v>
      </c>
      <c r="B261" s="194"/>
      <c r="C261" s="96" t="s">
        <v>166</v>
      </c>
      <c r="D261" s="195">
        <v>40.6</v>
      </c>
      <c r="E261" s="324" t="s">
        <v>351</v>
      </c>
      <c r="F261" s="186">
        <v>29</v>
      </c>
      <c r="G261" s="186">
        <v>29</v>
      </c>
      <c r="H261" s="288"/>
      <c r="K261" s="288"/>
      <c r="X261" s="186"/>
    </row>
    <row r="262" spans="1:24" ht="13.5" customHeight="1" outlineLevel="1" x14ac:dyDescent="0.35">
      <c r="A262" s="186">
        <v>36</v>
      </c>
      <c r="B262" s="194"/>
      <c r="C262" s="96" t="s">
        <v>293</v>
      </c>
      <c r="D262" s="195">
        <v>21.4</v>
      </c>
      <c r="E262" s="324" t="s">
        <v>294</v>
      </c>
      <c r="F262" s="186">
        <v>28</v>
      </c>
      <c r="G262" s="186">
        <v>28</v>
      </c>
      <c r="H262" s="288"/>
      <c r="K262" s="288"/>
      <c r="X262" s="186"/>
    </row>
    <row r="263" spans="1:24" ht="13.5" customHeight="1" outlineLevel="1" x14ac:dyDescent="0.35">
      <c r="A263" s="186">
        <v>37</v>
      </c>
      <c r="B263" s="194"/>
      <c r="C263" s="96" t="s">
        <v>432</v>
      </c>
      <c r="D263" s="195">
        <v>10.3</v>
      </c>
      <c r="E263" s="324" t="s">
        <v>80</v>
      </c>
      <c r="F263" s="186">
        <v>27</v>
      </c>
      <c r="G263" s="186">
        <v>27</v>
      </c>
      <c r="H263" s="288"/>
      <c r="K263" s="288"/>
      <c r="X263" s="186"/>
    </row>
    <row r="264" spans="1:24" ht="13.5" customHeight="1" outlineLevel="1" x14ac:dyDescent="0.35">
      <c r="A264" s="186">
        <v>38</v>
      </c>
      <c r="B264" s="194"/>
      <c r="C264" s="96" t="s">
        <v>204</v>
      </c>
      <c r="D264" s="195">
        <v>17.600000000000001</v>
      </c>
      <c r="E264" s="324" t="s">
        <v>175</v>
      </c>
      <c r="F264" s="186">
        <v>27</v>
      </c>
      <c r="G264" s="186">
        <v>27</v>
      </c>
      <c r="H264" s="288"/>
      <c r="K264" s="288"/>
      <c r="X264" s="186"/>
    </row>
    <row r="265" spans="1:24" ht="13.5" customHeight="1" outlineLevel="1" x14ac:dyDescent="0.35">
      <c r="A265" s="186">
        <v>39</v>
      </c>
      <c r="B265" s="194"/>
      <c r="C265" s="96" t="s">
        <v>240</v>
      </c>
      <c r="D265" s="195">
        <v>19.5</v>
      </c>
      <c r="E265" s="324" t="s">
        <v>70</v>
      </c>
      <c r="F265" s="186">
        <v>27</v>
      </c>
      <c r="G265" s="186">
        <v>27</v>
      </c>
      <c r="H265" s="288"/>
      <c r="K265" s="288"/>
      <c r="X265" s="186"/>
    </row>
    <row r="266" spans="1:24" ht="13.5" customHeight="1" outlineLevel="1" x14ac:dyDescent="0.35">
      <c r="A266" s="186">
        <v>40</v>
      </c>
      <c r="B266" s="194"/>
      <c r="C266" s="96" t="s">
        <v>416</v>
      </c>
      <c r="D266" s="195">
        <v>22.7</v>
      </c>
      <c r="E266" s="324" t="s">
        <v>69</v>
      </c>
      <c r="F266" s="186">
        <v>26</v>
      </c>
      <c r="G266" s="186">
        <v>26</v>
      </c>
      <c r="H266" s="288"/>
      <c r="K266" s="288"/>
      <c r="X266" s="186"/>
    </row>
    <row r="267" spans="1:24" ht="13.5" customHeight="1" outlineLevel="1" x14ac:dyDescent="0.35">
      <c r="A267" s="186">
        <v>41</v>
      </c>
      <c r="B267" s="194"/>
      <c r="C267" s="96" t="s">
        <v>151</v>
      </c>
      <c r="D267" s="195">
        <v>23.2</v>
      </c>
      <c r="E267" s="324" t="s">
        <v>69</v>
      </c>
      <c r="F267" s="186">
        <v>26</v>
      </c>
      <c r="G267" s="186">
        <v>26</v>
      </c>
      <c r="H267" s="288"/>
      <c r="K267" s="288"/>
      <c r="X267" s="186"/>
    </row>
    <row r="268" spans="1:24" ht="13.5" customHeight="1" outlineLevel="1" x14ac:dyDescent="0.35">
      <c r="A268" s="186">
        <v>42</v>
      </c>
      <c r="B268" s="194"/>
      <c r="C268" s="96" t="s">
        <v>275</v>
      </c>
      <c r="D268" s="195">
        <v>19.8</v>
      </c>
      <c r="E268" s="324" t="s">
        <v>175</v>
      </c>
      <c r="F268" s="186">
        <v>26</v>
      </c>
      <c r="G268" s="186">
        <v>26</v>
      </c>
      <c r="H268" s="288"/>
      <c r="K268" s="288"/>
      <c r="X268" s="186"/>
    </row>
    <row r="269" spans="1:24" ht="13.5" customHeight="1" outlineLevel="1" x14ac:dyDescent="0.35">
      <c r="A269" s="186">
        <v>43</v>
      </c>
      <c r="B269" s="194"/>
      <c r="C269" s="96" t="s">
        <v>256</v>
      </c>
      <c r="D269" s="195">
        <v>30</v>
      </c>
      <c r="E269" s="324" t="s">
        <v>175</v>
      </c>
      <c r="F269" s="186">
        <v>26</v>
      </c>
      <c r="G269" s="186">
        <v>26</v>
      </c>
      <c r="H269" s="288"/>
      <c r="K269" s="288"/>
      <c r="X269" s="186"/>
    </row>
    <row r="270" spans="1:24" ht="13.5" customHeight="1" outlineLevel="1" x14ac:dyDescent="0.35">
      <c r="A270" s="186">
        <v>44</v>
      </c>
      <c r="B270" s="194"/>
      <c r="C270" s="96" t="s">
        <v>249</v>
      </c>
      <c r="D270" s="195">
        <v>26.7</v>
      </c>
      <c r="E270" s="324" t="s">
        <v>351</v>
      </c>
      <c r="F270" s="186">
        <v>26</v>
      </c>
      <c r="G270" s="186">
        <v>26</v>
      </c>
      <c r="H270" s="288"/>
      <c r="K270" s="288"/>
      <c r="X270" s="186"/>
    </row>
    <row r="271" spans="1:24" ht="13.5" customHeight="1" outlineLevel="1" x14ac:dyDescent="0.35">
      <c r="A271" s="186">
        <v>45</v>
      </c>
      <c r="B271" s="194"/>
      <c r="C271" s="96" t="s">
        <v>400</v>
      </c>
      <c r="D271" s="195">
        <v>14.3</v>
      </c>
      <c r="E271" s="324" t="s">
        <v>351</v>
      </c>
      <c r="F271" s="186">
        <v>25</v>
      </c>
      <c r="G271" s="186">
        <v>25</v>
      </c>
      <c r="H271" s="288"/>
      <c r="K271" s="288"/>
      <c r="X271" s="186"/>
    </row>
    <row r="272" spans="1:24" ht="13.5" customHeight="1" outlineLevel="1" x14ac:dyDescent="0.35">
      <c r="A272" s="186">
        <v>46</v>
      </c>
      <c r="B272" s="194"/>
      <c r="C272" s="96" t="s">
        <v>159</v>
      </c>
      <c r="D272" s="195">
        <v>22.2</v>
      </c>
      <c r="E272" s="324" t="s">
        <v>175</v>
      </c>
      <c r="F272" s="186">
        <v>24</v>
      </c>
      <c r="G272" s="186">
        <v>24</v>
      </c>
      <c r="H272" s="288"/>
      <c r="K272" s="288"/>
      <c r="X272" s="186"/>
    </row>
    <row r="273" spans="1:24" ht="13.5" customHeight="1" outlineLevel="1" x14ac:dyDescent="0.35">
      <c r="A273" s="186">
        <v>47</v>
      </c>
      <c r="B273" s="194"/>
      <c r="C273" s="96" t="s">
        <v>305</v>
      </c>
      <c r="D273" s="195">
        <v>13.5</v>
      </c>
      <c r="E273" s="324" t="s">
        <v>70</v>
      </c>
      <c r="F273" s="186">
        <v>24</v>
      </c>
      <c r="G273" s="186">
        <v>24</v>
      </c>
      <c r="H273" s="288"/>
      <c r="K273" s="288"/>
      <c r="X273" s="186"/>
    </row>
    <row r="274" spans="1:24" ht="13.5" customHeight="1" outlineLevel="1" x14ac:dyDescent="0.35">
      <c r="A274" s="186">
        <v>48</v>
      </c>
      <c r="B274" s="194"/>
      <c r="C274" s="96" t="s">
        <v>161</v>
      </c>
      <c r="D274" s="195">
        <v>28</v>
      </c>
      <c r="E274" s="324" t="s">
        <v>175</v>
      </c>
      <c r="F274" s="186">
        <v>23</v>
      </c>
      <c r="G274" s="186">
        <v>23</v>
      </c>
      <c r="H274" s="288"/>
      <c r="K274" s="288"/>
      <c r="X274" s="186"/>
    </row>
    <row r="275" spans="1:24" ht="13.5" customHeight="1" outlineLevel="1" x14ac:dyDescent="0.35">
      <c r="A275" s="186">
        <v>49</v>
      </c>
      <c r="B275" s="194"/>
      <c r="C275" s="186" t="s">
        <v>346</v>
      </c>
      <c r="D275" s="195">
        <v>19.2</v>
      </c>
      <c r="E275" s="196" t="s">
        <v>175</v>
      </c>
      <c r="F275" s="186">
        <v>23</v>
      </c>
      <c r="G275" s="186">
        <v>23</v>
      </c>
      <c r="H275" s="288"/>
      <c r="K275" s="288"/>
      <c r="X275" s="186"/>
    </row>
    <row r="276" spans="1:24" ht="13.5" customHeight="1" outlineLevel="1" x14ac:dyDescent="0.35">
      <c r="A276" s="186">
        <v>50</v>
      </c>
      <c r="B276" s="194"/>
      <c r="C276" s="186" t="s">
        <v>339</v>
      </c>
      <c r="D276" s="195">
        <v>30.5</v>
      </c>
      <c r="E276" s="196" t="s">
        <v>351</v>
      </c>
      <c r="F276" s="186">
        <v>22</v>
      </c>
      <c r="G276" s="186">
        <v>22</v>
      </c>
      <c r="H276" s="288"/>
      <c r="K276" s="288"/>
      <c r="X276" s="186"/>
    </row>
    <row r="277" spans="1:24" ht="13.5" customHeight="1" outlineLevel="1" x14ac:dyDescent="0.35">
      <c r="A277" s="186">
        <v>51</v>
      </c>
      <c r="B277" s="194"/>
      <c r="C277" s="186" t="s">
        <v>427</v>
      </c>
      <c r="D277" s="195">
        <v>26.1</v>
      </c>
      <c r="E277" s="196" t="s">
        <v>175</v>
      </c>
      <c r="F277" s="186">
        <v>19</v>
      </c>
      <c r="G277" s="186">
        <v>19</v>
      </c>
      <c r="H277" s="288"/>
      <c r="K277" s="288"/>
      <c r="X277" s="186"/>
    </row>
    <row r="278" spans="1:24" ht="13.5" customHeight="1" outlineLevel="1" x14ac:dyDescent="0.35">
      <c r="A278" s="186">
        <v>55</v>
      </c>
      <c r="B278" s="194"/>
      <c r="G278" s="186">
        <v>38</v>
      </c>
      <c r="H278" s="288"/>
      <c r="K278" s="288"/>
      <c r="X278" s="186"/>
    </row>
    <row r="279" spans="1:24" ht="13.5" customHeight="1" outlineLevel="1" x14ac:dyDescent="0.35">
      <c r="A279" s="186">
        <v>56</v>
      </c>
      <c r="B279" s="194"/>
      <c r="G279" s="186">
        <v>20</v>
      </c>
      <c r="H279" s="288"/>
      <c r="K279" s="288"/>
      <c r="X279" s="186"/>
    </row>
    <row r="280" spans="1:24" ht="13.5" customHeight="1" outlineLevel="1" x14ac:dyDescent="0.35">
      <c r="A280" s="186">
        <v>57</v>
      </c>
      <c r="B280" s="194"/>
      <c r="G280" s="186">
        <v>40</v>
      </c>
      <c r="H280" s="288"/>
      <c r="K280" s="288"/>
      <c r="X280" s="186"/>
    </row>
    <row r="281" spans="1:24" ht="13.5" customHeight="1" outlineLevel="1" x14ac:dyDescent="0.35">
      <c r="A281" s="186">
        <v>58</v>
      </c>
      <c r="B281" s="194"/>
      <c r="G281" s="186">
        <v>18</v>
      </c>
      <c r="H281" s="288"/>
      <c r="K281" s="288"/>
      <c r="X281" s="186"/>
    </row>
    <row r="282" spans="1:24" ht="13.5" customHeight="1" outlineLevel="1" x14ac:dyDescent="0.35">
      <c r="A282" s="186">
        <v>59</v>
      </c>
      <c r="B282" s="194"/>
      <c r="G282" s="186">
        <v>47</v>
      </c>
      <c r="H282" s="288"/>
      <c r="K282" s="288"/>
      <c r="X282" s="186"/>
    </row>
    <row r="283" spans="1:24" ht="13.5" customHeight="1" outlineLevel="1" x14ac:dyDescent="0.35">
      <c r="A283" s="186">
        <v>60</v>
      </c>
      <c r="B283" s="194"/>
      <c r="G283" s="186">
        <v>60</v>
      </c>
      <c r="H283" s="288"/>
      <c r="K283" s="288"/>
      <c r="X283" s="186"/>
    </row>
    <row r="284" spans="1:24" ht="13.5" customHeight="1" outlineLevel="1" x14ac:dyDescent="0.35">
      <c r="A284" s="186">
        <v>61</v>
      </c>
      <c r="B284" s="194"/>
      <c r="G284" s="186">
        <v>23</v>
      </c>
      <c r="H284" s="288"/>
      <c r="K284" s="288"/>
    </row>
    <row r="285" spans="1:24" ht="13.5" customHeight="1" outlineLevel="1" x14ac:dyDescent="0.35">
      <c r="A285" s="186">
        <v>62</v>
      </c>
      <c r="B285" s="194"/>
      <c r="H285" s="288"/>
      <c r="K285" s="288"/>
    </row>
    <row r="286" spans="1:24" ht="13.5" customHeight="1" outlineLevel="1" x14ac:dyDescent="0.35">
      <c r="A286" s="186">
        <v>63</v>
      </c>
      <c r="B286" s="194"/>
      <c r="H286" s="288"/>
      <c r="K286" s="288"/>
    </row>
    <row r="287" spans="1:24" ht="13.5" customHeight="1" outlineLevel="1" x14ac:dyDescent="0.35">
      <c r="A287" s="186">
        <v>64</v>
      </c>
      <c r="B287" s="194"/>
      <c r="G287" s="186">
        <v>21</v>
      </c>
      <c r="H287" s="288"/>
      <c r="K287" s="288"/>
    </row>
    <row r="288" spans="1:24" ht="13.5" customHeight="1" outlineLevel="1" x14ac:dyDescent="0.35">
      <c r="B288" s="194"/>
      <c r="H288" s="288"/>
      <c r="K288" s="288"/>
    </row>
    <row r="289" spans="2:11" ht="13.5" customHeight="1" outlineLevel="1" x14ac:dyDescent="0.35">
      <c r="B289" s="194"/>
      <c r="H289" s="288"/>
      <c r="K289" s="288"/>
    </row>
    <row r="290" spans="2:11" ht="13.5" customHeight="1" outlineLevel="1" x14ac:dyDescent="0.35">
      <c r="B290" s="194"/>
      <c r="H290" s="288"/>
      <c r="K290" s="288"/>
    </row>
    <row r="291" spans="2:11" ht="13.5" customHeight="1" outlineLevel="1" x14ac:dyDescent="0.35">
      <c r="B291" s="194"/>
      <c r="H291" s="288"/>
      <c r="K291" s="288"/>
    </row>
    <row r="292" spans="2:11" ht="13.5" customHeight="1" outlineLevel="1" x14ac:dyDescent="0.35">
      <c r="B292" s="194"/>
      <c r="H292" s="288"/>
      <c r="K292" s="288"/>
    </row>
    <row r="293" spans="2:11" ht="13.5" customHeight="1" outlineLevel="1" x14ac:dyDescent="0.35">
      <c r="B293" s="194"/>
      <c r="H293" s="288"/>
      <c r="K293" s="288"/>
    </row>
    <row r="294" spans="2:11" ht="13.5" customHeight="1" outlineLevel="1" x14ac:dyDescent="0.35">
      <c r="B294" s="194"/>
      <c r="H294" s="288"/>
      <c r="K294" s="288"/>
    </row>
    <row r="295" spans="2:11" ht="13.5" customHeight="1" outlineLevel="1" x14ac:dyDescent="0.35">
      <c r="B295" s="194"/>
      <c r="H295" s="288"/>
      <c r="K295" s="288"/>
    </row>
    <row r="296" spans="2:11" ht="13.5" customHeight="1" outlineLevel="1" x14ac:dyDescent="0.35">
      <c r="B296" s="194"/>
      <c r="H296" s="288"/>
      <c r="K296" s="288"/>
    </row>
    <row r="297" spans="2:11" ht="13.5" customHeight="1" outlineLevel="1" x14ac:dyDescent="0.35">
      <c r="B297" s="194"/>
      <c r="H297" s="288"/>
      <c r="K297" s="288"/>
    </row>
    <row r="298" spans="2:11" ht="13.5" customHeight="1" outlineLevel="1" x14ac:dyDescent="0.35">
      <c r="B298" s="194"/>
      <c r="H298" s="288"/>
      <c r="K298" s="288"/>
    </row>
    <row r="299" spans="2:11" ht="13.5" customHeight="1" outlineLevel="1" x14ac:dyDescent="0.35">
      <c r="B299" s="194"/>
      <c r="H299" s="288"/>
      <c r="K299" s="288"/>
    </row>
    <row r="300" spans="2:11" ht="13.5" customHeight="1" outlineLevel="1" x14ac:dyDescent="0.35">
      <c r="B300" s="194"/>
      <c r="H300" s="288"/>
      <c r="K300" s="288"/>
    </row>
    <row r="301" spans="2:11" ht="13.5" customHeight="1" outlineLevel="1" x14ac:dyDescent="0.35">
      <c r="B301" s="194"/>
      <c r="H301" s="288"/>
      <c r="K301" s="288"/>
    </row>
    <row r="302" spans="2:11" ht="13.5" customHeight="1" outlineLevel="1" x14ac:dyDescent="0.35">
      <c r="B302" s="194"/>
      <c r="H302" s="288"/>
      <c r="K302" s="288"/>
    </row>
    <row r="303" spans="2:11" ht="13.5" customHeight="1" outlineLevel="1" x14ac:dyDescent="0.35">
      <c r="B303" s="194"/>
      <c r="K303" s="288"/>
    </row>
    <row r="304" spans="2:11" ht="13.5" customHeight="1" outlineLevel="1" x14ac:dyDescent="0.35">
      <c r="B304" s="194"/>
      <c r="K304" s="288"/>
    </row>
    <row r="305" spans="2:11" ht="13.5" customHeight="1" outlineLevel="1" x14ac:dyDescent="0.35">
      <c r="B305" s="194"/>
      <c r="K305" s="288"/>
    </row>
    <row r="306" spans="2:11" ht="13.5" customHeight="1" outlineLevel="1" x14ac:dyDescent="0.35">
      <c r="B306" s="194"/>
      <c r="K306" s="288"/>
    </row>
    <row r="307" spans="2:11" ht="13.5" customHeight="1" outlineLevel="1" x14ac:dyDescent="0.35">
      <c r="B307" s="194"/>
      <c r="K307" s="288"/>
    </row>
    <row r="308" spans="2:11" ht="13.5" customHeight="1" outlineLevel="1" x14ac:dyDescent="0.35">
      <c r="B308" s="194"/>
      <c r="K308" s="288"/>
    </row>
    <row r="309" spans="2:11" ht="13.5" customHeight="1" outlineLevel="1" x14ac:dyDescent="0.35">
      <c r="B309" s="194"/>
      <c r="K309" s="288"/>
    </row>
    <row r="310" spans="2:11" ht="13.5" customHeight="1" outlineLevel="1" x14ac:dyDescent="0.35">
      <c r="B310" s="194"/>
      <c r="K310" s="288"/>
    </row>
    <row r="311" spans="2:11" ht="13.5" customHeight="1" outlineLevel="1" x14ac:dyDescent="0.35">
      <c r="B311" s="194"/>
      <c r="K311" s="288"/>
    </row>
    <row r="312" spans="2:11" ht="13.5" customHeight="1" outlineLevel="1" x14ac:dyDescent="0.35">
      <c r="B312" s="194"/>
      <c r="K312" s="288"/>
    </row>
    <row r="313" spans="2:11" ht="13.5" customHeight="1" outlineLevel="1" x14ac:dyDescent="0.35">
      <c r="B313" s="194"/>
      <c r="K313" s="288"/>
    </row>
    <row r="314" spans="2:11" ht="13.5" customHeight="1" outlineLevel="1" x14ac:dyDescent="0.35">
      <c r="B314" s="194"/>
      <c r="K314" s="288"/>
    </row>
    <row r="315" spans="2:11" ht="13.5" customHeight="1" outlineLevel="1" x14ac:dyDescent="0.35">
      <c r="B315" s="194"/>
      <c r="K315" s="288"/>
    </row>
    <row r="316" spans="2:11" ht="13.5" customHeight="1" outlineLevel="1" x14ac:dyDescent="0.35">
      <c r="B316" s="194"/>
      <c r="K316" s="288"/>
    </row>
    <row r="317" spans="2:11" ht="13.5" customHeight="1" outlineLevel="1" x14ac:dyDescent="0.35">
      <c r="B317" s="194"/>
      <c r="K317" s="288"/>
    </row>
    <row r="318" spans="2:11" ht="13.5" customHeight="1" outlineLevel="1" x14ac:dyDescent="0.35">
      <c r="B318" s="194"/>
      <c r="K318" s="288"/>
    </row>
    <row r="319" spans="2:11" ht="13.5" customHeight="1" outlineLevel="1" x14ac:dyDescent="0.35">
      <c r="B319" s="194"/>
      <c r="K319" s="288"/>
    </row>
    <row r="320" spans="2:11" ht="13.5" customHeight="1" outlineLevel="1" x14ac:dyDescent="0.35">
      <c r="B320" s="194"/>
      <c r="K320" s="288"/>
    </row>
    <row r="321" spans="1:24" ht="13.5" customHeight="1" outlineLevel="1" thickBot="1" x14ac:dyDescent="0.4">
      <c r="B321" s="194"/>
      <c r="K321" s="288"/>
    </row>
    <row r="322" spans="1:24" s="316" customFormat="1" ht="21" thickBot="1" x14ac:dyDescent="0.65">
      <c r="A322" s="314" t="s">
        <v>340</v>
      </c>
      <c r="B322" s="315"/>
      <c r="D322" s="317"/>
      <c r="E322" s="318"/>
      <c r="H322" s="319"/>
      <c r="X322" s="326"/>
    </row>
    <row r="323" spans="1:24" s="287" customFormat="1" ht="13.15" x14ac:dyDescent="0.4">
      <c r="A323" s="287" t="s">
        <v>30</v>
      </c>
      <c r="B323" s="320" t="s">
        <v>76</v>
      </c>
      <c r="C323" s="287" t="s">
        <v>31</v>
      </c>
      <c r="D323" s="320" t="s">
        <v>26</v>
      </c>
      <c r="E323" s="287" t="s">
        <v>77</v>
      </c>
      <c r="F323" s="287" t="s">
        <v>78</v>
      </c>
      <c r="X323" s="327"/>
    </row>
    <row r="324" spans="1:24" ht="13.5" customHeight="1" outlineLevel="2" x14ac:dyDescent="0.35">
      <c r="A324" s="186">
        <v>1</v>
      </c>
      <c r="B324" s="194"/>
      <c r="C324" s="96"/>
      <c r="E324" s="324"/>
      <c r="H324" s="288"/>
      <c r="K324" s="288"/>
    </row>
    <row r="325" spans="1:24" ht="13.5" customHeight="1" outlineLevel="2" x14ac:dyDescent="0.35">
      <c r="A325" s="186">
        <v>2</v>
      </c>
      <c r="B325" s="194"/>
      <c r="C325" s="96"/>
      <c r="E325" s="324"/>
      <c r="H325" s="288"/>
      <c r="K325" s="288"/>
    </row>
    <row r="326" spans="1:24" ht="13.5" customHeight="1" outlineLevel="2" x14ac:dyDescent="0.35">
      <c r="A326" s="186">
        <v>3</v>
      </c>
      <c r="B326" s="194"/>
      <c r="C326" s="96"/>
      <c r="E326" s="324"/>
      <c r="H326" s="288"/>
      <c r="K326" s="288"/>
    </row>
    <row r="327" spans="1:24" ht="13.5" customHeight="1" outlineLevel="2" x14ac:dyDescent="0.35">
      <c r="A327" s="186">
        <v>4</v>
      </c>
      <c r="B327" s="194"/>
      <c r="C327" s="96"/>
      <c r="E327" s="324"/>
      <c r="H327" s="288"/>
      <c r="K327" s="288"/>
    </row>
    <row r="328" spans="1:24" ht="13.5" customHeight="1" outlineLevel="2" x14ac:dyDescent="0.35">
      <c r="A328" s="186">
        <v>5</v>
      </c>
      <c r="B328" s="194"/>
      <c r="C328" s="96"/>
      <c r="E328" s="324"/>
      <c r="H328" s="288"/>
      <c r="K328" s="288"/>
    </row>
    <row r="329" spans="1:24" ht="13.5" customHeight="1" outlineLevel="2" x14ac:dyDescent="0.35">
      <c r="A329" s="186">
        <v>6</v>
      </c>
      <c r="B329" s="194"/>
      <c r="C329" s="96"/>
      <c r="E329" s="324"/>
      <c r="H329" s="288"/>
      <c r="K329" s="288"/>
    </row>
    <row r="330" spans="1:24" ht="13.5" customHeight="1" outlineLevel="2" x14ac:dyDescent="0.35">
      <c r="A330" s="186">
        <v>7</v>
      </c>
      <c r="B330" s="194"/>
      <c r="C330" s="96"/>
      <c r="E330" s="324"/>
      <c r="H330" s="288"/>
      <c r="K330" s="288"/>
    </row>
    <row r="331" spans="1:24" ht="13.5" customHeight="1" outlineLevel="2" x14ac:dyDescent="0.35">
      <c r="A331" s="186">
        <v>8</v>
      </c>
      <c r="B331" s="194"/>
      <c r="C331" s="96"/>
      <c r="E331" s="324"/>
      <c r="H331" s="288"/>
      <c r="K331" s="288"/>
    </row>
    <row r="332" spans="1:24" ht="13.5" customHeight="1" outlineLevel="2" x14ac:dyDescent="0.35">
      <c r="A332" s="186">
        <v>9</v>
      </c>
      <c r="B332" s="194"/>
      <c r="C332" s="96"/>
      <c r="E332" s="324"/>
      <c r="H332" s="288"/>
      <c r="K332" s="288"/>
    </row>
    <row r="333" spans="1:24" ht="13.5" customHeight="1" outlineLevel="2" x14ac:dyDescent="0.35">
      <c r="A333" s="186">
        <v>10</v>
      </c>
      <c r="B333" s="194"/>
      <c r="C333" s="96"/>
      <c r="E333" s="324"/>
      <c r="H333" s="288"/>
      <c r="K333" s="288"/>
    </row>
    <row r="334" spans="1:24" ht="13.5" customHeight="1" outlineLevel="2" x14ac:dyDescent="0.35">
      <c r="A334" s="186">
        <v>11</v>
      </c>
      <c r="B334" s="194"/>
      <c r="C334" s="96"/>
      <c r="E334" s="324"/>
      <c r="H334" s="288"/>
      <c r="K334" s="288"/>
    </row>
    <row r="335" spans="1:24" ht="13.5" customHeight="1" outlineLevel="2" x14ac:dyDescent="0.35">
      <c r="A335" s="186">
        <v>12</v>
      </c>
      <c r="B335" s="194"/>
      <c r="C335" s="96"/>
      <c r="E335" s="324"/>
      <c r="H335" s="288"/>
      <c r="K335" s="288"/>
    </row>
    <row r="336" spans="1:24" ht="13.5" customHeight="1" outlineLevel="2" x14ac:dyDescent="0.35">
      <c r="A336" s="186">
        <v>13</v>
      </c>
      <c r="B336" s="194"/>
      <c r="C336" s="96"/>
      <c r="E336" s="324"/>
      <c r="H336" s="288"/>
      <c r="K336" s="288"/>
    </row>
    <row r="337" spans="1:11" ht="13.5" customHeight="1" outlineLevel="2" x14ac:dyDescent="0.35">
      <c r="A337" s="186">
        <v>14</v>
      </c>
      <c r="B337" s="194"/>
      <c r="C337" s="96"/>
      <c r="E337" s="324"/>
      <c r="H337" s="288"/>
      <c r="K337" s="288"/>
    </row>
    <row r="338" spans="1:11" ht="13.5" customHeight="1" outlineLevel="2" x14ac:dyDescent="0.35">
      <c r="A338" s="186">
        <v>15</v>
      </c>
      <c r="B338" s="194"/>
      <c r="C338" s="96"/>
      <c r="E338" s="324"/>
      <c r="H338" s="288"/>
      <c r="K338" s="288"/>
    </row>
    <row r="339" spans="1:11" ht="13.5" customHeight="1" outlineLevel="2" x14ac:dyDescent="0.35">
      <c r="A339" s="186">
        <v>16</v>
      </c>
      <c r="B339" s="194"/>
      <c r="C339" s="96"/>
      <c r="E339" s="324"/>
      <c r="H339" s="288"/>
      <c r="K339" s="288"/>
    </row>
    <row r="340" spans="1:11" ht="13.5" customHeight="1" outlineLevel="2" x14ac:dyDescent="0.35">
      <c r="A340" s="186">
        <v>17</v>
      </c>
      <c r="B340" s="194"/>
      <c r="C340" s="96"/>
      <c r="E340" s="324"/>
      <c r="H340" s="288"/>
      <c r="K340" s="288"/>
    </row>
    <row r="341" spans="1:11" ht="13.5" customHeight="1" outlineLevel="2" x14ac:dyDescent="0.35">
      <c r="A341" s="186">
        <v>18</v>
      </c>
      <c r="B341" s="194"/>
      <c r="C341" s="96"/>
      <c r="E341" s="324"/>
      <c r="H341" s="288"/>
      <c r="K341" s="288"/>
    </row>
    <row r="342" spans="1:11" ht="13.5" customHeight="1" outlineLevel="2" x14ac:dyDescent="0.35">
      <c r="A342" s="186">
        <v>19</v>
      </c>
      <c r="B342" s="194"/>
      <c r="C342" s="96"/>
      <c r="E342" s="324"/>
      <c r="H342" s="288"/>
      <c r="K342" s="288"/>
    </row>
    <row r="343" spans="1:11" ht="13.5" customHeight="1" outlineLevel="2" x14ac:dyDescent="0.35">
      <c r="A343" s="186">
        <v>20</v>
      </c>
      <c r="B343" s="194"/>
      <c r="C343" s="96"/>
      <c r="E343" s="324"/>
      <c r="H343" s="288"/>
      <c r="K343" s="288"/>
    </row>
    <row r="344" spans="1:11" ht="13.5" customHeight="1" outlineLevel="2" x14ac:dyDescent="0.35">
      <c r="A344" s="186">
        <v>21</v>
      </c>
      <c r="B344" s="194"/>
      <c r="C344" s="96"/>
      <c r="E344" s="324"/>
      <c r="H344" s="288"/>
      <c r="K344" s="288"/>
    </row>
    <row r="345" spans="1:11" ht="13.5" customHeight="1" outlineLevel="2" x14ac:dyDescent="0.35">
      <c r="A345" s="186">
        <v>22</v>
      </c>
      <c r="B345" s="194"/>
      <c r="C345" s="96"/>
      <c r="E345" s="324"/>
      <c r="H345" s="288"/>
      <c r="K345" s="288"/>
    </row>
    <row r="346" spans="1:11" ht="13.5" customHeight="1" outlineLevel="2" x14ac:dyDescent="0.35">
      <c r="A346" s="186">
        <v>23</v>
      </c>
      <c r="B346" s="194"/>
      <c r="C346" s="96"/>
      <c r="E346" s="324"/>
      <c r="H346" s="288"/>
      <c r="K346" s="288"/>
    </row>
    <row r="347" spans="1:11" ht="13.5" customHeight="1" outlineLevel="2" x14ac:dyDescent="0.35">
      <c r="A347" s="186">
        <v>24</v>
      </c>
      <c r="B347" s="194"/>
      <c r="C347" s="96"/>
      <c r="E347" s="324"/>
      <c r="H347" s="288"/>
      <c r="K347" s="288"/>
    </row>
    <row r="348" spans="1:11" ht="13.5" customHeight="1" outlineLevel="2" x14ac:dyDescent="0.35">
      <c r="A348" s="186">
        <v>25</v>
      </c>
      <c r="B348" s="194"/>
      <c r="C348" s="96"/>
      <c r="E348" s="324"/>
      <c r="H348" s="288"/>
      <c r="K348" s="288"/>
    </row>
    <row r="349" spans="1:11" ht="13.5" customHeight="1" outlineLevel="2" x14ac:dyDescent="0.35">
      <c r="A349" s="186">
        <v>26</v>
      </c>
      <c r="B349" s="194"/>
      <c r="C349" s="96"/>
      <c r="E349" s="324"/>
      <c r="H349" s="288"/>
      <c r="K349" s="288"/>
    </row>
    <row r="350" spans="1:11" ht="13.5" customHeight="1" outlineLevel="2" x14ac:dyDescent="0.35">
      <c r="A350" s="186">
        <v>27</v>
      </c>
      <c r="B350" s="194"/>
      <c r="C350" s="96"/>
      <c r="E350" s="324"/>
      <c r="H350" s="288"/>
      <c r="K350" s="288"/>
    </row>
    <row r="351" spans="1:11" ht="13.5" customHeight="1" outlineLevel="2" x14ac:dyDescent="0.35">
      <c r="A351" s="186">
        <v>28</v>
      </c>
      <c r="B351" s="194"/>
      <c r="C351" s="96"/>
      <c r="E351" s="324"/>
      <c r="H351" s="288"/>
      <c r="K351" s="288"/>
    </row>
    <row r="352" spans="1:11" ht="13.5" customHeight="1" outlineLevel="2" x14ac:dyDescent="0.35">
      <c r="A352" s="186">
        <v>29</v>
      </c>
      <c r="B352" s="194"/>
      <c r="C352" s="328"/>
      <c r="D352" s="329"/>
      <c r="E352" s="330"/>
      <c r="F352" s="325"/>
      <c r="G352" s="325"/>
      <c r="H352" s="325"/>
      <c r="K352" s="288"/>
    </row>
    <row r="353" spans="1:11" ht="13.5" customHeight="1" outlineLevel="2" x14ac:dyDescent="0.35">
      <c r="A353" s="186">
        <v>30</v>
      </c>
      <c r="B353" s="194"/>
      <c r="H353" s="288"/>
      <c r="K353" s="288"/>
    </row>
    <row r="354" spans="1:11" ht="13.5" customHeight="1" outlineLevel="2" x14ac:dyDescent="0.35">
      <c r="A354" s="186">
        <v>31</v>
      </c>
      <c r="B354" s="194"/>
      <c r="H354" s="288"/>
      <c r="K354" s="288"/>
    </row>
    <row r="355" spans="1:11" ht="13.5" customHeight="1" outlineLevel="2" x14ac:dyDescent="0.35">
      <c r="A355" s="186">
        <v>32</v>
      </c>
      <c r="B355" s="194"/>
      <c r="H355" s="288"/>
      <c r="K355" s="288"/>
    </row>
    <row r="356" spans="1:11" ht="13.5" customHeight="1" outlineLevel="2" x14ac:dyDescent="0.35">
      <c r="A356" s="186">
        <v>33</v>
      </c>
      <c r="B356" s="194"/>
      <c r="H356" s="288"/>
      <c r="K356" s="288"/>
    </row>
    <row r="357" spans="1:11" ht="13.5" customHeight="1" outlineLevel="2" x14ac:dyDescent="0.35">
      <c r="A357" s="186">
        <v>34</v>
      </c>
      <c r="B357" s="194"/>
      <c r="H357" s="288"/>
      <c r="K357" s="288"/>
    </row>
    <row r="358" spans="1:11" ht="13.5" customHeight="1" outlineLevel="2" x14ac:dyDescent="0.35">
      <c r="A358" s="186">
        <v>35</v>
      </c>
      <c r="B358" s="194"/>
      <c r="H358" s="288"/>
      <c r="K358" s="288"/>
    </row>
    <row r="359" spans="1:11" ht="13.5" customHeight="1" outlineLevel="2" x14ac:dyDescent="0.35">
      <c r="A359" s="186">
        <v>36</v>
      </c>
      <c r="B359" s="194"/>
      <c r="H359" s="288"/>
      <c r="K359" s="288"/>
    </row>
    <row r="360" spans="1:11" ht="13.5" customHeight="1" outlineLevel="2" x14ac:dyDescent="0.35">
      <c r="A360" s="186">
        <v>37</v>
      </c>
      <c r="B360" s="194"/>
      <c r="H360" s="288"/>
      <c r="K360" s="288"/>
    </row>
    <row r="361" spans="1:11" ht="13.5" customHeight="1" outlineLevel="2" x14ac:dyDescent="0.35">
      <c r="A361" s="186">
        <v>38</v>
      </c>
      <c r="B361" s="194"/>
      <c r="H361" s="288"/>
      <c r="K361" s="288"/>
    </row>
    <row r="362" spans="1:11" ht="13.5" customHeight="1" outlineLevel="2" x14ac:dyDescent="0.35">
      <c r="A362" s="186">
        <v>39</v>
      </c>
      <c r="B362" s="194"/>
      <c r="H362" s="288"/>
      <c r="K362" s="288"/>
    </row>
    <row r="363" spans="1:11" ht="13.5" customHeight="1" outlineLevel="2" x14ac:dyDescent="0.35">
      <c r="A363" s="186">
        <v>40</v>
      </c>
      <c r="B363" s="194"/>
      <c r="H363" s="288"/>
      <c r="K363" s="288"/>
    </row>
    <row r="364" spans="1:11" ht="13.5" customHeight="1" outlineLevel="2" x14ac:dyDescent="0.35">
      <c r="A364" s="186">
        <v>41</v>
      </c>
      <c r="B364" s="194"/>
      <c r="H364" s="288"/>
      <c r="K364" s="288"/>
    </row>
    <row r="365" spans="1:11" ht="13.5" customHeight="1" outlineLevel="2" x14ac:dyDescent="0.35">
      <c r="A365" s="186">
        <v>42</v>
      </c>
      <c r="B365" s="194"/>
      <c r="H365" s="288"/>
      <c r="K365" s="288"/>
    </row>
    <row r="366" spans="1:11" ht="13.5" customHeight="1" outlineLevel="2" x14ac:dyDescent="0.35">
      <c r="A366" s="186">
        <v>43</v>
      </c>
      <c r="B366" s="194"/>
      <c r="H366" s="288"/>
      <c r="K366" s="288"/>
    </row>
    <row r="367" spans="1:11" ht="13.5" customHeight="1" outlineLevel="2" x14ac:dyDescent="0.35">
      <c r="A367" s="186">
        <v>44</v>
      </c>
      <c r="B367" s="194"/>
      <c r="H367" s="288"/>
      <c r="K367" s="288"/>
    </row>
    <row r="368" spans="1:11" ht="13.5" customHeight="1" outlineLevel="2" x14ac:dyDescent="0.35">
      <c r="A368" s="186">
        <v>45</v>
      </c>
      <c r="B368" s="194"/>
      <c r="H368" s="288"/>
      <c r="K368" s="288"/>
    </row>
    <row r="369" spans="1:8" ht="13.5" customHeight="1" outlineLevel="2" x14ac:dyDescent="0.35">
      <c r="A369" s="186">
        <v>46</v>
      </c>
      <c r="B369" s="194"/>
      <c r="H369" s="288"/>
    </row>
    <row r="370" spans="1:8" ht="13.5" customHeight="1" outlineLevel="2" x14ac:dyDescent="0.35">
      <c r="A370" s="186">
        <v>47</v>
      </c>
      <c r="B370" s="194"/>
      <c r="G370" s="325"/>
      <c r="H370" s="288"/>
    </row>
    <row r="371" spans="1:8" ht="13.5" customHeight="1" outlineLevel="2" x14ac:dyDescent="0.35">
      <c r="A371" s="186">
        <v>48</v>
      </c>
      <c r="B371" s="194"/>
      <c r="H371" s="288"/>
    </row>
    <row r="372" spans="1:8" ht="13.5" customHeight="1" outlineLevel="2" x14ac:dyDescent="0.35">
      <c r="A372" s="186">
        <v>49</v>
      </c>
      <c r="B372" s="194"/>
      <c r="H372" s="288"/>
    </row>
    <row r="373" spans="1:8" ht="13.5" customHeight="1" outlineLevel="2" x14ac:dyDescent="0.35">
      <c r="A373" s="186">
        <v>50</v>
      </c>
      <c r="B373" s="194"/>
      <c r="H373" s="288"/>
    </row>
    <row r="374" spans="1:8" ht="13.5" customHeight="1" outlineLevel="2" x14ac:dyDescent="0.35">
      <c r="A374" s="186">
        <v>51</v>
      </c>
      <c r="B374" s="194"/>
      <c r="H374" s="288"/>
    </row>
    <row r="375" spans="1:8" ht="13.5" customHeight="1" outlineLevel="2" x14ac:dyDescent="0.35">
      <c r="B375" s="194"/>
      <c r="G375" s="186">
        <v>16</v>
      </c>
      <c r="H375" s="288"/>
    </row>
    <row r="376" spans="1:8" ht="13.5" customHeight="1" outlineLevel="2" x14ac:dyDescent="0.35">
      <c r="B376" s="194"/>
      <c r="G376" s="186">
        <v>4</v>
      </c>
      <c r="H376" s="288"/>
    </row>
    <row r="377" spans="1:8" ht="13.5" customHeight="1" outlineLevel="2" x14ac:dyDescent="0.35">
      <c r="D377" s="194"/>
      <c r="E377" s="186"/>
    </row>
    <row r="378" spans="1:8" ht="13.5" customHeight="1" outlineLevel="2" x14ac:dyDescent="0.35">
      <c r="D378" s="194"/>
      <c r="E378" s="186"/>
    </row>
    <row r="379" spans="1:8" ht="13.5" customHeight="1" outlineLevel="2" x14ac:dyDescent="0.35">
      <c r="D379" s="194"/>
      <c r="E379" s="186"/>
    </row>
    <row r="380" spans="1:8" ht="13.5" customHeight="1" outlineLevel="2" x14ac:dyDescent="0.35">
      <c r="D380" s="194"/>
      <c r="E380" s="186"/>
    </row>
    <row r="381" spans="1:8" ht="13.5" customHeight="1" outlineLevel="2" x14ac:dyDescent="0.35">
      <c r="D381" s="194"/>
      <c r="E381" s="186"/>
    </row>
    <row r="382" spans="1:8" ht="13.5" customHeight="1" outlineLevel="2" x14ac:dyDescent="0.35">
      <c r="D382" s="194"/>
      <c r="E382" s="186"/>
    </row>
    <row r="383" spans="1:8" ht="13.5" customHeight="1" outlineLevel="2" x14ac:dyDescent="0.35">
      <c r="D383" s="194"/>
      <c r="E383" s="186"/>
    </row>
    <row r="384" spans="1:8" ht="13.5" customHeight="1" outlineLevel="2" x14ac:dyDescent="0.35">
      <c r="D384" s="194"/>
      <c r="E384" s="186"/>
    </row>
    <row r="385" spans="4:5" ht="13.5" customHeight="1" outlineLevel="2" x14ac:dyDescent="0.35">
      <c r="D385" s="194"/>
      <c r="E385" s="186"/>
    </row>
    <row r="386" spans="4:5" ht="13.5" customHeight="1" outlineLevel="2" x14ac:dyDescent="0.35">
      <c r="D386" s="194"/>
      <c r="E386" s="186"/>
    </row>
    <row r="387" spans="4:5" ht="13.5" customHeight="1" outlineLevel="2" x14ac:dyDescent="0.35">
      <c r="D387" s="194"/>
      <c r="E387" s="186"/>
    </row>
    <row r="388" spans="4:5" ht="13.5" customHeight="1" outlineLevel="2" x14ac:dyDescent="0.35">
      <c r="D388" s="194"/>
      <c r="E388" s="186"/>
    </row>
    <row r="389" spans="4:5" ht="13.5" customHeight="1" outlineLevel="2" x14ac:dyDescent="0.35">
      <c r="D389" s="194"/>
      <c r="E389" s="186"/>
    </row>
    <row r="390" spans="4:5" ht="13.5" customHeight="1" outlineLevel="2" x14ac:dyDescent="0.35">
      <c r="D390" s="194"/>
      <c r="E390" s="186"/>
    </row>
    <row r="391" spans="4:5" ht="13.5" customHeight="1" outlineLevel="2" x14ac:dyDescent="0.35">
      <c r="D391" s="194"/>
      <c r="E391" s="186"/>
    </row>
    <row r="392" spans="4:5" ht="13.5" customHeight="1" outlineLevel="2" x14ac:dyDescent="0.35">
      <c r="D392" s="194"/>
      <c r="E392" s="186"/>
    </row>
    <row r="393" spans="4:5" ht="13.5" customHeight="1" outlineLevel="2" x14ac:dyDescent="0.35">
      <c r="D393" s="194"/>
      <c r="E393" s="186"/>
    </row>
    <row r="394" spans="4:5" ht="13.5" customHeight="1" outlineLevel="2" x14ac:dyDescent="0.35">
      <c r="D394" s="194"/>
      <c r="E394" s="186"/>
    </row>
    <row r="395" spans="4:5" ht="13.5" customHeight="1" outlineLevel="2" x14ac:dyDescent="0.35">
      <c r="D395" s="194"/>
      <c r="E395" s="186"/>
    </row>
    <row r="396" spans="4:5" ht="13.5" customHeight="1" outlineLevel="2" x14ac:dyDescent="0.35">
      <c r="D396" s="194"/>
      <c r="E396" s="186"/>
    </row>
    <row r="397" spans="4:5" ht="13.5" customHeight="1" outlineLevel="2" x14ac:dyDescent="0.35">
      <c r="D397" s="194"/>
      <c r="E397" s="186"/>
    </row>
    <row r="398" spans="4:5" ht="13.5" customHeight="1" outlineLevel="2" x14ac:dyDescent="0.35">
      <c r="D398" s="194"/>
      <c r="E398" s="186"/>
    </row>
    <row r="399" spans="4:5" ht="13.5" customHeight="1" outlineLevel="2" x14ac:dyDescent="0.35">
      <c r="D399" s="194"/>
      <c r="E399" s="186"/>
    </row>
    <row r="400" spans="4:5" ht="13.5" customHeight="1" outlineLevel="2" x14ac:dyDescent="0.35">
      <c r="D400" s="194"/>
      <c r="E400" s="186"/>
    </row>
    <row r="401" spans="2:5" ht="13.5" customHeight="1" outlineLevel="2" x14ac:dyDescent="0.35">
      <c r="D401" s="194"/>
      <c r="E401" s="186"/>
    </row>
    <row r="402" spans="2:5" ht="13.5" customHeight="1" outlineLevel="2" x14ac:dyDescent="0.35">
      <c r="B402" s="194"/>
    </row>
    <row r="403" spans="2:5" ht="13.5" customHeight="1" outlineLevel="2" x14ac:dyDescent="0.35">
      <c r="B403" s="194"/>
    </row>
    <row r="404" spans="2:5" ht="13.5" customHeight="1" outlineLevel="2" x14ac:dyDescent="0.35">
      <c r="B404" s="194"/>
    </row>
    <row r="405" spans="2:5" ht="13.5" customHeight="1" outlineLevel="2" x14ac:dyDescent="0.35">
      <c r="B405" s="194"/>
    </row>
    <row r="406" spans="2:5" ht="13.5" customHeight="1" outlineLevel="2" x14ac:dyDescent="0.35">
      <c r="B406" s="194"/>
    </row>
    <row r="407" spans="2:5" ht="13.5" customHeight="1" outlineLevel="2" x14ac:dyDescent="0.35">
      <c r="B407" s="194"/>
    </row>
    <row r="408" spans="2:5" ht="13.5" customHeight="1" outlineLevel="2" x14ac:dyDescent="0.35">
      <c r="B408" s="194"/>
    </row>
    <row r="409" spans="2:5" ht="13.5" customHeight="1" outlineLevel="2" x14ac:dyDescent="0.35">
      <c r="B409" s="194"/>
    </row>
    <row r="410" spans="2:5" ht="13.5" customHeight="1" outlineLevel="2" x14ac:dyDescent="0.35">
      <c r="B410" s="194"/>
    </row>
    <row r="411" spans="2:5" ht="13.5" customHeight="1" outlineLevel="2" x14ac:dyDescent="0.35">
      <c r="B411" s="194"/>
    </row>
    <row r="412" spans="2:5" ht="13.5" customHeight="1" outlineLevel="2" x14ac:dyDescent="0.35">
      <c r="B412" s="194"/>
    </row>
    <row r="413" spans="2:5" ht="13.5" customHeight="1" outlineLevel="2" x14ac:dyDescent="0.35">
      <c r="B413" s="194"/>
    </row>
    <row r="414" spans="2:5" ht="13.5" customHeight="1" outlineLevel="2" x14ac:dyDescent="0.35">
      <c r="B414" s="194"/>
    </row>
    <row r="415" spans="2:5" ht="13.5" customHeight="1" outlineLevel="2" x14ac:dyDescent="0.35">
      <c r="B415" s="194"/>
    </row>
    <row r="416" spans="2:5" ht="13.5" customHeight="1" outlineLevel="2" x14ac:dyDescent="0.35">
      <c r="B416" s="194"/>
    </row>
    <row r="417" spans="1:24" ht="13.5" customHeight="1" outlineLevel="2" x14ac:dyDescent="0.35">
      <c r="B417" s="194"/>
    </row>
    <row r="418" spans="1:24" ht="13.5" customHeight="1" outlineLevel="2" x14ac:dyDescent="0.35">
      <c r="B418" s="194"/>
    </row>
    <row r="419" spans="1:24" ht="13.5" customHeight="1" outlineLevel="2" x14ac:dyDescent="0.35">
      <c r="B419" s="194"/>
    </row>
    <row r="420" spans="1:24" ht="13.5" customHeight="1" outlineLevel="2" thickBot="1" x14ac:dyDescent="0.4">
      <c r="B420" s="194"/>
    </row>
    <row r="421" spans="1:24" s="316" customFormat="1" ht="21" customHeight="1" outlineLevel="1" thickBot="1" x14ac:dyDescent="0.65">
      <c r="A421" s="314" t="s">
        <v>341</v>
      </c>
      <c r="B421" s="315"/>
      <c r="D421" s="317"/>
      <c r="E421" s="318"/>
      <c r="H421" s="319"/>
      <c r="X421" s="326"/>
    </row>
    <row r="422" spans="1:24" s="287" customFormat="1" ht="13.5" customHeight="1" outlineLevel="2" x14ac:dyDescent="0.4">
      <c r="A422" s="287" t="s">
        <v>30</v>
      </c>
      <c r="B422" s="320" t="s">
        <v>76</v>
      </c>
      <c r="C422" s="287" t="s">
        <v>31</v>
      </c>
      <c r="D422" s="320" t="s">
        <v>26</v>
      </c>
      <c r="E422" s="287" t="s">
        <v>77</v>
      </c>
      <c r="F422" s="287" t="s">
        <v>78</v>
      </c>
      <c r="X422" s="327"/>
    </row>
    <row r="423" spans="1:24" ht="13.5" customHeight="1" outlineLevel="2" x14ac:dyDescent="0.35">
      <c r="A423" s="186">
        <v>1</v>
      </c>
      <c r="B423" s="194"/>
      <c r="C423" s="96"/>
      <c r="E423" s="324"/>
      <c r="H423" s="288"/>
      <c r="K423" s="288"/>
    </row>
    <row r="424" spans="1:24" ht="13.5" customHeight="1" outlineLevel="2" x14ac:dyDescent="0.35">
      <c r="A424" s="186">
        <v>2</v>
      </c>
      <c r="B424" s="194"/>
      <c r="C424" s="96"/>
      <c r="E424" s="324"/>
      <c r="H424" s="288"/>
    </row>
    <row r="425" spans="1:24" ht="13.5" customHeight="1" outlineLevel="2" x14ac:dyDescent="0.35">
      <c r="A425" s="186">
        <v>3</v>
      </c>
      <c r="B425" s="194"/>
      <c r="C425" s="96"/>
      <c r="E425" s="324"/>
      <c r="H425" s="288"/>
      <c r="K425" s="288"/>
    </row>
    <row r="426" spans="1:24" ht="13.5" customHeight="1" outlineLevel="2" x14ac:dyDescent="0.35">
      <c r="A426" s="186">
        <v>4</v>
      </c>
      <c r="B426" s="194"/>
      <c r="C426" s="96"/>
      <c r="E426" s="324"/>
      <c r="H426" s="288"/>
    </row>
    <row r="427" spans="1:24" ht="13.5" customHeight="1" outlineLevel="2" x14ac:dyDescent="0.35">
      <c r="A427" s="186">
        <v>5</v>
      </c>
      <c r="B427" s="194"/>
      <c r="C427" s="96"/>
      <c r="E427" s="324"/>
      <c r="H427" s="288"/>
      <c r="K427" s="288"/>
    </row>
    <row r="428" spans="1:24" ht="13.5" customHeight="1" outlineLevel="2" x14ac:dyDescent="0.35">
      <c r="A428" s="186">
        <v>6</v>
      </c>
      <c r="B428" s="194"/>
      <c r="C428" s="331"/>
      <c r="E428" s="332"/>
      <c r="H428" s="288"/>
    </row>
    <row r="429" spans="1:24" ht="13.5" customHeight="1" outlineLevel="2" x14ac:dyDescent="0.35">
      <c r="A429" s="186">
        <v>7</v>
      </c>
      <c r="B429" s="194"/>
      <c r="C429" s="96"/>
      <c r="E429" s="324"/>
      <c r="H429" s="288"/>
      <c r="K429" s="288"/>
    </row>
    <row r="430" spans="1:24" ht="13.5" customHeight="1" outlineLevel="2" x14ac:dyDescent="0.35">
      <c r="A430" s="186">
        <v>8</v>
      </c>
      <c r="B430" s="194"/>
      <c r="C430" s="331"/>
      <c r="E430" s="332"/>
      <c r="H430" s="288"/>
      <c r="K430" s="288"/>
    </row>
    <row r="431" spans="1:24" ht="13.5" customHeight="1" outlineLevel="2" x14ac:dyDescent="0.35">
      <c r="A431" s="186">
        <v>9</v>
      </c>
      <c r="B431" s="194"/>
      <c r="C431" s="96"/>
      <c r="E431" s="324"/>
      <c r="H431" s="288"/>
      <c r="K431" s="288"/>
    </row>
    <row r="432" spans="1:24" ht="13.5" customHeight="1" outlineLevel="2" x14ac:dyDescent="0.35">
      <c r="A432" s="186">
        <v>10</v>
      </c>
      <c r="B432" s="194"/>
      <c r="C432" s="331"/>
      <c r="E432" s="332"/>
      <c r="H432" s="288"/>
    </row>
    <row r="433" spans="1:11" ht="13.5" customHeight="1" outlineLevel="2" x14ac:dyDescent="0.35">
      <c r="A433" s="186">
        <v>11</v>
      </c>
      <c r="B433" s="194"/>
      <c r="C433" s="96"/>
      <c r="E433" s="324"/>
      <c r="H433" s="288"/>
      <c r="K433" s="288"/>
    </row>
    <row r="434" spans="1:11" ht="13.5" customHeight="1" outlineLevel="2" x14ac:dyDescent="0.35">
      <c r="A434" s="186">
        <v>12</v>
      </c>
      <c r="B434" s="194"/>
      <c r="C434" s="331"/>
      <c r="E434" s="332"/>
      <c r="H434" s="288"/>
      <c r="K434" s="288"/>
    </row>
    <row r="435" spans="1:11" ht="13.5" customHeight="1" outlineLevel="2" x14ac:dyDescent="0.35">
      <c r="A435" s="186">
        <v>13</v>
      </c>
      <c r="B435" s="194"/>
      <c r="C435" s="96"/>
      <c r="E435" s="324"/>
      <c r="H435" s="288"/>
    </row>
    <row r="436" spans="1:11" ht="13.5" customHeight="1" outlineLevel="2" x14ac:dyDescent="0.35">
      <c r="A436" s="186">
        <v>14</v>
      </c>
      <c r="B436" s="194"/>
      <c r="C436" s="331"/>
      <c r="E436" s="332"/>
      <c r="H436" s="288"/>
      <c r="K436" s="288"/>
    </row>
    <row r="437" spans="1:11" ht="13.5" customHeight="1" outlineLevel="2" x14ac:dyDescent="0.35">
      <c r="A437" s="186">
        <v>15</v>
      </c>
      <c r="B437" s="194"/>
      <c r="C437" s="96"/>
      <c r="E437" s="324"/>
      <c r="H437" s="288"/>
      <c r="K437" s="288"/>
    </row>
    <row r="438" spans="1:11" ht="13.5" customHeight="1" outlineLevel="2" x14ac:dyDescent="0.35">
      <c r="A438" s="186">
        <v>16</v>
      </c>
      <c r="B438" s="194"/>
      <c r="C438" s="331"/>
      <c r="E438" s="332"/>
      <c r="H438" s="288"/>
      <c r="K438" s="288"/>
    </row>
    <row r="439" spans="1:11" ht="13.5" customHeight="1" outlineLevel="2" x14ac:dyDescent="0.35">
      <c r="A439" s="186">
        <v>17</v>
      </c>
      <c r="B439" s="194"/>
      <c r="C439" s="96"/>
      <c r="E439" s="324"/>
      <c r="H439" s="288"/>
    </row>
    <row r="440" spans="1:11" ht="13.5" customHeight="1" outlineLevel="2" x14ac:dyDescent="0.35">
      <c r="A440" s="186">
        <v>18</v>
      </c>
      <c r="B440" s="194"/>
      <c r="C440" s="331"/>
      <c r="E440" s="332"/>
      <c r="H440" s="288"/>
      <c r="K440" s="288"/>
    </row>
    <row r="441" spans="1:11" ht="13.5" customHeight="1" outlineLevel="2" x14ac:dyDescent="0.35">
      <c r="A441" s="186">
        <v>19</v>
      </c>
      <c r="B441" s="194"/>
      <c r="C441" s="96"/>
      <c r="E441" s="324"/>
      <c r="H441" s="288"/>
      <c r="K441" s="288"/>
    </row>
    <row r="442" spans="1:11" ht="13.5" customHeight="1" outlineLevel="2" x14ac:dyDescent="0.35">
      <c r="A442" s="186">
        <v>20</v>
      </c>
      <c r="B442" s="194"/>
      <c r="C442" s="331"/>
      <c r="E442" s="332"/>
      <c r="H442" s="288"/>
      <c r="K442" s="288"/>
    </row>
    <row r="443" spans="1:11" ht="13.5" customHeight="1" outlineLevel="2" x14ac:dyDescent="0.35">
      <c r="A443" s="186">
        <v>21</v>
      </c>
      <c r="B443" s="194"/>
      <c r="C443" s="96"/>
      <c r="E443" s="324"/>
      <c r="H443" s="288"/>
      <c r="K443" s="288"/>
    </row>
    <row r="444" spans="1:11" ht="13.5" customHeight="1" outlineLevel="2" x14ac:dyDescent="0.35">
      <c r="A444" s="186">
        <v>22</v>
      </c>
      <c r="B444" s="194"/>
      <c r="C444" s="331"/>
      <c r="E444" s="332"/>
      <c r="H444" s="288"/>
      <c r="K444" s="288"/>
    </row>
    <row r="445" spans="1:11" ht="13.5" customHeight="1" outlineLevel="2" x14ac:dyDescent="0.35">
      <c r="A445" s="186">
        <v>23</v>
      </c>
      <c r="B445" s="194"/>
      <c r="C445" s="96"/>
      <c r="E445" s="324"/>
      <c r="H445" s="288"/>
    </row>
    <row r="446" spans="1:11" ht="13.5" customHeight="1" outlineLevel="2" x14ac:dyDescent="0.35">
      <c r="A446" s="186">
        <v>24</v>
      </c>
      <c r="B446" s="194"/>
      <c r="C446" s="96"/>
      <c r="E446" s="324"/>
      <c r="H446" s="288"/>
      <c r="K446" s="288"/>
    </row>
    <row r="447" spans="1:11" ht="13.5" customHeight="1" outlineLevel="2" x14ac:dyDescent="0.35">
      <c r="A447" s="186">
        <v>25</v>
      </c>
      <c r="B447" s="194"/>
      <c r="C447" s="96"/>
      <c r="E447" s="324"/>
      <c r="H447" s="288"/>
    </row>
    <row r="448" spans="1:11" ht="13.5" customHeight="1" outlineLevel="2" x14ac:dyDescent="0.35">
      <c r="A448" s="186">
        <v>26</v>
      </c>
      <c r="B448" s="194"/>
      <c r="C448" s="96"/>
      <c r="E448" s="324"/>
      <c r="H448" s="288"/>
    </row>
    <row r="449" spans="1:11" ht="13.5" customHeight="1" outlineLevel="2" x14ac:dyDescent="0.35">
      <c r="A449" s="186">
        <v>27</v>
      </c>
      <c r="B449" s="194"/>
      <c r="C449" s="96"/>
      <c r="E449" s="324"/>
      <c r="H449" s="288"/>
      <c r="K449" s="288"/>
    </row>
    <row r="450" spans="1:11" ht="13.5" customHeight="1" outlineLevel="2" x14ac:dyDescent="0.35">
      <c r="A450" s="186">
        <v>28</v>
      </c>
      <c r="B450" s="194"/>
      <c r="C450" s="96"/>
      <c r="E450" s="324"/>
      <c r="H450" s="288"/>
      <c r="K450" s="288"/>
    </row>
    <row r="451" spans="1:11" ht="13.5" customHeight="1" outlineLevel="2" x14ac:dyDescent="0.35">
      <c r="A451" s="186">
        <v>29</v>
      </c>
      <c r="B451" s="194"/>
      <c r="C451" s="96"/>
      <c r="E451" s="324"/>
      <c r="H451" s="288"/>
    </row>
    <row r="452" spans="1:11" ht="13.5" customHeight="1" outlineLevel="2" x14ac:dyDescent="0.35">
      <c r="A452" s="186">
        <v>30</v>
      </c>
      <c r="B452" s="194"/>
      <c r="C452" s="96"/>
      <c r="E452" s="324"/>
      <c r="H452" s="288"/>
    </row>
    <row r="453" spans="1:11" ht="13.5" customHeight="1" outlineLevel="2" x14ac:dyDescent="0.35">
      <c r="A453" s="186">
        <v>31</v>
      </c>
      <c r="B453" s="194"/>
      <c r="C453" s="328"/>
      <c r="D453" s="329"/>
      <c r="E453" s="330"/>
      <c r="F453" s="325"/>
      <c r="G453" s="325"/>
      <c r="H453" s="325"/>
      <c r="K453" s="288"/>
    </row>
    <row r="454" spans="1:11" ht="13.5" customHeight="1" outlineLevel="2" x14ac:dyDescent="0.35">
      <c r="A454" s="186">
        <v>32</v>
      </c>
      <c r="B454" s="194"/>
      <c r="H454" s="288"/>
    </row>
    <row r="455" spans="1:11" ht="13.5" customHeight="1" outlineLevel="2" x14ac:dyDescent="0.35">
      <c r="A455" s="186">
        <v>33</v>
      </c>
      <c r="B455" s="194"/>
      <c r="H455" s="288"/>
    </row>
    <row r="456" spans="1:11" ht="13.5" customHeight="1" outlineLevel="2" x14ac:dyDescent="0.35">
      <c r="A456" s="186">
        <v>34</v>
      </c>
      <c r="B456" s="194"/>
      <c r="H456" s="288"/>
      <c r="K456" s="288"/>
    </row>
    <row r="457" spans="1:11" ht="13.5" customHeight="1" outlineLevel="2" x14ac:dyDescent="0.35">
      <c r="A457" s="186">
        <v>35</v>
      </c>
      <c r="B457" s="194"/>
      <c r="H457" s="288"/>
      <c r="K457" s="288"/>
    </row>
    <row r="458" spans="1:11" ht="13.5" customHeight="1" outlineLevel="2" x14ac:dyDescent="0.35">
      <c r="A458" s="186">
        <v>36</v>
      </c>
      <c r="B458" s="194"/>
      <c r="H458" s="288"/>
      <c r="K458" s="288"/>
    </row>
    <row r="459" spans="1:11" ht="13.5" customHeight="1" outlineLevel="2" x14ac:dyDescent="0.35">
      <c r="A459" s="186">
        <v>37</v>
      </c>
      <c r="B459" s="194"/>
      <c r="H459" s="288"/>
      <c r="K459" s="288"/>
    </row>
    <row r="460" spans="1:11" ht="13.5" customHeight="1" outlineLevel="2" x14ac:dyDescent="0.35">
      <c r="A460" s="186">
        <v>38</v>
      </c>
      <c r="B460" s="194"/>
      <c r="H460" s="288"/>
    </row>
    <row r="461" spans="1:11" ht="13.5" customHeight="1" outlineLevel="2" x14ac:dyDescent="0.35">
      <c r="A461" s="186">
        <v>39</v>
      </c>
      <c r="B461" s="194"/>
      <c r="H461" s="288"/>
    </row>
    <row r="462" spans="1:11" ht="13.5" customHeight="1" outlineLevel="2" x14ac:dyDescent="0.35">
      <c r="A462" s="186">
        <v>40</v>
      </c>
      <c r="B462" s="194"/>
      <c r="H462" s="288"/>
    </row>
    <row r="463" spans="1:11" ht="13.5" customHeight="1" outlineLevel="2" x14ac:dyDescent="0.35">
      <c r="A463" s="186">
        <v>41</v>
      </c>
      <c r="B463" s="194"/>
      <c r="H463" s="288"/>
    </row>
    <row r="464" spans="1:11" ht="13.5" customHeight="1" outlineLevel="2" x14ac:dyDescent="0.35">
      <c r="A464" s="186">
        <v>42</v>
      </c>
      <c r="B464" s="194"/>
      <c r="H464" s="288"/>
      <c r="K464" s="288"/>
    </row>
    <row r="465" spans="1:11" ht="13.5" customHeight="1" outlineLevel="2" x14ac:dyDescent="0.35">
      <c r="A465" s="186">
        <v>43</v>
      </c>
      <c r="B465" s="194"/>
      <c r="H465" s="288"/>
      <c r="K465" s="288"/>
    </row>
    <row r="466" spans="1:11" ht="13.5" customHeight="1" outlineLevel="2" x14ac:dyDescent="0.35">
      <c r="A466" s="186">
        <v>44</v>
      </c>
      <c r="B466" s="194"/>
      <c r="H466" s="288"/>
      <c r="K466" s="288"/>
    </row>
    <row r="467" spans="1:11" ht="13.5" customHeight="1" outlineLevel="2" x14ac:dyDescent="0.35">
      <c r="A467" s="186">
        <v>45</v>
      </c>
      <c r="B467" s="194"/>
      <c r="H467" s="288"/>
    </row>
    <row r="468" spans="1:11" ht="13.5" customHeight="1" outlineLevel="2" x14ac:dyDescent="0.35">
      <c r="A468" s="186">
        <v>46</v>
      </c>
      <c r="B468" s="194"/>
      <c r="H468" s="288"/>
      <c r="K468" s="288"/>
    </row>
    <row r="469" spans="1:11" ht="13.5" customHeight="1" outlineLevel="2" x14ac:dyDescent="0.35">
      <c r="A469" s="186">
        <v>47</v>
      </c>
      <c r="B469" s="194"/>
      <c r="H469" s="288"/>
      <c r="K469" s="288"/>
    </row>
    <row r="470" spans="1:11" ht="13.5" customHeight="1" outlineLevel="2" x14ac:dyDescent="0.35">
      <c r="A470" s="186">
        <v>48</v>
      </c>
      <c r="B470" s="194"/>
      <c r="H470" s="288"/>
    </row>
    <row r="471" spans="1:11" ht="13.5" customHeight="1" outlineLevel="2" x14ac:dyDescent="0.35">
      <c r="A471" s="186">
        <v>49</v>
      </c>
      <c r="B471" s="194"/>
      <c r="H471" s="288"/>
      <c r="K471" s="288"/>
    </row>
    <row r="472" spans="1:11" ht="13.5" customHeight="1" outlineLevel="2" x14ac:dyDescent="0.35">
      <c r="A472" s="186">
        <v>50</v>
      </c>
      <c r="B472" s="194"/>
      <c r="H472" s="288"/>
      <c r="K472" s="288"/>
    </row>
    <row r="473" spans="1:11" ht="13.5" customHeight="1" outlineLevel="2" x14ac:dyDescent="0.35">
      <c r="A473" s="186">
        <v>51</v>
      </c>
      <c r="B473" s="194"/>
      <c r="H473" s="288"/>
      <c r="K473" s="288"/>
    </row>
    <row r="474" spans="1:11" ht="13.5" customHeight="1" outlineLevel="2" x14ac:dyDescent="0.35">
      <c r="A474" s="186">
        <v>52</v>
      </c>
      <c r="B474" s="194"/>
      <c r="H474" s="288"/>
      <c r="K474" s="288"/>
    </row>
    <row r="475" spans="1:11" ht="13.5" customHeight="1" outlineLevel="2" x14ac:dyDescent="0.35">
      <c r="A475" s="186">
        <v>53</v>
      </c>
      <c r="B475" s="194"/>
      <c r="H475" s="288"/>
      <c r="K475" s="288"/>
    </row>
    <row r="476" spans="1:11" ht="13.5" customHeight="1" outlineLevel="2" x14ac:dyDescent="0.35">
      <c r="A476" s="186">
        <v>54</v>
      </c>
      <c r="B476" s="194"/>
      <c r="G476" s="186">
        <v>23</v>
      </c>
      <c r="H476" s="288"/>
    </row>
    <row r="477" spans="1:11" ht="13.5" customHeight="1" outlineLevel="2" x14ac:dyDescent="0.35">
      <c r="A477" s="186">
        <v>55</v>
      </c>
      <c r="B477" s="194"/>
      <c r="G477" s="186">
        <v>21</v>
      </c>
      <c r="H477" s="288"/>
    </row>
    <row r="478" spans="1:11" ht="13.5" customHeight="1" outlineLevel="2" x14ac:dyDescent="0.35">
      <c r="A478" s="186">
        <v>56</v>
      </c>
      <c r="B478" s="194"/>
      <c r="G478" s="186">
        <v>29</v>
      </c>
      <c r="H478" s="288"/>
    </row>
    <row r="479" spans="1:11" ht="13.5" customHeight="1" outlineLevel="2" x14ac:dyDescent="0.35">
      <c r="A479" s="186">
        <v>57</v>
      </c>
      <c r="B479" s="194"/>
      <c r="G479" s="186">
        <v>25</v>
      </c>
      <c r="H479" s="288"/>
      <c r="K479" s="288"/>
    </row>
    <row r="480" spans="1:11" ht="13.5" customHeight="1" outlineLevel="2" x14ac:dyDescent="0.35">
      <c r="A480" s="186">
        <v>58</v>
      </c>
      <c r="B480" s="194"/>
      <c r="G480" s="186">
        <v>24</v>
      </c>
      <c r="H480" s="288"/>
      <c r="K480" s="288"/>
    </row>
    <row r="481" spans="1:11" ht="13.5" customHeight="1" outlineLevel="2" x14ac:dyDescent="0.35">
      <c r="A481" s="186">
        <v>59</v>
      </c>
      <c r="B481" s="194"/>
      <c r="G481" s="186">
        <v>18</v>
      </c>
      <c r="H481" s="288"/>
    </row>
    <row r="482" spans="1:11" ht="13.5" customHeight="1" outlineLevel="2" x14ac:dyDescent="0.35">
      <c r="A482" s="186">
        <v>60</v>
      </c>
      <c r="B482" s="194"/>
      <c r="G482" s="186">
        <v>23</v>
      </c>
      <c r="H482" s="288"/>
      <c r="K482" s="288"/>
    </row>
    <row r="483" spans="1:11" ht="13.5" customHeight="1" outlineLevel="2" x14ac:dyDescent="0.35">
      <c r="D483" s="194"/>
      <c r="E483" s="186"/>
      <c r="K483" s="288"/>
    </row>
    <row r="484" spans="1:11" ht="13.5" customHeight="1" outlineLevel="2" x14ac:dyDescent="0.35">
      <c r="D484" s="194"/>
      <c r="E484" s="186"/>
    </row>
    <row r="485" spans="1:11" ht="13.5" customHeight="1" outlineLevel="2" x14ac:dyDescent="0.35">
      <c r="D485" s="194"/>
      <c r="E485" s="186"/>
    </row>
    <row r="486" spans="1:11" ht="13.5" customHeight="1" outlineLevel="2" x14ac:dyDescent="0.35">
      <c r="D486" s="194"/>
      <c r="E486" s="186"/>
    </row>
    <row r="487" spans="1:11" ht="13.5" customHeight="1" outlineLevel="2" x14ac:dyDescent="0.35">
      <c r="D487" s="194"/>
      <c r="E487" s="186"/>
      <c r="K487" s="288"/>
    </row>
    <row r="488" spans="1:11" ht="13.5" customHeight="1" outlineLevel="2" x14ac:dyDescent="0.35">
      <c r="D488" s="194"/>
      <c r="E488" s="186"/>
    </row>
    <row r="489" spans="1:11" ht="13.5" customHeight="1" outlineLevel="2" x14ac:dyDescent="0.35">
      <c r="D489" s="194"/>
      <c r="E489" s="186"/>
    </row>
    <row r="490" spans="1:11" ht="13.5" customHeight="1" outlineLevel="2" x14ac:dyDescent="0.35">
      <c r="D490" s="194"/>
      <c r="E490" s="186"/>
      <c r="K490" s="288"/>
    </row>
    <row r="491" spans="1:11" ht="13.5" customHeight="1" outlineLevel="2" x14ac:dyDescent="0.35">
      <c r="D491" s="194"/>
      <c r="E491" s="186"/>
    </row>
    <row r="492" spans="1:11" ht="13.5" customHeight="1" outlineLevel="2" x14ac:dyDescent="0.35">
      <c r="D492" s="194"/>
      <c r="E492" s="186"/>
      <c r="K492" s="288"/>
    </row>
    <row r="493" spans="1:11" ht="13.5" customHeight="1" outlineLevel="2" x14ac:dyDescent="0.35">
      <c r="D493" s="194"/>
      <c r="E493" s="186"/>
    </row>
    <row r="494" spans="1:11" ht="13.5" customHeight="1" outlineLevel="2" x14ac:dyDescent="0.35">
      <c r="D494" s="194"/>
      <c r="E494" s="186"/>
    </row>
    <row r="495" spans="1:11" ht="13.5" customHeight="1" outlineLevel="2" x14ac:dyDescent="0.35">
      <c r="D495" s="194"/>
      <c r="E495" s="186"/>
    </row>
    <row r="496" spans="1:11" ht="13.5" customHeight="1" outlineLevel="2" x14ac:dyDescent="0.35">
      <c r="D496" s="194"/>
      <c r="E496" s="186"/>
    </row>
    <row r="497" spans="4:5" ht="13.5" customHeight="1" outlineLevel="2" x14ac:dyDescent="0.35">
      <c r="D497" s="194"/>
      <c r="E497" s="186"/>
    </row>
    <row r="498" spans="4:5" ht="13.5" customHeight="1" outlineLevel="2" x14ac:dyDescent="0.35">
      <c r="D498" s="194"/>
      <c r="E498" s="186"/>
    </row>
    <row r="499" spans="4:5" ht="13.5" customHeight="1" outlineLevel="2" x14ac:dyDescent="0.35">
      <c r="D499" s="194"/>
      <c r="E499" s="186"/>
    </row>
    <row r="500" spans="4:5" ht="13.5" customHeight="1" outlineLevel="2" x14ac:dyDescent="0.35">
      <c r="D500" s="194"/>
      <c r="E500" s="186"/>
    </row>
    <row r="501" spans="4:5" ht="13.5" customHeight="1" outlineLevel="2" x14ac:dyDescent="0.35">
      <c r="D501" s="194"/>
      <c r="E501" s="186"/>
    </row>
    <row r="502" spans="4:5" ht="13.5" customHeight="1" outlineLevel="2" x14ac:dyDescent="0.35">
      <c r="D502" s="194"/>
      <c r="E502" s="186"/>
    </row>
    <row r="503" spans="4:5" ht="13.5" customHeight="1" outlineLevel="2" x14ac:dyDescent="0.35">
      <c r="D503" s="194"/>
      <c r="E503" s="186"/>
    </row>
    <row r="504" spans="4:5" ht="13.5" customHeight="1" outlineLevel="2" x14ac:dyDescent="0.35">
      <c r="D504" s="194"/>
      <c r="E504" s="186"/>
    </row>
    <row r="505" spans="4:5" ht="13.5" customHeight="1" outlineLevel="2" x14ac:dyDescent="0.35">
      <c r="D505" s="194"/>
      <c r="E505" s="186"/>
    </row>
    <row r="506" spans="4:5" ht="13.5" customHeight="1" outlineLevel="2" x14ac:dyDescent="0.35">
      <c r="D506" s="194"/>
      <c r="E506" s="186"/>
    </row>
    <row r="507" spans="4:5" ht="13.5" customHeight="1" outlineLevel="2" x14ac:dyDescent="0.35">
      <c r="D507" s="194"/>
      <c r="E507" s="186"/>
    </row>
    <row r="508" spans="4:5" ht="13.5" customHeight="1" outlineLevel="2" x14ac:dyDescent="0.35">
      <c r="D508" s="194"/>
      <c r="E508" s="186"/>
    </row>
    <row r="509" spans="4:5" ht="13.5" customHeight="1" outlineLevel="2" x14ac:dyDescent="0.35">
      <c r="D509" s="194"/>
      <c r="E509" s="186"/>
    </row>
    <row r="510" spans="4:5" ht="13.5" customHeight="1" outlineLevel="2" x14ac:dyDescent="0.35">
      <c r="D510" s="194"/>
      <c r="E510" s="186"/>
    </row>
    <row r="511" spans="4:5" ht="13.5" customHeight="1" outlineLevel="2" x14ac:dyDescent="0.35">
      <c r="D511" s="194"/>
      <c r="E511" s="186"/>
    </row>
    <row r="512" spans="4:5" ht="13.5" customHeight="1" outlineLevel="2" x14ac:dyDescent="0.35">
      <c r="D512" s="194"/>
      <c r="E512" s="186"/>
    </row>
    <row r="513" spans="1:24" ht="13.5" customHeight="1" outlineLevel="2" x14ac:dyDescent="0.35">
      <c r="D513" s="194"/>
      <c r="E513" s="186"/>
    </row>
    <row r="514" spans="1:24" ht="13.5" customHeight="1" outlineLevel="2" x14ac:dyDescent="0.35">
      <c r="D514" s="194"/>
      <c r="E514" s="186"/>
    </row>
    <row r="515" spans="1:24" ht="13.5" customHeight="1" outlineLevel="2" x14ac:dyDescent="0.35">
      <c r="D515" s="194"/>
      <c r="E515" s="186"/>
    </row>
    <row r="516" spans="1:24" ht="13.5" customHeight="1" outlineLevel="2" x14ac:dyDescent="0.35"/>
    <row r="517" spans="1:24" ht="13.5" customHeight="1" outlineLevel="2" x14ac:dyDescent="0.35"/>
    <row r="518" spans="1:24" ht="13.5" customHeight="1" outlineLevel="2" x14ac:dyDescent="0.35"/>
    <row r="519" spans="1:24" ht="13.5" customHeight="1" outlineLevel="2" x14ac:dyDescent="0.35"/>
    <row r="520" spans="1:24" ht="13.5" customHeight="1" outlineLevel="2" thickBot="1" x14ac:dyDescent="0.4"/>
    <row r="521" spans="1:24" s="316" customFormat="1" ht="21" thickBot="1" x14ac:dyDescent="0.65">
      <c r="A521" s="314">
        <f t="shared" ref="A521:F524" si="58">+A321</f>
        <v>0</v>
      </c>
      <c r="B521" s="315">
        <f t="shared" si="58"/>
        <v>0</v>
      </c>
      <c r="C521" s="316">
        <f t="shared" si="58"/>
        <v>0</v>
      </c>
      <c r="D521" s="317">
        <f t="shared" si="58"/>
        <v>0</v>
      </c>
      <c r="E521" s="318">
        <f t="shared" si="58"/>
        <v>0</v>
      </c>
      <c r="F521" s="316">
        <f t="shared" si="58"/>
        <v>0</v>
      </c>
      <c r="H521" s="319"/>
      <c r="X521" s="326"/>
    </row>
    <row r="522" spans="1:24" x14ac:dyDescent="0.35">
      <c r="A522" s="186" t="str">
        <f t="shared" si="58"/>
        <v>Résultats BRUT HOMMES COLLER LES VALEURS DES CELLULES Puis trier par ordre croissant colonne F</v>
      </c>
      <c r="B522" s="194">
        <f t="shared" si="58"/>
        <v>0</v>
      </c>
      <c r="C522" s="186">
        <f t="shared" si="58"/>
        <v>0</v>
      </c>
      <c r="D522" s="195">
        <f t="shared" si="58"/>
        <v>0</v>
      </c>
      <c r="E522" s="196">
        <f t="shared" si="58"/>
        <v>0</v>
      </c>
      <c r="F522" s="186">
        <f t="shared" si="58"/>
        <v>0</v>
      </c>
      <c r="H522" s="313"/>
    </row>
    <row r="523" spans="1:24" x14ac:dyDescent="0.35">
      <c r="A523" s="186" t="str">
        <f t="shared" si="58"/>
        <v>Clt</v>
      </c>
      <c r="B523" s="186" t="str">
        <f t="shared" si="58"/>
        <v>Nat.</v>
      </c>
      <c r="C523" s="186" t="str">
        <f t="shared" si="58"/>
        <v>Prénom et Nom</v>
      </c>
      <c r="D523" s="195" t="str">
        <f t="shared" si="58"/>
        <v>Idx</v>
      </c>
      <c r="E523" s="196" t="str">
        <f t="shared" si="58"/>
        <v>Club</v>
      </c>
      <c r="F523" s="186" t="str">
        <f t="shared" si="58"/>
        <v>T1</v>
      </c>
    </row>
    <row r="524" spans="1:24" x14ac:dyDescent="0.35">
      <c r="A524" s="186">
        <f t="shared" si="58"/>
        <v>1</v>
      </c>
      <c r="B524" s="186">
        <f t="shared" si="58"/>
        <v>0</v>
      </c>
      <c r="C524" s="186">
        <f t="shared" si="58"/>
        <v>0</v>
      </c>
      <c r="D524" s="195">
        <f t="shared" si="58"/>
        <v>0</v>
      </c>
      <c r="E524" s="196">
        <f t="shared" si="58"/>
        <v>0</v>
      </c>
      <c r="F524" s="186">
        <f t="shared" si="58"/>
        <v>0</v>
      </c>
    </row>
  </sheetData>
  <sortState xmlns:xlrd2="http://schemas.microsoft.com/office/spreadsheetml/2017/richdata2" ref="C224:G277">
    <sortCondition descending="1" ref="F224:F277"/>
  </sortState>
  <mergeCells count="26">
    <mergeCell ref="W13:Z13"/>
    <mergeCell ref="O5:R5"/>
    <mergeCell ref="S5:T5"/>
    <mergeCell ref="O21:R21"/>
    <mergeCell ref="AH37:AL37"/>
    <mergeCell ref="AN19:AR19"/>
    <mergeCell ref="A40:F40"/>
    <mergeCell ref="H40:M40"/>
    <mergeCell ref="AB37:AF37"/>
    <mergeCell ref="A39:F39"/>
    <mergeCell ref="H39:M39"/>
    <mergeCell ref="AB39:AF39"/>
    <mergeCell ref="AB40:AF40"/>
    <mergeCell ref="AT5:AV5"/>
    <mergeCell ref="A1:Z1"/>
    <mergeCell ref="AB1:BB1"/>
    <mergeCell ref="AB2:AR2"/>
    <mergeCell ref="AN4:AR4"/>
    <mergeCell ref="AT4:BB4"/>
    <mergeCell ref="B4:F4"/>
    <mergeCell ref="I4:M4"/>
    <mergeCell ref="AB4:AF4"/>
    <mergeCell ref="AH4:AL4"/>
    <mergeCell ref="AW5:AY5"/>
    <mergeCell ref="AZ5:BB5"/>
    <mergeCell ref="W5:X5"/>
  </mergeCells>
  <conditionalFormatting sqref="B125:B173 D125:D173 F125:H173 B174:H174">
    <cfRule type="expression" dxfId="129" priority="13">
      <formula>($H125="F")</formula>
    </cfRule>
  </conditionalFormatting>
  <conditionalFormatting sqref="B324:B352">
    <cfRule type="expression" dxfId="128" priority="10">
      <formula>($H324="F")</formula>
    </cfRule>
  </conditionalFormatting>
  <conditionalFormatting sqref="B423:B453">
    <cfRule type="expression" dxfId="127" priority="9">
      <formula>($H423="F")</formula>
    </cfRule>
  </conditionalFormatting>
  <conditionalFormatting sqref="B353:F373">
    <cfRule type="expression" dxfId="126" priority="12">
      <formula>($H353="F")</formula>
    </cfRule>
  </conditionalFormatting>
  <conditionalFormatting sqref="B454:H482">
    <cfRule type="expression" dxfId="125" priority="11">
      <formula>($H454="F")</formula>
    </cfRule>
  </conditionalFormatting>
  <conditionalFormatting sqref="C6:C35">
    <cfRule type="cellIs" dxfId="124" priority="5" operator="equal">
      <formula>"F"</formula>
    </cfRule>
  </conditionalFormatting>
  <conditionalFormatting sqref="C224:H224 B224:B274 D225:D231 F225:H231 C232:H232 D233:D274 F233:H274 B275:H287">
    <cfRule type="expression" dxfId="123" priority="15">
      <formula>($H224="F")</formula>
    </cfRule>
  </conditionalFormatting>
  <conditionalFormatting sqref="D6:D35">
    <cfRule type="cellIs" dxfId="122" priority="2" operator="equal">
      <formula>"Inconnu"</formula>
    </cfRule>
  </conditionalFormatting>
  <conditionalFormatting sqref="D324:D352 F324:H352">
    <cfRule type="expression" dxfId="121" priority="8">
      <formula>($H324="F")</formula>
    </cfRule>
  </conditionalFormatting>
  <conditionalFormatting sqref="D423:D453 F423:H453">
    <cfRule type="expression" dxfId="120" priority="7">
      <formula>($H423="F")</formula>
    </cfRule>
  </conditionalFormatting>
  <conditionalFormatting sqref="E6:E35">
    <cfRule type="cellIs" dxfId="119" priority="1" operator="greaterThan">
      <formula>36</formula>
    </cfRule>
  </conditionalFormatting>
  <conditionalFormatting sqref="G353:G369 H353:H376">
    <cfRule type="expression" dxfId="118" priority="14">
      <formula>($H353="F")</formula>
    </cfRule>
  </conditionalFormatting>
  <conditionalFormatting sqref="J6:J35">
    <cfRule type="cellIs" dxfId="117" priority="6" operator="equal">
      <formula>"F"</formula>
    </cfRule>
  </conditionalFormatting>
  <conditionalFormatting sqref="K6:K35">
    <cfRule type="cellIs" dxfId="116" priority="3" operator="equal">
      <formula>"Inconnu"</formula>
    </cfRule>
  </conditionalFormatting>
  <conditionalFormatting sqref="L6:L35">
    <cfRule type="cellIs" dxfId="115" priority="4" operator="greaterThan">
      <formula>36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36071-DB9F-47A3-8D88-51FD0B07A823}">
  <sheetPr codeName="Feuil15">
    <pageSetUpPr fitToPage="1"/>
  </sheetPr>
  <dimension ref="A1:BB524"/>
  <sheetViews>
    <sheetView showZeros="0" topLeftCell="M4" zoomScale="70" zoomScaleNormal="70" workbookViewId="0">
      <selection activeCell="AB6" sqref="AB6:AL35"/>
    </sheetView>
  </sheetViews>
  <sheetFormatPr baseColWidth="10" defaultColWidth="11.53125" defaultRowHeight="12.75" outlineLevelRow="2" x14ac:dyDescent="0.35"/>
  <cols>
    <col min="1" max="1" width="5.33203125" customWidth="1"/>
    <col min="2" max="2" width="23.1328125" customWidth="1"/>
    <col min="3" max="3" width="21" customWidth="1"/>
    <col min="4" max="4" width="19.1328125" style="47" customWidth="1"/>
    <col min="5" max="5" width="26.53125" style="3" customWidth="1"/>
    <col min="6" max="6" width="5.46484375" customWidth="1"/>
    <col min="7" max="7" width="1.33203125" customWidth="1"/>
    <col min="8" max="8" width="4.33203125" customWidth="1"/>
    <col min="9" max="9" width="20.53125" customWidth="1"/>
    <col min="10" max="10" width="4.86328125" customWidth="1"/>
    <col min="11" max="12" width="15.6640625" customWidth="1"/>
    <col min="13" max="15" width="5.46484375" customWidth="1"/>
    <col min="16" max="16" width="16.46484375" customWidth="1"/>
    <col min="17" max="17" width="5.46484375" customWidth="1"/>
    <col min="18" max="18" width="18.19921875" customWidth="1"/>
    <col min="19" max="20" width="5.46484375" customWidth="1"/>
    <col min="21" max="21" width="1" customWidth="1"/>
    <col min="22" max="22" width="3.46484375" customWidth="1"/>
    <col min="23" max="23" width="20.53125" customWidth="1"/>
    <col min="24" max="24" width="9.19921875" style="4" customWidth="1"/>
    <col min="25" max="25" width="11.796875" customWidth="1"/>
    <col min="26" max="26" width="9.1328125" customWidth="1"/>
    <col min="27" max="27" width="3.53125" customWidth="1"/>
    <col min="28" max="28" width="8.1328125" customWidth="1"/>
    <col min="29" max="29" width="7.86328125" customWidth="1"/>
    <col min="30" max="30" width="8.46484375" customWidth="1"/>
    <col min="31" max="32" width="5.46484375" customWidth="1"/>
    <col min="33" max="33" width="3.33203125" customWidth="1"/>
    <col min="34" max="34" width="8" customWidth="1"/>
    <col min="35" max="38" width="5.46484375" customWidth="1"/>
    <col min="39" max="39" width="1.53125" customWidth="1"/>
    <col min="40" max="40" width="5.46484375" customWidth="1"/>
    <col min="41" max="41" width="9.33203125" customWidth="1"/>
    <col min="42" max="44" width="5.46484375" customWidth="1"/>
    <col min="59" max="59" width="12.1328125" customWidth="1"/>
  </cols>
  <sheetData>
    <row r="1" spans="1:54" s="661" customFormat="1" ht="31.8" customHeight="1" thickBot="1" x14ac:dyDescent="0.4">
      <c r="A1" s="922" t="str">
        <f>+Explications!A1:R1</f>
        <v>CARRE D'AS 2025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  <c r="W1" s="923"/>
      <c r="X1" s="923"/>
      <c r="Y1" s="923"/>
      <c r="Z1" s="924"/>
      <c r="AB1" s="922" t="s">
        <v>23</v>
      </c>
      <c r="AC1" s="923"/>
      <c r="AD1" s="923"/>
      <c r="AE1" s="923"/>
      <c r="AF1" s="923"/>
      <c r="AG1" s="923"/>
      <c r="AH1" s="923"/>
      <c r="AI1" s="923"/>
      <c r="AJ1" s="923"/>
      <c r="AK1" s="923"/>
      <c r="AL1" s="923"/>
      <c r="AM1" s="923"/>
      <c r="AN1" s="923"/>
      <c r="AO1" s="923"/>
      <c r="AP1" s="923"/>
      <c r="AQ1" s="923"/>
      <c r="AR1" s="923"/>
      <c r="AS1" s="923"/>
      <c r="AT1" s="923"/>
      <c r="AU1" s="923"/>
      <c r="AV1" s="923"/>
      <c r="AW1" s="923"/>
      <c r="AX1" s="923"/>
      <c r="AY1" s="923"/>
      <c r="AZ1" s="923"/>
      <c r="BA1" s="923"/>
      <c r="BB1" s="924"/>
    </row>
    <row r="2" spans="1:54" s="188" customFormat="1" ht="20" customHeight="1" x14ac:dyDescent="0.4">
      <c r="A2" s="333" t="s">
        <v>133</v>
      </c>
      <c r="B2" s="334">
        <f>+Explications!G35</f>
        <v>45911</v>
      </c>
      <c r="C2" s="335"/>
      <c r="D2" s="336" t="s">
        <v>131</v>
      </c>
      <c r="E2" s="333" t="str">
        <f>+Explications!G36</f>
        <v>Gif/Chevry</v>
      </c>
      <c r="F2" s="333"/>
      <c r="G2" s="333"/>
      <c r="H2" s="335"/>
      <c r="I2" s="333" t="s">
        <v>224</v>
      </c>
      <c r="J2" s="333" t="str">
        <f>+Explications!G37</f>
        <v>Gif/Chevry</v>
      </c>
      <c r="K2" s="333"/>
      <c r="L2" s="333"/>
      <c r="M2" s="333"/>
      <c r="N2" s="333"/>
      <c r="O2" s="333"/>
      <c r="P2" s="333" t="s">
        <v>391</v>
      </c>
      <c r="Q2" s="333"/>
      <c r="R2" s="333" t="str">
        <f>+Explications!G38</f>
        <v>Scramble</v>
      </c>
      <c r="S2" s="333"/>
      <c r="T2" s="333"/>
      <c r="U2" s="333" t="s">
        <v>25</v>
      </c>
      <c r="V2" s="333"/>
      <c r="W2" s="333"/>
      <c r="X2" s="337"/>
      <c r="Y2" s="333"/>
      <c r="AB2" s="925"/>
      <c r="AC2" s="925"/>
      <c r="AD2" s="925"/>
      <c r="AE2" s="925"/>
      <c r="AF2" s="925"/>
      <c r="AG2" s="925"/>
      <c r="AH2" s="925"/>
      <c r="AI2" s="925"/>
      <c r="AJ2" s="925"/>
      <c r="AK2" s="925"/>
      <c r="AL2" s="925"/>
      <c r="AM2" s="925"/>
      <c r="AN2" s="925"/>
      <c r="AO2" s="925"/>
      <c r="AP2" s="925"/>
      <c r="AQ2" s="925"/>
      <c r="AR2" s="925"/>
    </row>
    <row r="3" spans="1:54" s="188" customFormat="1" ht="13.15" thickBot="1" x14ac:dyDescent="0.4">
      <c r="B3" s="338"/>
      <c r="D3" s="339"/>
      <c r="E3" s="340"/>
      <c r="X3" s="341"/>
    </row>
    <row r="4" spans="1:54" s="188" customFormat="1" ht="16.5" customHeight="1" thickBot="1" x14ac:dyDescent="0.4">
      <c r="B4" s="912" t="s">
        <v>0</v>
      </c>
      <c r="C4" s="914"/>
      <c r="D4" s="914"/>
      <c r="E4" s="914"/>
      <c r="F4" s="913"/>
      <c r="G4" s="101"/>
      <c r="H4" s="101"/>
      <c r="I4" s="912" t="s">
        <v>3</v>
      </c>
      <c r="J4" s="914"/>
      <c r="K4" s="914"/>
      <c r="L4" s="914"/>
      <c r="M4" s="913"/>
      <c r="X4" s="341"/>
      <c r="AB4" s="912" t="s">
        <v>0</v>
      </c>
      <c r="AC4" s="914"/>
      <c r="AD4" s="914"/>
      <c r="AE4" s="914"/>
      <c r="AF4" s="913"/>
      <c r="AH4" s="912" t="s">
        <v>3</v>
      </c>
      <c r="AI4" s="914"/>
      <c r="AJ4" s="914"/>
      <c r="AK4" s="914"/>
      <c r="AL4" s="913"/>
      <c r="AN4" s="912" t="s">
        <v>18</v>
      </c>
      <c r="AO4" s="914"/>
      <c r="AP4" s="914"/>
      <c r="AQ4" s="914"/>
      <c r="AR4" s="913"/>
      <c r="AT4" s="915" t="s">
        <v>231</v>
      </c>
      <c r="AU4" s="909"/>
      <c r="AV4" s="909"/>
      <c r="AW4" s="909"/>
      <c r="AX4" s="909"/>
      <c r="AY4" s="909"/>
      <c r="AZ4" s="909"/>
      <c r="BA4" s="909"/>
      <c r="BB4" s="916"/>
    </row>
    <row r="5" spans="1:54" s="188" customFormat="1" ht="16.5" customHeight="1" thickBot="1" x14ac:dyDescent="0.4">
      <c r="B5" s="342" t="s">
        <v>85</v>
      </c>
      <c r="C5" s="343" t="s">
        <v>90</v>
      </c>
      <c r="D5" s="344" t="s">
        <v>24</v>
      </c>
      <c r="E5" s="345" t="s">
        <v>48</v>
      </c>
      <c r="F5" s="346" t="s">
        <v>21</v>
      </c>
      <c r="G5" s="101"/>
      <c r="H5" s="101"/>
      <c r="I5" s="347" t="str">
        <f>+B5</f>
        <v>Nom Prénom</v>
      </c>
      <c r="J5" s="348" t="s">
        <v>90</v>
      </c>
      <c r="K5" s="347" t="str">
        <f>+D5</f>
        <v>Club *</v>
      </c>
      <c r="L5" s="347" t="s">
        <v>48</v>
      </c>
      <c r="M5" s="349" t="s">
        <v>21</v>
      </c>
      <c r="O5" s="905" t="s">
        <v>18</v>
      </c>
      <c r="P5" s="906"/>
      <c r="Q5" s="906"/>
      <c r="R5" s="907"/>
      <c r="S5" s="910" t="s">
        <v>2</v>
      </c>
      <c r="T5" s="911"/>
      <c r="W5" s="912" t="s">
        <v>15</v>
      </c>
      <c r="X5" s="913"/>
      <c r="AB5" s="349" t="str">
        <f>+W6</f>
        <v>ASGAF</v>
      </c>
      <c r="AC5" s="349" t="str">
        <f>+W7</f>
        <v>Chevannes</v>
      </c>
      <c r="AD5" s="349" t="str">
        <f>+W8</f>
        <v>Chevry</v>
      </c>
      <c r="AE5" s="349" t="str">
        <f>+W9</f>
        <v>Corbuches</v>
      </c>
      <c r="AF5" s="349" t="str">
        <f>+W10</f>
        <v>Réveillon</v>
      </c>
      <c r="AH5" s="349" t="str">
        <f>+AB5</f>
        <v>ASGAF</v>
      </c>
      <c r="AI5" s="349" t="str">
        <f>+AC5</f>
        <v>Chevannes</v>
      </c>
      <c r="AJ5" s="349" t="str">
        <f>+AD5</f>
        <v>Chevry</v>
      </c>
      <c r="AK5" s="349" t="str">
        <f>+AE5</f>
        <v>Corbuches</v>
      </c>
      <c r="AL5" s="349" t="str">
        <f>+AF5</f>
        <v>Réveillon</v>
      </c>
      <c r="AN5" s="349" t="str">
        <f>+AH5</f>
        <v>ASGAF</v>
      </c>
      <c r="AO5" s="349" t="str">
        <f>+AI5</f>
        <v>Chevannes</v>
      </c>
      <c r="AP5" s="349" t="str">
        <f>+AJ5</f>
        <v>Chevry</v>
      </c>
      <c r="AQ5" s="349" t="str">
        <f>+AK5</f>
        <v>Corbuches</v>
      </c>
      <c r="AR5" s="349" t="str">
        <f>+AL5</f>
        <v>Réveillon</v>
      </c>
      <c r="AT5" s="912" t="s">
        <v>227</v>
      </c>
      <c r="AU5" s="914"/>
      <c r="AV5" s="913"/>
      <c r="AW5" s="912" t="s">
        <v>86</v>
      </c>
      <c r="AX5" s="914"/>
      <c r="AY5" s="913"/>
      <c r="AZ5" s="912" t="s">
        <v>87</v>
      </c>
      <c r="BA5" s="914"/>
      <c r="BB5" s="913"/>
    </row>
    <row r="6" spans="1:54" s="188" customFormat="1" ht="16.5" customHeight="1" thickBot="1" x14ac:dyDescent="0.4">
      <c r="A6" s="350">
        <v>1</v>
      </c>
      <c r="B6" s="351" t="str">
        <f t="shared" ref="B6:D21" si="0">+B42</f>
        <v>Pietszch Andre</v>
      </c>
      <c r="C6" s="352" t="str">
        <f>+C42</f>
        <v>H</v>
      </c>
      <c r="D6" s="353" t="str">
        <f t="shared" ref="D6:D14" si="1">+D42</f>
        <v>Chevannes</v>
      </c>
      <c r="E6" s="354">
        <f>IF(+E42&gt;36,36,E42)</f>
        <v>10.5</v>
      </c>
      <c r="F6" s="355">
        <v>30</v>
      </c>
      <c r="H6" s="350">
        <v>1</v>
      </c>
      <c r="I6" s="351" t="str">
        <f t="shared" ref="I6:K21" si="2">+I42</f>
        <v>Pietszch Andre</v>
      </c>
      <c r="J6" s="352" t="str">
        <f t="shared" si="2"/>
        <v>H</v>
      </c>
      <c r="K6" s="352" t="str">
        <f t="shared" si="2"/>
        <v>Chevannes</v>
      </c>
      <c r="L6" s="354">
        <f>IF(+L42&gt;36,36,L42)</f>
        <v>10.5</v>
      </c>
      <c r="M6" s="355">
        <v>30</v>
      </c>
      <c r="O6" s="356" t="s">
        <v>228</v>
      </c>
      <c r="P6" s="357" t="str">
        <f>+I5</f>
        <v>Nom Prénom</v>
      </c>
      <c r="Q6" s="357" t="str">
        <f>+J5</f>
        <v>H/F</v>
      </c>
      <c r="R6" s="357" t="str">
        <f>+K5</f>
        <v>Club *</v>
      </c>
      <c r="S6" s="357" t="s">
        <v>228</v>
      </c>
      <c r="T6" s="358" t="s">
        <v>230</v>
      </c>
      <c r="W6" s="359" t="s">
        <v>311</v>
      </c>
      <c r="X6" s="360">
        <f>AB121</f>
        <v>9</v>
      </c>
      <c r="AB6" s="361" t="str">
        <f>IF(LEFT($D6,5)=AB$5,$F6,"")</f>
        <v/>
      </c>
      <c r="AC6" s="361">
        <f t="shared" ref="AC6:AC35" si="3">IF(LEFT($D6,9)=AC$5,$F6,"")</f>
        <v>30</v>
      </c>
      <c r="AD6" s="361" t="str">
        <f>IF(LEFT($D6,6)=AD$5,$F6,"")</f>
        <v/>
      </c>
      <c r="AE6" s="361" t="str">
        <f>IF(LEFT($D6,9)=AE$5,$F6,"")</f>
        <v/>
      </c>
      <c r="AF6" s="361" t="str">
        <f>IF(LEFT($D6,9)=AF$5,$F6,"")</f>
        <v/>
      </c>
      <c r="AH6" s="362" t="str">
        <f t="shared" ref="AH6:AH35" si="4">IF(LEFT($K6,5)=AH$5,$M6,"")</f>
        <v/>
      </c>
      <c r="AI6" s="362">
        <f>IF(LEFT($K6,9)=AI$5,$M6,"")</f>
        <v>30</v>
      </c>
      <c r="AJ6" s="362" t="str">
        <f>IF(LEFT($K6,6)=AJ$5,$M6,"")</f>
        <v/>
      </c>
      <c r="AK6" s="362" t="str">
        <f>IF(LEFT($K6,9)=AK$5,$M6,"")</f>
        <v/>
      </c>
      <c r="AL6" s="362" t="str">
        <f>IF(LEFT($K6,9)=AL$5,$M6,"")</f>
        <v/>
      </c>
      <c r="AN6" s="361" t="str">
        <f t="shared" ref="AN6:AR17" si="5">IF(LEFT($R7,5)=AN$5,$S7,"")</f>
        <v/>
      </c>
      <c r="AO6" s="361" t="str">
        <f t="shared" si="5"/>
        <v/>
      </c>
      <c r="AP6" s="361" t="str">
        <f t="shared" si="5"/>
        <v/>
      </c>
      <c r="AQ6" s="361" t="str">
        <f t="shared" si="5"/>
        <v/>
      </c>
      <c r="AR6" s="667" t="str">
        <f t="shared" si="5"/>
        <v/>
      </c>
      <c r="AT6" s="349" t="s">
        <v>229</v>
      </c>
      <c r="AU6" s="349" t="s">
        <v>228</v>
      </c>
      <c r="AV6" s="349" t="s">
        <v>1</v>
      </c>
      <c r="AW6" s="349" t="s">
        <v>229</v>
      </c>
      <c r="AX6" s="349" t="s">
        <v>228</v>
      </c>
      <c r="AY6" s="349" t="s">
        <v>1</v>
      </c>
      <c r="AZ6" s="349" t="s">
        <v>229</v>
      </c>
      <c r="BA6" s="349" t="s">
        <v>228</v>
      </c>
      <c r="BB6" s="349" t="s">
        <v>1</v>
      </c>
    </row>
    <row r="7" spans="1:54" s="188" customFormat="1" ht="16.5" customHeight="1" x14ac:dyDescent="0.35">
      <c r="A7" s="363">
        <v>2</v>
      </c>
      <c r="B7" s="364" t="str">
        <f t="shared" si="0"/>
        <v>Roulland Jean-François</v>
      </c>
      <c r="C7" s="365" t="str">
        <f t="shared" si="0"/>
        <v>H</v>
      </c>
      <c r="D7" s="366" t="str">
        <f t="shared" si="1"/>
        <v>Chevannes</v>
      </c>
      <c r="E7" s="354">
        <f t="shared" ref="E7:E35" si="6">IF(+E43&gt;36,36,E43)</f>
        <v>25.2</v>
      </c>
      <c r="F7" s="367">
        <f>+F6</f>
        <v>30</v>
      </c>
      <c r="H7" s="363">
        <v>2</v>
      </c>
      <c r="I7" s="364" t="str">
        <f t="shared" si="2"/>
        <v>Roulland Jean-François</v>
      </c>
      <c r="J7" s="365" t="str">
        <f t="shared" si="2"/>
        <v>H</v>
      </c>
      <c r="K7" s="365" t="str">
        <f t="shared" si="2"/>
        <v>Chevannes</v>
      </c>
      <c r="L7" s="354">
        <f t="shared" ref="L7:L35" si="7">IF(+L43&gt;36,36,L43)</f>
        <v>25.2</v>
      </c>
      <c r="M7" s="367">
        <f>+M6</f>
        <v>30</v>
      </c>
      <c r="O7" s="368">
        <v>1</v>
      </c>
      <c r="P7" s="369" t="str">
        <f t="shared" ref="P7:P18" si="8">IFERROR(VLOOKUP($O7,$AU$7:$AV$36,2,0),"")</f>
        <v/>
      </c>
      <c r="Q7" s="369" t="str">
        <f t="shared" ref="Q7:Q18" si="9">IFERROR(VLOOKUP($P7,$I$6:$L$35,4,0),"")</f>
        <v/>
      </c>
      <c r="R7" s="369" t="str">
        <f t="shared" ref="R7:R18" si="10">IFERROR(VLOOKUP($P7,$I$6:$L$35,3,0),"")</f>
        <v/>
      </c>
      <c r="S7" s="370">
        <f t="shared" ref="S7:S18" si="11">IF(P7&lt;&gt;"",T7,0)</f>
        <v>0</v>
      </c>
      <c r="T7" s="371">
        <v>12</v>
      </c>
      <c r="W7" s="372" t="s">
        <v>10</v>
      </c>
      <c r="X7" s="373">
        <f>AC121</f>
        <v>2</v>
      </c>
      <c r="AB7" s="361" t="str">
        <f t="shared" ref="AB7:AB35" si="12">IF(LEFT($D7,5)=AB$5,$F7,"")</f>
        <v/>
      </c>
      <c r="AC7" s="361">
        <f t="shared" si="3"/>
        <v>30</v>
      </c>
      <c r="AD7" s="361" t="str">
        <f t="shared" ref="AD7:AD35" si="13">IF(LEFT($D7,6)=AD$5,$F7,"")</f>
        <v/>
      </c>
      <c r="AE7" s="361" t="str">
        <f t="shared" ref="AE7:AF34" si="14">IF(LEFT($D7,9)=AE$5,$F7,"")</f>
        <v/>
      </c>
      <c r="AF7" s="361" t="str">
        <f t="shared" si="14"/>
        <v/>
      </c>
      <c r="AH7" s="362" t="str">
        <f t="shared" si="4"/>
        <v/>
      </c>
      <c r="AI7" s="362">
        <f t="shared" ref="AI7:AI35" si="15">IF(LEFT($K7,9)=AI$5,$M7,"")</f>
        <v>30</v>
      </c>
      <c r="AJ7" s="362" t="str">
        <f t="shared" ref="AJ7:AJ35" si="16">IF(LEFT($K7,6)=AJ$5,$M7,"")</f>
        <v/>
      </c>
      <c r="AK7" s="362" t="str">
        <f t="shared" ref="AK7:AL35" si="17">IF(LEFT($K7,9)=AK$5,$M7,"")</f>
        <v/>
      </c>
      <c r="AL7" s="362" t="str">
        <f t="shared" si="17"/>
        <v/>
      </c>
      <c r="AN7" s="361" t="str">
        <f t="shared" si="5"/>
        <v/>
      </c>
      <c r="AO7" s="361" t="str">
        <f t="shared" si="5"/>
        <v/>
      </c>
      <c r="AP7" s="361" t="str">
        <f t="shared" si="5"/>
        <v/>
      </c>
      <c r="AQ7" s="361" t="str">
        <f t="shared" si="5"/>
        <v/>
      </c>
      <c r="AR7" s="667" t="str">
        <f t="shared" si="5"/>
        <v/>
      </c>
      <c r="AT7" s="374">
        <f t="shared" ref="AT7:AT36" si="18">IF(L6&gt;36,M6,0)</f>
        <v>0</v>
      </c>
      <c r="AU7" s="374">
        <f t="shared" ref="AU7:AU36" si="19">IF(AT7&lt;&gt;0,RANK(AT7,AT$7:AT$36),0)</f>
        <v>0</v>
      </c>
      <c r="AV7" s="374" t="str">
        <f t="shared" ref="AV7:AV36" si="20">IF(AU7&lt;&gt;0,$I6,"")</f>
        <v/>
      </c>
      <c r="AW7" s="374">
        <f t="shared" ref="AW7:AW36" si="21">IF((L6&gt;36),0,IF(J6="F",M6,0))</f>
        <v>0</v>
      </c>
      <c r="AX7" s="374">
        <f t="shared" ref="AX7:AX36" si="22">IF(AW7&lt;&gt;0,RANK(AW7,AW$7:AW$36),0)</f>
        <v>0</v>
      </c>
      <c r="AY7" s="374" t="str">
        <f t="shared" ref="AY7:AY36" si="23">IF(AX7&lt;&gt;0,$I6,"")</f>
        <v/>
      </c>
      <c r="AZ7" s="374">
        <f t="shared" ref="AZ7:AZ36" si="24">IF((L6&gt;36),0,IF(J6="F",0,M6))</f>
        <v>30</v>
      </c>
      <c r="BA7" s="374">
        <f t="shared" ref="BA7:BA36" si="25">IF(AZ7&lt;&gt;0,RANK(AZ7,AZ$7:AZ$36),0)</f>
        <v>1</v>
      </c>
      <c r="BB7" s="374" t="str">
        <f t="shared" ref="BB7:BB36" si="26">IF(BA7&lt;&gt;0,$I6,"")</f>
        <v>Pietszch Andre</v>
      </c>
    </row>
    <row r="8" spans="1:54" s="188" customFormat="1" ht="16.5" customHeight="1" x14ac:dyDescent="0.35">
      <c r="A8" s="363">
        <v>3</v>
      </c>
      <c r="B8" s="364" t="str">
        <f t="shared" si="0"/>
        <v>Bridier Jean Michel</v>
      </c>
      <c r="C8" s="365" t="str">
        <f t="shared" si="0"/>
        <v>H</v>
      </c>
      <c r="D8" s="366" t="str">
        <f t="shared" si="1"/>
        <v>Réveillon</v>
      </c>
      <c r="E8" s="354">
        <f t="shared" si="6"/>
        <v>9.6999999999999993</v>
      </c>
      <c r="F8" s="367">
        <f>+F7-2</f>
        <v>28</v>
      </c>
      <c r="H8" s="363">
        <v>3</v>
      </c>
      <c r="I8" s="364" t="str">
        <f t="shared" si="2"/>
        <v>Zuffelato Stéphane</v>
      </c>
      <c r="J8" s="365" t="str">
        <f t="shared" si="2"/>
        <v>H</v>
      </c>
      <c r="K8" s="365" t="str">
        <f t="shared" si="2"/>
        <v>ASGAF</v>
      </c>
      <c r="L8" s="354">
        <f t="shared" si="7"/>
        <v>17.2</v>
      </c>
      <c r="M8" s="367">
        <f>+M7-2</f>
        <v>28</v>
      </c>
      <c r="O8" s="375">
        <v>2</v>
      </c>
      <c r="P8" s="376" t="str">
        <f t="shared" si="8"/>
        <v/>
      </c>
      <c r="Q8" s="376" t="str">
        <f t="shared" si="9"/>
        <v/>
      </c>
      <c r="R8" s="376" t="str">
        <f t="shared" si="10"/>
        <v/>
      </c>
      <c r="S8" s="377">
        <f t="shared" si="11"/>
        <v>0</v>
      </c>
      <c r="T8" s="378">
        <f>IF(Q8&lt;&gt;Q7,+T7-1,T7)</f>
        <v>12</v>
      </c>
      <c r="W8" s="372" t="s">
        <v>11</v>
      </c>
      <c r="X8" s="373">
        <f>AD121</f>
        <v>19</v>
      </c>
      <c r="AB8" s="361" t="str">
        <f t="shared" si="12"/>
        <v/>
      </c>
      <c r="AC8" s="361" t="str">
        <f t="shared" si="3"/>
        <v/>
      </c>
      <c r="AD8" s="361" t="str">
        <f t="shared" si="13"/>
        <v/>
      </c>
      <c r="AE8" s="361" t="str">
        <f t="shared" si="14"/>
        <v/>
      </c>
      <c r="AF8" s="361">
        <f t="shared" si="14"/>
        <v>28</v>
      </c>
      <c r="AH8" s="362">
        <f t="shared" si="4"/>
        <v>28</v>
      </c>
      <c r="AI8" s="362" t="str">
        <f t="shared" si="15"/>
        <v/>
      </c>
      <c r="AJ8" s="362" t="str">
        <f t="shared" si="16"/>
        <v/>
      </c>
      <c r="AK8" s="362" t="str">
        <f t="shared" si="17"/>
        <v/>
      </c>
      <c r="AL8" s="362" t="str">
        <f t="shared" si="17"/>
        <v/>
      </c>
      <c r="AN8" s="361" t="str">
        <f t="shared" si="5"/>
        <v/>
      </c>
      <c r="AO8" s="361" t="str">
        <f t="shared" si="5"/>
        <v/>
      </c>
      <c r="AP8" s="361" t="str">
        <f t="shared" si="5"/>
        <v/>
      </c>
      <c r="AQ8" s="361" t="str">
        <f t="shared" si="5"/>
        <v/>
      </c>
      <c r="AR8" s="667" t="str">
        <f t="shared" si="5"/>
        <v/>
      </c>
      <c r="AT8" s="379">
        <f t="shared" si="18"/>
        <v>0</v>
      </c>
      <c r="AU8" s="379">
        <f t="shared" si="19"/>
        <v>0</v>
      </c>
      <c r="AV8" s="379" t="str">
        <f t="shared" si="20"/>
        <v/>
      </c>
      <c r="AW8" s="379">
        <f t="shared" si="21"/>
        <v>0</v>
      </c>
      <c r="AX8" s="379">
        <f t="shared" si="22"/>
        <v>0</v>
      </c>
      <c r="AY8" s="379" t="str">
        <f t="shared" si="23"/>
        <v/>
      </c>
      <c r="AZ8" s="379">
        <f t="shared" si="24"/>
        <v>30</v>
      </c>
      <c r="BA8" s="379">
        <f t="shared" si="25"/>
        <v>1</v>
      </c>
      <c r="BB8" s="379" t="str">
        <f t="shared" si="26"/>
        <v>Roulland Jean-François</v>
      </c>
    </row>
    <row r="9" spans="1:54" s="188" customFormat="1" ht="16.5" customHeight="1" x14ac:dyDescent="0.35">
      <c r="A9" s="363">
        <v>4</v>
      </c>
      <c r="B9" s="364" t="str">
        <f t="shared" si="0"/>
        <v>Lapatrie Gilles</v>
      </c>
      <c r="C9" s="365" t="str">
        <f t="shared" si="0"/>
        <v>H</v>
      </c>
      <c r="D9" s="366" t="str">
        <f t="shared" si="1"/>
        <v>Réveillon</v>
      </c>
      <c r="E9" s="354">
        <f t="shared" si="6"/>
        <v>11.2</v>
      </c>
      <c r="F9" s="367">
        <f>+F8</f>
        <v>28</v>
      </c>
      <c r="H9" s="363">
        <v>4</v>
      </c>
      <c r="I9" s="364" t="str">
        <f t="shared" si="2"/>
        <v>Heiles Frédéric</v>
      </c>
      <c r="J9" s="365" t="str">
        <f t="shared" si="2"/>
        <v>H</v>
      </c>
      <c r="K9" s="365" t="str">
        <f t="shared" si="2"/>
        <v>ASGAF</v>
      </c>
      <c r="L9" s="354">
        <f t="shared" si="7"/>
        <v>35.700000000000003</v>
      </c>
      <c r="M9" s="367">
        <f>+M8</f>
        <v>28</v>
      </c>
      <c r="O9" s="375">
        <v>3</v>
      </c>
      <c r="P9" s="376" t="str">
        <f t="shared" si="8"/>
        <v/>
      </c>
      <c r="Q9" s="376" t="str">
        <f t="shared" si="9"/>
        <v/>
      </c>
      <c r="R9" s="376" t="str">
        <f t="shared" si="10"/>
        <v/>
      </c>
      <c r="S9" s="377">
        <f t="shared" si="11"/>
        <v>0</v>
      </c>
      <c r="T9" s="378">
        <f t="shared" ref="T9:T18" si="27">IF(Q9&lt;&gt;Q8,+T8-1,T8)</f>
        <v>12</v>
      </c>
      <c r="W9" s="372" t="s">
        <v>12</v>
      </c>
      <c r="X9" s="373">
        <f>AE121</f>
        <v>0</v>
      </c>
      <c r="AB9" s="361" t="str">
        <f t="shared" si="12"/>
        <v/>
      </c>
      <c r="AC9" s="361" t="str">
        <f t="shared" si="3"/>
        <v/>
      </c>
      <c r="AD9" s="361" t="str">
        <f t="shared" si="13"/>
        <v/>
      </c>
      <c r="AE9" s="361" t="str">
        <f t="shared" si="14"/>
        <v/>
      </c>
      <c r="AF9" s="361">
        <f t="shared" si="14"/>
        <v>28</v>
      </c>
      <c r="AH9" s="362">
        <f t="shared" si="4"/>
        <v>28</v>
      </c>
      <c r="AI9" s="362" t="str">
        <f t="shared" si="15"/>
        <v/>
      </c>
      <c r="AJ9" s="362" t="str">
        <f t="shared" si="16"/>
        <v/>
      </c>
      <c r="AK9" s="362" t="str">
        <f t="shared" si="17"/>
        <v/>
      </c>
      <c r="AL9" s="362" t="str">
        <f t="shared" si="17"/>
        <v/>
      </c>
      <c r="AN9" s="361" t="str">
        <f t="shared" si="5"/>
        <v/>
      </c>
      <c r="AO9" s="361" t="str">
        <f t="shared" si="5"/>
        <v/>
      </c>
      <c r="AP9" s="361" t="str">
        <f t="shared" si="5"/>
        <v/>
      </c>
      <c r="AQ9" s="361" t="str">
        <f t="shared" si="5"/>
        <v/>
      </c>
      <c r="AR9" s="667" t="str">
        <f t="shared" si="5"/>
        <v/>
      </c>
      <c r="AT9" s="379">
        <f t="shared" si="18"/>
        <v>0</v>
      </c>
      <c r="AU9" s="379">
        <f t="shared" si="19"/>
        <v>0</v>
      </c>
      <c r="AV9" s="379" t="str">
        <f t="shared" si="20"/>
        <v/>
      </c>
      <c r="AW9" s="379">
        <f t="shared" si="21"/>
        <v>0</v>
      </c>
      <c r="AX9" s="379">
        <f t="shared" si="22"/>
        <v>0</v>
      </c>
      <c r="AY9" s="379" t="str">
        <f t="shared" si="23"/>
        <v/>
      </c>
      <c r="AZ9" s="379">
        <f t="shared" si="24"/>
        <v>28</v>
      </c>
      <c r="BA9" s="379">
        <f t="shared" si="25"/>
        <v>3</v>
      </c>
      <c r="BB9" s="379" t="str">
        <f t="shared" si="26"/>
        <v>Zuffelato Stéphane</v>
      </c>
    </row>
    <row r="10" spans="1:54" s="188" customFormat="1" ht="16.5" customHeight="1" thickBot="1" x14ac:dyDescent="0.4">
      <c r="A10" s="363">
        <v>5</v>
      </c>
      <c r="B10" s="364" t="str">
        <f t="shared" si="0"/>
        <v>Fapdepr Christophe</v>
      </c>
      <c r="C10" s="365" t="str">
        <f t="shared" si="0"/>
        <v>H</v>
      </c>
      <c r="D10" s="366" t="str">
        <f t="shared" si="1"/>
        <v>ASGAF</v>
      </c>
      <c r="E10" s="354">
        <f t="shared" si="6"/>
        <v>10.8</v>
      </c>
      <c r="F10" s="367">
        <f>+F9-2</f>
        <v>26</v>
      </c>
      <c r="H10" s="363">
        <v>5</v>
      </c>
      <c r="I10" s="364" t="str">
        <f t="shared" si="2"/>
        <v>Lezervant Sophie</v>
      </c>
      <c r="J10" s="365" t="str">
        <f t="shared" si="2"/>
        <v>F</v>
      </c>
      <c r="K10" s="365" t="str">
        <f t="shared" si="2"/>
        <v>ASGAF</v>
      </c>
      <c r="L10" s="354">
        <f t="shared" si="7"/>
        <v>23.7</v>
      </c>
      <c r="M10" s="367">
        <f>+M9-2</f>
        <v>26</v>
      </c>
      <c r="O10" s="375">
        <v>4</v>
      </c>
      <c r="P10" s="376" t="str">
        <f t="shared" si="8"/>
        <v/>
      </c>
      <c r="Q10" s="376" t="str">
        <f t="shared" si="9"/>
        <v/>
      </c>
      <c r="R10" s="376" t="str">
        <f t="shared" si="10"/>
        <v/>
      </c>
      <c r="S10" s="377">
        <f t="shared" si="11"/>
        <v>0</v>
      </c>
      <c r="T10" s="378">
        <f t="shared" si="27"/>
        <v>12</v>
      </c>
      <c r="W10" s="372" t="s">
        <v>13</v>
      </c>
      <c r="X10" s="373">
        <f>AF121</f>
        <v>6</v>
      </c>
      <c r="AB10" s="361">
        <f t="shared" si="12"/>
        <v>26</v>
      </c>
      <c r="AC10" s="361" t="str">
        <f t="shared" si="3"/>
        <v/>
      </c>
      <c r="AD10" s="361" t="str">
        <f t="shared" si="13"/>
        <v/>
      </c>
      <c r="AE10" s="361" t="str">
        <f t="shared" si="14"/>
        <v/>
      </c>
      <c r="AF10" s="361" t="str">
        <f t="shared" si="14"/>
        <v/>
      </c>
      <c r="AH10" s="362">
        <f t="shared" si="4"/>
        <v>26</v>
      </c>
      <c r="AI10" s="362" t="str">
        <f t="shared" si="15"/>
        <v/>
      </c>
      <c r="AJ10" s="362" t="str">
        <f t="shared" si="16"/>
        <v/>
      </c>
      <c r="AK10" s="362" t="str">
        <f t="shared" si="17"/>
        <v/>
      </c>
      <c r="AL10" s="362" t="str">
        <f t="shared" si="17"/>
        <v/>
      </c>
      <c r="AN10" s="361" t="str">
        <f t="shared" si="5"/>
        <v/>
      </c>
      <c r="AO10" s="361" t="str">
        <f t="shared" si="5"/>
        <v/>
      </c>
      <c r="AP10" s="361" t="str">
        <f t="shared" si="5"/>
        <v/>
      </c>
      <c r="AQ10" s="361" t="str">
        <f t="shared" si="5"/>
        <v/>
      </c>
      <c r="AR10" s="667" t="str">
        <f t="shared" si="5"/>
        <v/>
      </c>
      <c r="AT10" s="379">
        <f t="shared" si="18"/>
        <v>0</v>
      </c>
      <c r="AU10" s="379">
        <f t="shared" si="19"/>
        <v>0</v>
      </c>
      <c r="AV10" s="379" t="str">
        <f t="shared" si="20"/>
        <v/>
      </c>
      <c r="AW10" s="379">
        <f t="shared" si="21"/>
        <v>0</v>
      </c>
      <c r="AX10" s="379">
        <f t="shared" si="22"/>
        <v>0</v>
      </c>
      <c r="AY10" s="379" t="str">
        <f t="shared" si="23"/>
        <v/>
      </c>
      <c r="AZ10" s="379">
        <f t="shared" si="24"/>
        <v>28</v>
      </c>
      <c r="BA10" s="379">
        <f t="shared" si="25"/>
        <v>3</v>
      </c>
      <c r="BB10" s="379" t="str">
        <f t="shared" si="26"/>
        <v>Heiles Frédéric</v>
      </c>
    </row>
    <row r="11" spans="1:54" s="188" customFormat="1" ht="16.5" customHeight="1" thickBot="1" x14ac:dyDescent="0.4">
      <c r="A11" s="363">
        <v>6</v>
      </c>
      <c r="B11" s="364" t="str">
        <f t="shared" si="0"/>
        <v>Henn Valerie</v>
      </c>
      <c r="C11" s="365" t="str">
        <f t="shared" si="0"/>
        <v>F</v>
      </c>
      <c r="D11" s="366" t="str">
        <f t="shared" si="1"/>
        <v>ASGAF</v>
      </c>
      <c r="E11" s="354">
        <f t="shared" si="6"/>
        <v>22.4</v>
      </c>
      <c r="F11" s="367">
        <f t="shared" ref="F11:F21" si="28">+F10</f>
        <v>26</v>
      </c>
      <c r="H11" s="363">
        <v>6</v>
      </c>
      <c r="I11" s="364" t="str">
        <f t="shared" si="2"/>
        <v>Lezervant Frédéric</v>
      </c>
      <c r="J11" s="365" t="str">
        <f t="shared" si="2"/>
        <v>H</v>
      </c>
      <c r="K11" s="365" t="str">
        <f t="shared" si="2"/>
        <v>ASGAF</v>
      </c>
      <c r="L11" s="354">
        <f t="shared" si="7"/>
        <v>18.7</v>
      </c>
      <c r="M11" s="367">
        <f t="shared" ref="M11:M21" si="29">+M10</f>
        <v>26</v>
      </c>
      <c r="O11" s="375">
        <v>5</v>
      </c>
      <c r="P11" s="376" t="str">
        <f t="shared" si="8"/>
        <v/>
      </c>
      <c r="Q11" s="376" t="str">
        <f t="shared" si="9"/>
        <v/>
      </c>
      <c r="R11" s="376" t="str">
        <f t="shared" si="10"/>
        <v/>
      </c>
      <c r="S11" s="377">
        <f t="shared" si="11"/>
        <v>0</v>
      </c>
      <c r="T11" s="378">
        <f t="shared" si="27"/>
        <v>12</v>
      </c>
      <c r="W11" s="380" t="s">
        <v>8</v>
      </c>
      <c r="X11" s="381">
        <f>SUM(X6:X10)</f>
        <v>36</v>
      </c>
      <c r="AB11" s="361">
        <f t="shared" si="12"/>
        <v>26</v>
      </c>
      <c r="AC11" s="361" t="str">
        <f t="shared" si="3"/>
        <v/>
      </c>
      <c r="AD11" s="361" t="str">
        <f t="shared" si="13"/>
        <v/>
      </c>
      <c r="AE11" s="361" t="str">
        <f t="shared" si="14"/>
        <v/>
      </c>
      <c r="AF11" s="361" t="str">
        <f t="shared" si="14"/>
        <v/>
      </c>
      <c r="AH11" s="362">
        <f t="shared" si="4"/>
        <v>26</v>
      </c>
      <c r="AI11" s="362" t="str">
        <f t="shared" si="15"/>
        <v/>
      </c>
      <c r="AJ11" s="362" t="str">
        <f t="shared" si="16"/>
        <v/>
      </c>
      <c r="AK11" s="362" t="str">
        <f t="shared" si="17"/>
        <v/>
      </c>
      <c r="AL11" s="362" t="str">
        <f t="shared" si="17"/>
        <v/>
      </c>
      <c r="AN11" s="361" t="str">
        <f t="shared" si="5"/>
        <v/>
      </c>
      <c r="AO11" s="361" t="str">
        <f t="shared" si="5"/>
        <v/>
      </c>
      <c r="AP11" s="361" t="str">
        <f t="shared" si="5"/>
        <v/>
      </c>
      <c r="AQ11" s="361" t="str">
        <f t="shared" si="5"/>
        <v/>
      </c>
      <c r="AR11" s="667" t="str">
        <f t="shared" si="5"/>
        <v/>
      </c>
      <c r="AT11" s="379">
        <f t="shared" si="18"/>
        <v>0</v>
      </c>
      <c r="AU11" s="379">
        <f t="shared" si="19"/>
        <v>0</v>
      </c>
      <c r="AV11" s="379" t="str">
        <f t="shared" si="20"/>
        <v/>
      </c>
      <c r="AW11" s="379">
        <f t="shared" si="21"/>
        <v>26</v>
      </c>
      <c r="AX11" s="379">
        <f t="shared" si="22"/>
        <v>1</v>
      </c>
      <c r="AY11" s="379" t="str">
        <f t="shared" si="23"/>
        <v>Lezervant Sophie</v>
      </c>
      <c r="AZ11" s="379">
        <f t="shared" si="24"/>
        <v>0</v>
      </c>
      <c r="BA11" s="379">
        <f t="shared" si="25"/>
        <v>0</v>
      </c>
      <c r="BB11" s="379" t="str">
        <f t="shared" si="26"/>
        <v/>
      </c>
    </row>
    <row r="12" spans="1:54" s="188" customFormat="1" ht="16.5" customHeight="1" thickBot="1" x14ac:dyDescent="0.4">
      <c r="A12" s="363">
        <v>7</v>
      </c>
      <c r="B12" s="364" t="str">
        <f t="shared" si="0"/>
        <v>Lezervant Frédéric</v>
      </c>
      <c r="C12" s="365" t="str">
        <f t="shared" si="0"/>
        <v>H</v>
      </c>
      <c r="D12" s="366" t="str">
        <f t="shared" si="1"/>
        <v>ASGAF</v>
      </c>
      <c r="E12" s="354">
        <f t="shared" si="6"/>
        <v>18.7</v>
      </c>
      <c r="F12" s="367">
        <f>+F11-2</f>
        <v>24</v>
      </c>
      <c r="H12" s="363">
        <v>7</v>
      </c>
      <c r="I12" s="364" t="str">
        <f t="shared" si="2"/>
        <v>Sauvadet Dominique</v>
      </c>
      <c r="J12" s="365" t="str">
        <f t="shared" si="2"/>
        <v>H</v>
      </c>
      <c r="K12" s="365" t="str">
        <f t="shared" si="2"/>
        <v>ASGAF</v>
      </c>
      <c r="L12" s="354">
        <f t="shared" si="7"/>
        <v>18.5</v>
      </c>
      <c r="M12" s="367">
        <f>+M11-2</f>
        <v>24</v>
      </c>
      <c r="O12" s="375">
        <v>6</v>
      </c>
      <c r="P12" s="376" t="str">
        <f t="shared" si="8"/>
        <v/>
      </c>
      <c r="Q12" s="376" t="str">
        <f t="shared" si="9"/>
        <v/>
      </c>
      <c r="R12" s="376" t="str">
        <f t="shared" si="10"/>
        <v/>
      </c>
      <c r="S12" s="377">
        <f t="shared" si="11"/>
        <v>0</v>
      </c>
      <c r="T12" s="378">
        <f t="shared" si="27"/>
        <v>12</v>
      </c>
      <c r="W12" s="188" t="s">
        <v>318</v>
      </c>
      <c r="X12" s="341"/>
      <c r="AB12" s="361">
        <f t="shared" si="12"/>
        <v>24</v>
      </c>
      <c r="AC12" s="361" t="str">
        <f t="shared" si="3"/>
        <v/>
      </c>
      <c r="AD12" s="361" t="str">
        <f t="shared" si="13"/>
        <v/>
      </c>
      <c r="AE12" s="361" t="str">
        <f t="shared" si="14"/>
        <v/>
      </c>
      <c r="AF12" s="361" t="str">
        <f t="shared" si="14"/>
        <v/>
      </c>
      <c r="AH12" s="362">
        <f t="shared" si="4"/>
        <v>24</v>
      </c>
      <c r="AI12" s="362" t="str">
        <f t="shared" si="15"/>
        <v/>
      </c>
      <c r="AJ12" s="362" t="str">
        <f t="shared" si="16"/>
        <v/>
      </c>
      <c r="AK12" s="362" t="str">
        <f t="shared" si="17"/>
        <v/>
      </c>
      <c r="AL12" s="362" t="str">
        <f t="shared" si="17"/>
        <v/>
      </c>
      <c r="AN12" s="361" t="str">
        <f t="shared" si="5"/>
        <v/>
      </c>
      <c r="AO12" s="361" t="str">
        <f t="shared" si="5"/>
        <v/>
      </c>
      <c r="AP12" s="361" t="str">
        <f t="shared" si="5"/>
        <v/>
      </c>
      <c r="AQ12" s="361" t="str">
        <f t="shared" si="5"/>
        <v/>
      </c>
      <c r="AR12" s="667" t="str">
        <f t="shared" si="5"/>
        <v/>
      </c>
      <c r="AT12" s="379">
        <f t="shared" si="18"/>
        <v>0</v>
      </c>
      <c r="AU12" s="379">
        <f t="shared" si="19"/>
        <v>0</v>
      </c>
      <c r="AV12" s="379" t="str">
        <f t="shared" si="20"/>
        <v/>
      </c>
      <c r="AW12" s="379">
        <f t="shared" si="21"/>
        <v>0</v>
      </c>
      <c r="AX12" s="379">
        <f t="shared" si="22"/>
        <v>0</v>
      </c>
      <c r="AY12" s="379" t="str">
        <f t="shared" si="23"/>
        <v/>
      </c>
      <c r="AZ12" s="379">
        <f t="shared" si="24"/>
        <v>26</v>
      </c>
      <c r="BA12" s="379">
        <f t="shared" si="25"/>
        <v>5</v>
      </c>
      <c r="BB12" s="379" t="str">
        <f t="shared" si="26"/>
        <v>Lezervant Frédéric</v>
      </c>
    </row>
    <row r="13" spans="1:54" s="188" customFormat="1" ht="16.5" customHeight="1" thickBot="1" x14ac:dyDescent="0.4">
      <c r="A13" s="363">
        <v>8</v>
      </c>
      <c r="B13" s="364" t="str">
        <f t="shared" si="0"/>
        <v>Lezervant Sophie</v>
      </c>
      <c r="C13" s="365" t="str">
        <f t="shared" si="0"/>
        <v>F</v>
      </c>
      <c r="D13" s="366" t="str">
        <f t="shared" si="1"/>
        <v>ASGAF</v>
      </c>
      <c r="E13" s="354">
        <f t="shared" si="6"/>
        <v>23.7</v>
      </c>
      <c r="F13" s="367">
        <f t="shared" si="28"/>
        <v>24</v>
      </c>
      <c r="H13" s="363">
        <v>8</v>
      </c>
      <c r="I13" s="364" t="str">
        <f t="shared" si="2"/>
        <v>Sauvadet Yannick</v>
      </c>
      <c r="J13" s="365" t="str">
        <f t="shared" si="2"/>
        <v>F</v>
      </c>
      <c r="K13" s="365" t="str">
        <f t="shared" si="2"/>
        <v>ASGAF</v>
      </c>
      <c r="L13" s="354">
        <f t="shared" si="7"/>
        <v>24.9</v>
      </c>
      <c r="M13" s="367">
        <f t="shared" si="29"/>
        <v>24</v>
      </c>
      <c r="O13" s="375">
        <v>7</v>
      </c>
      <c r="P13" s="376" t="str">
        <f t="shared" si="8"/>
        <v/>
      </c>
      <c r="Q13" s="376" t="str">
        <f t="shared" si="9"/>
        <v/>
      </c>
      <c r="R13" s="376" t="str">
        <f t="shared" si="10"/>
        <v/>
      </c>
      <c r="S13" s="377">
        <f t="shared" si="11"/>
        <v>0</v>
      </c>
      <c r="T13" s="378">
        <f t="shared" si="27"/>
        <v>12</v>
      </c>
      <c r="W13" s="912" t="s">
        <v>4</v>
      </c>
      <c r="X13" s="914"/>
      <c r="Y13" s="914"/>
      <c r="Z13" s="913"/>
      <c r="AB13" s="361">
        <f t="shared" si="12"/>
        <v>24</v>
      </c>
      <c r="AC13" s="361" t="str">
        <f t="shared" si="3"/>
        <v/>
      </c>
      <c r="AD13" s="361" t="str">
        <f t="shared" si="13"/>
        <v/>
      </c>
      <c r="AE13" s="361" t="str">
        <f t="shared" si="14"/>
        <v/>
      </c>
      <c r="AF13" s="361" t="str">
        <f t="shared" si="14"/>
        <v/>
      </c>
      <c r="AH13" s="362">
        <f t="shared" si="4"/>
        <v>24</v>
      </c>
      <c r="AI13" s="362" t="str">
        <f t="shared" si="15"/>
        <v/>
      </c>
      <c r="AJ13" s="362" t="str">
        <f t="shared" si="16"/>
        <v/>
      </c>
      <c r="AK13" s="362" t="str">
        <f t="shared" si="17"/>
        <v/>
      </c>
      <c r="AL13" s="362" t="str">
        <f t="shared" si="17"/>
        <v/>
      </c>
      <c r="AN13" s="361" t="str">
        <f t="shared" si="5"/>
        <v/>
      </c>
      <c r="AO13" s="361" t="str">
        <f t="shared" si="5"/>
        <v/>
      </c>
      <c r="AP13" s="361" t="str">
        <f t="shared" si="5"/>
        <v/>
      </c>
      <c r="AQ13" s="361" t="str">
        <f t="shared" si="5"/>
        <v/>
      </c>
      <c r="AR13" s="667" t="str">
        <f t="shared" si="5"/>
        <v/>
      </c>
      <c r="AT13" s="379">
        <f t="shared" si="18"/>
        <v>0</v>
      </c>
      <c r="AU13" s="379">
        <f t="shared" si="19"/>
        <v>0</v>
      </c>
      <c r="AV13" s="379" t="str">
        <f t="shared" si="20"/>
        <v/>
      </c>
      <c r="AW13" s="379">
        <f t="shared" si="21"/>
        <v>0</v>
      </c>
      <c r="AX13" s="379">
        <f t="shared" si="22"/>
        <v>0</v>
      </c>
      <c r="AY13" s="379" t="str">
        <f t="shared" si="23"/>
        <v/>
      </c>
      <c r="AZ13" s="379">
        <f t="shared" si="24"/>
        <v>24</v>
      </c>
      <c r="BA13" s="379">
        <f t="shared" si="25"/>
        <v>6</v>
      </c>
      <c r="BB13" s="379" t="str">
        <f t="shared" si="26"/>
        <v>Sauvadet Dominique</v>
      </c>
    </row>
    <row r="14" spans="1:54" s="188" customFormat="1" ht="16.5" customHeight="1" thickBot="1" x14ac:dyDescent="0.4">
      <c r="A14" s="363">
        <v>9</v>
      </c>
      <c r="B14" s="364" t="str">
        <f t="shared" si="0"/>
        <v>Heiles Frédéric</v>
      </c>
      <c r="C14" s="365" t="str">
        <f t="shared" si="0"/>
        <v>H</v>
      </c>
      <c r="D14" s="366" t="str">
        <f t="shared" si="1"/>
        <v>ASGAF</v>
      </c>
      <c r="E14" s="354">
        <f t="shared" si="6"/>
        <v>35.700000000000003</v>
      </c>
      <c r="F14" s="367">
        <f>+F13-2</f>
        <v>22</v>
      </c>
      <c r="H14" s="363">
        <v>9</v>
      </c>
      <c r="I14" s="364" t="str">
        <f t="shared" si="2"/>
        <v>Combrisson Jean-Luc</v>
      </c>
      <c r="J14" s="365" t="str">
        <f t="shared" si="2"/>
        <v>H</v>
      </c>
      <c r="K14" s="365" t="str">
        <f t="shared" si="2"/>
        <v>Chevry</v>
      </c>
      <c r="L14" s="354">
        <f t="shared" si="7"/>
        <v>31.7</v>
      </c>
      <c r="M14" s="367">
        <f>+M13-2</f>
        <v>22</v>
      </c>
      <c r="O14" s="375">
        <v>8</v>
      </c>
      <c r="P14" s="376" t="str">
        <f t="shared" si="8"/>
        <v/>
      </c>
      <c r="Q14" s="376" t="str">
        <f t="shared" si="9"/>
        <v/>
      </c>
      <c r="R14" s="376" t="str">
        <f t="shared" si="10"/>
        <v/>
      </c>
      <c r="S14" s="377">
        <f t="shared" si="11"/>
        <v>0</v>
      </c>
      <c r="T14" s="378">
        <f t="shared" si="27"/>
        <v>12</v>
      </c>
      <c r="W14" s="382" t="s">
        <v>5</v>
      </c>
      <c r="X14" s="383" t="s">
        <v>6</v>
      </c>
      <c r="Y14" s="384" t="s">
        <v>7</v>
      </c>
      <c r="Z14" s="349" t="s">
        <v>8</v>
      </c>
      <c r="AB14" s="361">
        <f t="shared" si="12"/>
        <v>22</v>
      </c>
      <c r="AC14" s="361" t="str">
        <f t="shared" si="3"/>
        <v/>
      </c>
      <c r="AD14" s="361" t="str">
        <f t="shared" si="13"/>
        <v/>
      </c>
      <c r="AE14" s="361" t="str">
        <f t="shared" si="14"/>
        <v/>
      </c>
      <c r="AF14" s="361" t="str">
        <f t="shared" si="14"/>
        <v/>
      </c>
      <c r="AH14" s="362" t="str">
        <f t="shared" si="4"/>
        <v/>
      </c>
      <c r="AI14" s="362" t="str">
        <f t="shared" si="15"/>
        <v/>
      </c>
      <c r="AJ14" s="362">
        <f t="shared" si="16"/>
        <v>22</v>
      </c>
      <c r="AK14" s="362" t="str">
        <f t="shared" si="17"/>
        <v/>
      </c>
      <c r="AL14" s="362" t="str">
        <f t="shared" si="17"/>
        <v/>
      </c>
      <c r="AN14" s="361" t="str">
        <f t="shared" si="5"/>
        <v/>
      </c>
      <c r="AO14" s="361" t="str">
        <f t="shared" si="5"/>
        <v/>
      </c>
      <c r="AP14" s="361" t="str">
        <f t="shared" si="5"/>
        <v/>
      </c>
      <c r="AQ14" s="361" t="str">
        <f t="shared" si="5"/>
        <v/>
      </c>
      <c r="AR14" s="667" t="str">
        <f t="shared" si="5"/>
        <v/>
      </c>
      <c r="AT14" s="379">
        <f t="shared" si="18"/>
        <v>0</v>
      </c>
      <c r="AU14" s="379">
        <f t="shared" si="19"/>
        <v>0</v>
      </c>
      <c r="AV14" s="379" t="str">
        <f t="shared" si="20"/>
        <v/>
      </c>
      <c r="AW14" s="379">
        <f t="shared" si="21"/>
        <v>24</v>
      </c>
      <c r="AX14" s="379">
        <f t="shared" si="22"/>
        <v>2</v>
      </c>
      <c r="AY14" s="379" t="str">
        <f t="shared" si="23"/>
        <v>Sauvadet Yannick</v>
      </c>
      <c r="AZ14" s="379">
        <f t="shared" si="24"/>
        <v>0</v>
      </c>
      <c r="BA14" s="379">
        <f t="shared" si="25"/>
        <v>0</v>
      </c>
      <c r="BB14" s="379" t="str">
        <f t="shared" si="26"/>
        <v/>
      </c>
    </row>
    <row r="15" spans="1:54" s="188" customFormat="1" ht="16.5" customHeight="1" x14ac:dyDescent="0.35">
      <c r="A15" s="363">
        <v>10</v>
      </c>
      <c r="B15" s="364" t="str">
        <f t="shared" si="0"/>
        <v>Zuffelato Stéphane</v>
      </c>
      <c r="C15" s="365" t="str">
        <f t="shared" si="0"/>
        <v>H</v>
      </c>
      <c r="D15" s="366" t="str">
        <f t="shared" si="0"/>
        <v>ASGAF</v>
      </c>
      <c r="E15" s="354">
        <f t="shared" si="6"/>
        <v>17.2</v>
      </c>
      <c r="F15" s="367">
        <f t="shared" si="28"/>
        <v>22</v>
      </c>
      <c r="H15" s="363">
        <v>10</v>
      </c>
      <c r="I15" s="364" t="str">
        <f t="shared" si="2"/>
        <v>Paillart Pascal</v>
      </c>
      <c r="J15" s="365" t="str">
        <f t="shared" si="2"/>
        <v>H</v>
      </c>
      <c r="K15" s="365" t="str">
        <f t="shared" si="2"/>
        <v>Chevry</v>
      </c>
      <c r="L15" s="354">
        <f t="shared" si="7"/>
        <v>28.5</v>
      </c>
      <c r="M15" s="367">
        <f t="shared" si="29"/>
        <v>22</v>
      </c>
      <c r="O15" s="375">
        <v>9</v>
      </c>
      <c r="P15" s="376" t="str">
        <f t="shared" si="8"/>
        <v/>
      </c>
      <c r="Q15" s="376" t="str">
        <f t="shared" si="9"/>
        <v/>
      </c>
      <c r="R15" s="376" t="str">
        <f t="shared" si="10"/>
        <v/>
      </c>
      <c r="S15" s="377">
        <f t="shared" si="11"/>
        <v>0</v>
      </c>
      <c r="T15" s="378">
        <f t="shared" si="27"/>
        <v>12</v>
      </c>
      <c r="W15" s="359" t="str">
        <f>+W6</f>
        <v>ASGAF</v>
      </c>
      <c r="X15" s="385">
        <f>AB36</f>
        <v>184</v>
      </c>
      <c r="Y15" s="386">
        <f>AH36+AN18</f>
        <v>196</v>
      </c>
      <c r="Z15" s="387">
        <f>SUM(X15:Y15)</f>
        <v>380</v>
      </c>
      <c r="AB15" s="361">
        <f t="shared" si="12"/>
        <v>22</v>
      </c>
      <c r="AC15" s="361" t="str">
        <f t="shared" si="3"/>
        <v/>
      </c>
      <c r="AD15" s="361" t="str">
        <f t="shared" si="13"/>
        <v/>
      </c>
      <c r="AE15" s="361" t="str">
        <f t="shared" si="14"/>
        <v/>
      </c>
      <c r="AF15" s="361" t="str">
        <f>IF(LEFT($D15,9)=AF$5,$F15,"")</f>
        <v/>
      </c>
      <c r="AH15" s="362" t="str">
        <f t="shared" si="4"/>
        <v/>
      </c>
      <c r="AI15" s="362" t="str">
        <f t="shared" si="15"/>
        <v/>
      </c>
      <c r="AJ15" s="362">
        <f t="shared" si="16"/>
        <v>22</v>
      </c>
      <c r="AK15" s="362" t="str">
        <f t="shared" si="17"/>
        <v/>
      </c>
      <c r="AL15" s="362" t="str">
        <f t="shared" si="17"/>
        <v/>
      </c>
      <c r="AN15" s="361" t="str">
        <f t="shared" si="5"/>
        <v/>
      </c>
      <c r="AO15" s="361" t="str">
        <f t="shared" si="5"/>
        <v/>
      </c>
      <c r="AP15" s="361" t="str">
        <f t="shared" si="5"/>
        <v/>
      </c>
      <c r="AQ15" s="361" t="str">
        <f t="shared" si="5"/>
        <v/>
      </c>
      <c r="AR15" s="667" t="str">
        <f t="shared" si="5"/>
        <v/>
      </c>
      <c r="AT15" s="379">
        <f t="shared" si="18"/>
        <v>0</v>
      </c>
      <c r="AU15" s="379">
        <f t="shared" si="19"/>
        <v>0</v>
      </c>
      <c r="AV15" s="379" t="str">
        <f t="shared" si="20"/>
        <v/>
      </c>
      <c r="AW15" s="379">
        <f t="shared" si="21"/>
        <v>0</v>
      </c>
      <c r="AX15" s="379">
        <f t="shared" si="22"/>
        <v>0</v>
      </c>
      <c r="AY15" s="379" t="str">
        <f t="shared" si="23"/>
        <v/>
      </c>
      <c r="AZ15" s="379">
        <f t="shared" si="24"/>
        <v>22</v>
      </c>
      <c r="BA15" s="379">
        <f t="shared" si="25"/>
        <v>7</v>
      </c>
      <c r="BB15" s="379" t="str">
        <f t="shared" si="26"/>
        <v>Combrisson Jean-Luc</v>
      </c>
    </row>
    <row r="16" spans="1:54" s="188" customFormat="1" ht="16.5" customHeight="1" x14ac:dyDescent="0.35">
      <c r="A16" s="363">
        <v>11</v>
      </c>
      <c r="B16" s="364" t="str">
        <f t="shared" si="0"/>
        <v>Sauvadet Dominique</v>
      </c>
      <c r="C16" s="365" t="str">
        <f t="shared" si="0"/>
        <v>H</v>
      </c>
      <c r="D16" s="366" t="str">
        <f t="shared" si="0"/>
        <v>ASGAF</v>
      </c>
      <c r="E16" s="354">
        <f t="shared" si="6"/>
        <v>18.5</v>
      </c>
      <c r="F16" s="367">
        <f>+F15-2</f>
        <v>20</v>
      </c>
      <c r="H16" s="363">
        <v>11</v>
      </c>
      <c r="I16" s="364" t="str">
        <f t="shared" si="2"/>
        <v>Henn Valerie</v>
      </c>
      <c r="J16" s="365" t="str">
        <f t="shared" si="2"/>
        <v>F</v>
      </c>
      <c r="K16" s="365" t="str">
        <f t="shared" si="2"/>
        <v>ASGAF</v>
      </c>
      <c r="L16" s="354">
        <f t="shared" si="7"/>
        <v>22.4</v>
      </c>
      <c r="M16" s="367">
        <f>+M15-2</f>
        <v>20</v>
      </c>
      <c r="O16" s="375">
        <v>10</v>
      </c>
      <c r="P16" s="376" t="str">
        <f t="shared" si="8"/>
        <v/>
      </c>
      <c r="Q16" s="376" t="str">
        <f t="shared" si="9"/>
        <v/>
      </c>
      <c r="R16" s="376" t="str">
        <f t="shared" si="10"/>
        <v/>
      </c>
      <c r="S16" s="377">
        <f t="shared" si="11"/>
        <v>0</v>
      </c>
      <c r="T16" s="378">
        <f t="shared" si="27"/>
        <v>12</v>
      </c>
      <c r="W16" s="372" t="str">
        <f t="shared" ref="W16:W20" si="30">+W7</f>
        <v>Chevannes</v>
      </c>
      <c r="X16" s="377">
        <f>AC36</f>
        <v>60</v>
      </c>
      <c r="Y16" s="388">
        <f>AI36+AO18</f>
        <v>60</v>
      </c>
      <c r="Z16" s="389">
        <f>SUM(X16:Y16)</f>
        <v>120</v>
      </c>
      <c r="AB16" s="361">
        <f t="shared" si="12"/>
        <v>20</v>
      </c>
      <c r="AC16" s="361" t="str">
        <f>IF(LEFT($D16,9)=AC$5,$F16,"")</f>
        <v/>
      </c>
      <c r="AD16" s="361" t="str">
        <f t="shared" si="13"/>
        <v/>
      </c>
      <c r="AE16" s="361" t="str">
        <f t="shared" si="14"/>
        <v/>
      </c>
      <c r="AF16" s="361" t="str">
        <f t="shared" si="14"/>
        <v/>
      </c>
      <c r="AH16" s="362">
        <f t="shared" si="4"/>
        <v>20</v>
      </c>
      <c r="AI16" s="362" t="str">
        <f t="shared" si="15"/>
        <v/>
      </c>
      <c r="AJ16" s="362" t="str">
        <f t="shared" si="16"/>
        <v/>
      </c>
      <c r="AK16" s="362" t="str">
        <f t="shared" si="17"/>
        <v/>
      </c>
      <c r="AL16" s="362" t="str">
        <f t="shared" si="17"/>
        <v/>
      </c>
      <c r="AN16" s="361" t="str">
        <f t="shared" si="5"/>
        <v/>
      </c>
      <c r="AO16" s="361" t="str">
        <f t="shared" si="5"/>
        <v/>
      </c>
      <c r="AP16" s="361" t="str">
        <f t="shared" si="5"/>
        <v/>
      </c>
      <c r="AQ16" s="361" t="str">
        <f t="shared" si="5"/>
        <v/>
      </c>
      <c r="AR16" s="667" t="str">
        <f t="shared" si="5"/>
        <v/>
      </c>
      <c r="AT16" s="379">
        <f t="shared" si="18"/>
        <v>0</v>
      </c>
      <c r="AU16" s="379">
        <f t="shared" si="19"/>
        <v>0</v>
      </c>
      <c r="AV16" s="379" t="str">
        <f t="shared" si="20"/>
        <v/>
      </c>
      <c r="AW16" s="379">
        <f t="shared" si="21"/>
        <v>0</v>
      </c>
      <c r="AX16" s="379">
        <f t="shared" si="22"/>
        <v>0</v>
      </c>
      <c r="AY16" s="379" t="str">
        <f t="shared" si="23"/>
        <v/>
      </c>
      <c r="AZ16" s="379">
        <f t="shared" si="24"/>
        <v>22</v>
      </c>
      <c r="BA16" s="379">
        <f t="shared" si="25"/>
        <v>7</v>
      </c>
      <c r="BB16" s="379" t="str">
        <f t="shared" si="26"/>
        <v>Paillart Pascal</v>
      </c>
    </row>
    <row r="17" spans="1:54" s="188" customFormat="1" ht="16.5" customHeight="1" thickBot="1" x14ac:dyDescent="0.4">
      <c r="A17" s="363">
        <v>12</v>
      </c>
      <c r="B17" s="364" t="str">
        <f t="shared" si="0"/>
        <v>Sauvadet Yannick</v>
      </c>
      <c r="C17" s="365" t="str">
        <f t="shared" si="0"/>
        <v>F</v>
      </c>
      <c r="D17" s="366" t="str">
        <f t="shared" si="0"/>
        <v>ASGAF</v>
      </c>
      <c r="E17" s="354">
        <f t="shared" si="6"/>
        <v>24.9</v>
      </c>
      <c r="F17" s="367">
        <f t="shared" si="28"/>
        <v>20</v>
      </c>
      <c r="H17" s="363">
        <v>12</v>
      </c>
      <c r="I17" s="364" t="str">
        <f t="shared" si="2"/>
        <v>Fapdepr Christophe</v>
      </c>
      <c r="J17" s="365" t="str">
        <f t="shared" si="2"/>
        <v>H</v>
      </c>
      <c r="K17" s="365" t="str">
        <f t="shared" si="2"/>
        <v>ASGAF</v>
      </c>
      <c r="L17" s="354">
        <f t="shared" si="7"/>
        <v>10.8</v>
      </c>
      <c r="M17" s="367">
        <f t="shared" si="29"/>
        <v>20</v>
      </c>
      <c r="O17" s="375">
        <v>11</v>
      </c>
      <c r="P17" s="376" t="str">
        <f t="shared" si="8"/>
        <v/>
      </c>
      <c r="Q17" s="376" t="str">
        <f t="shared" si="9"/>
        <v/>
      </c>
      <c r="R17" s="376" t="str">
        <f t="shared" si="10"/>
        <v/>
      </c>
      <c r="S17" s="377">
        <f t="shared" si="11"/>
        <v>0</v>
      </c>
      <c r="T17" s="378">
        <f t="shared" si="27"/>
        <v>12</v>
      </c>
      <c r="W17" s="372" t="str">
        <f t="shared" si="30"/>
        <v>Chevry</v>
      </c>
      <c r="X17" s="377">
        <f>AD36</f>
        <v>148</v>
      </c>
      <c r="Y17" s="388">
        <f>AJ36+AP18</f>
        <v>184</v>
      </c>
      <c r="Z17" s="389">
        <f>SUM(X17:Y17)</f>
        <v>332</v>
      </c>
      <c r="AB17" s="361">
        <f t="shared" si="12"/>
        <v>20</v>
      </c>
      <c r="AC17" s="361" t="str">
        <f t="shared" si="3"/>
        <v/>
      </c>
      <c r="AD17" s="361" t="str">
        <f t="shared" si="13"/>
        <v/>
      </c>
      <c r="AE17" s="361" t="str">
        <f t="shared" si="14"/>
        <v/>
      </c>
      <c r="AF17" s="361" t="str">
        <f t="shared" si="14"/>
        <v/>
      </c>
      <c r="AH17" s="362">
        <f t="shared" si="4"/>
        <v>20</v>
      </c>
      <c r="AI17" s="362" t="str">
        <f t="shared" si="15"/>
        <v/>
      </c>
      <c r="AJ17" s="362" t="str">
        <f t="shared" si="16"/>
        <v/>
      </c>
      <c r="AK17" s="362" t="str">
        <f t="shared" si="17"/>
        <v/>
      </c>
      <c r="AL17" s="362" t="str">
        <f t="shared" si="17"/>
        <v/>
      </c>
      <c r="AN17" s="361" t="str">
        <f t="shared" si="5"/>
        <v/>
      </c>
      <c r="AO17" s="361" t="str">
        <f t="shared" si="5"/>
        <v/>
      </c>
      <c r="AP17" s="361" t="str">
        <f t="shared" si="5"/>
        <v/>
      </c>
      <c r="AQ17" s="361" t="str">
        <f t="shared" si="5"/>
        <v/>
      </c>
      <c r="AR17" s="667" t="str">
        <f t="shared" si="5"/>
        <v/>
      </c>
      <c r="AT17" s="379">
        <f t="shared" si="18"/>
        <v>0</v>
      </c>
      <c r="AU17" s="379">
        <f t="shared" si="19"/>
        <v>0</v>
      </c>
      <c r="AV17" s="379" t="str">
        <f t="shared" si="20"/>
        <v/>
      </c>
      <c r="AW17" s="379">
        <f t="shared" si="21"/>
        <v>20</v>
      </c>
      <c r="AX17" s="379">
        <f t="shared" si="22"/>
        <v>3</v>
      </c>
      <c r="AY17" s="379" t="str">
        <f t="shared" si="23"/>
        <v>Henn Valerie</v>
      </c>
      <c r="AZ17" s="379">
        <f t="shared" si="24"/>
        <v>0</v>
      </c>
      <c r="BA17" s="379">
        <f t="shared" si="25"/>
        <v>0</v>
      </c>
      <c r="BB17" s="379" t="str">
        <f t="shared" si="26"/>
        <v/>
      </c>
    </row>
    <row r="18" spans="1:54" s="188" customFormat="1" ht="16.5" customHeight="1" thickBot="1" x14ac:dyDescent="0.4">
      <c r="A18" s="363">
        <v>13</v>
      </c>
      <c r="B18" s="364" t="str">
        <f t="shared" si="0"/>
        <v>Alexandre Didier</v>
      </c>
      <c r="C18" s="365" t="str">
        <f t="shared" si="0"/>
        <v>H</v>
      </c>
      <c r="D18" s="366" t="str">
        <f t="shared" si="0"/>
        <v>Chevry</v>
      </c>
      <c r="E18" s="354">
        <f t="shared" si="6"/>
        <v>12.5</v>
      </c>
      <c r="F18" s="367">
        <f>+F17-2</f>
        <v>18</v>
      </c>
      <c r="H18" s="390">
        <v>13</v>
      </c>
      <c r="I18" s="364" t="str">
        <f t="shared" si="2"/>
        <v>Alexandre Didier</v>
      </c>
      <c r="J18" s="365" t="str">
        <f t="shared" si="2"/>
        <v>H</v>
      </c>
      <c r="K18" s="365" t="str">
        <f t="shared" si="2"/>
        <v>Chevry</v>
      </c>
      <c r="L18" s="354">
        <f t="shared" si="7"/>
        <v>12.5</v>
      </c>
      <c r="M18" s="367">
        <f>+M17-2</f>
        <v>18</v>
      </c>
      <c r="O18" s="391">
        <v>12</v>
      </c>
      <c r="P18" s="392" t="str">
        <f t="shared" si="8"/>
        <v/>
      </c>
      <c r="Q18" s="392" t="str">
        <f t="shared" si="9"/>
        <v/>
      </c>
      <c r="R18" s="392" t="str">
        <f t="shared" si="10"/>
        <v/>
      </c>
      <c r="S18" s="393">
        <f t="shared" si="11"/>
        <v>0</v>
      </c>
      <c r="T18" s="394">
        <f t="shared" si="27"/>
        <v>12</v>
      </c>
      <c r="W18" s="372" t="str">
        <f t="shared" si="30"/>
        <v>Corbuches</v>
      </c>
      <c r="X18" s="377">
        <f>AE36</f>
        <v>0</v>
      </c>
      <c r="Y18" s="388">
        <f>AK36+AQ18</f>
        <v>0</v>
      </c>
      <c r="Z18" s="389">
        <f>SUM(X18:Y18)</f>
        <v>0</v>
      </c>
      <c r="AB18" s="361" t="str">
        <f t="shared" si="12"/>
        <v/>
      </c>
      <c r="AC18" s="361" t="str">
        <f t="shared" si="3"/>
        <v/>
      </c>
      <c r="AD18" s="361">
        <f t="shared" si="13"/>
        <v>18</v>
      </c>
      <c r="AE18" s="361" t="str">
        <f t="shared" si="14"/>
        <v/>
      </c>
      <c r="AF18" s="361" t="str">
        <f t="shared" si="14"/>
        <v/>
      </c>
      <c r="AH18" s="362" t="str">
        <f t="shared" si="4"/>
        <v/>
      </c>
      <c r="AI18" s="362" t="str">
        <f t="shared" si="15"/>
        <v/>
      </c>
      <c r="AJ18" s="362">
        <f t="shared" si="16"/>
        <v>18</v>
      </c>
      <c r="AK18" s="362" t="str">
        <f t="shared" si="17"/>
        <v/>
      </c>
      <c r="AL18" s="362" t="str">
        <f t="shared" si="17"/>
        <v/>
      </c>
      <c r="AN18" s="395">
        <f>SUM(AN6:AN17)</f>
        <v>0</v>
      </c>
      <c r="AO18" s="396">
        <f>SUM(AO6:AO17)</f>
        <v>0</v>
      </c>
      <c r="AP18" s="396">
        <f>SUM(AP6:AP17)</f>
        <v>0</v>
      </c>
      <c r="AQ18" s="396">
        <f>SUM(AQ6:AQ17)</f>
        <v>0</v>
      </c>
      <c r="AR18" s="668">
        <f>SUM(AR6:AR17)</f>
        <v>0</v>
      </c>
      <c r="AT18" s="379">
        <f t="shared" si="18"/>
        <v>0</v>
      </c>
      <c r="AU18" s="379">
        <f t="shared" si="19"/>
        <v>0</v>
      </c>
      <c r="AV18" s="379" t="str">
        <f t="shared" si="20"/>
        <v/>
      </c>
      <c r="AW18" s="379">
        <f t="shared" si="21"/>
        <v>0</v>
      </c>
      <c r="AX18" s="379">
        <f t="shared" si="22"/>
        <v>0</v>
      </c>
      <c r="AY18" s="379" t="str">
        <f t="shared" si="23"/>
        <v/>
      </c>
      <c r="AZ18" s="379">
        <f t="shared" si="24"/>
        <v>20</v>
      </c>
      <c r="BA18" s="379">
        <f t="shared" si="25"/>
        <v>9</v>
      </c>
      <c r="BB18" s="379" t="str">
        <f t="shared" si="26"/>
        <v>Fapdepr Christophe</v>
      </c>
    </row>
    <row r="19" spans="1:54" s="188" customFormat="1" ht="16.5" customHeight="1" thickBot="1" x14ac:dyDescent="0.5">
      <c r="A19" s="363">
        <v>14</v>
      </c>
      <c r="B19" s="364" t="str">
        <f t="shared" si="0"/>
        <v>Alexandre Pascale</v>
      </c>
      <c r="C19" s="365" t="str">
        <f t="shared" si="0"/>
        <v>F</v>
      </c>
      <c r="D19" s="366" t="str">
        <f t="shared" si="0"/>
        <v>Chevry</v>
      </c>
      <c r="E19" s="354">
        <f t="shared" si="6"/>
        <v>24.5</v>
      </c>
      <c r="F19" s="367">
        <f t="shared" si="28"/>
        <v>18</v>
      </c>
      <c r="H19" s="390">
        <v>14</v>
      </c>
      <c r="I19" s="364" t="str">
        <f t="shared" si="2"/>
        <v>Alexandre Pascale</v>
      </c>
      <c r="J19" s="365" t="str">
        <f t="shared" si="2"/>
        <v>F</v>
      </c>
      <c r="K19" s="365" t="str">
        <f t="shared" si="2"/>
        <v>Chevry</v>
      </c>
      <c r="L19" s="354">
        <f t="shared" si="7"/>
        <v>24.5</v>
      </c>
      <c r="M19" s="367">
        <f t="shared" si="29"/>
        <v>18</v>
      </c>
      <c r="Q19" s="341"/>
      <c r="R19" s="397" t="s">
        <v>64</v>
      </c>
      <c r="S19" s="398">
        <f>SUM(S7:S18)</f>
        <v>0</v>
      </c>
      <c r="T19" s="399"/>
      <c r="W19" s="400" t="str">
        <f t="shared" si="30"/>
        <v>Réveillon</v>
      </c>
      <c r="X19" s="393">
        <f>AF36</f>
        <v>88</v>
      </c>
      <c r="Y19" s="401">
        <f>AL36+AR18</f>
        <v>40</v>
      </c>
      <c r="Z19" s="402">
        <f>SUM(X19:Y19)</f>
        <v>128</v>
      </c>
      <c r="AB19" s="361" t="str">
        <f t="shared" si="12"/>
        <v/>
      </c>
      <c r="AC19" s="361" t="str">
        <f t="shared" si="3"/>
        <v/>
      </c>
      <c r="AD19" s="361">
        <f t="shared" si="13"/>
        <v>18</v>
      </c>
      <c r="AE19" s="361" t="str">
        <f t="shared" si="14"/>
        <v/>
      </c>
      <c r="AF19" s="361" t="str">
        <f t="shared" si="14"/>
        <v/>
      </c>
      <c r="AH19" s="362" t="str">
        <f t="shared" si="4"/>
        <v/>
      </c>
      <c r="AI19" s="362" t="str">
        <f t="shared" si="15"/>
        <v/>
      </c>
      <c r="AJ19" s="362">
        <f t="shared" si="16"/>
        <v>18</v>
      </c>
      <c r="AK19" s="362" t="str">
        <f t="shared" si="17"/>
        <v/>
      </c>
      <c r="AL19" s="362" t="str">
        <f t="shared" si="17"/>
        <v/>
      </c>
      <c r="AN19" s="908" t="s">
        <v>29</v>
      </c>
      <c r="AO19" s="909"/>
      <c r="AP19" s="909"/>
      <c r="AQ19" s="909"/>
      <c r="AR19" s="916"/>
      <c r="AT19" s="379">
        <f t="shared" si="18"/>
        <v>0</v>
      </c>
      <c r="AU19" s="379">
        <f t="shared" si="19"/>
        <v>0</v>
      </c>
      <c r="AV19" s="379" t="str">
        <f t="shared" si="20"/>
        <v/>
      </c>
      <c r="AW19" s="379">
        <f t="shared" si="21"/>
        <v>0</v>
      </c>
      <c r="AX19" s="379">
        <f t="shared" si="22"/>
        <v>0</v>
      </c>
      <c r="AY19" s="379" t="str">
        <f t="shared" si="23"/>
        <v/>
      </c>
      <c r="AZ19" s="379">
        <f t="shared" si="24"/>
        <v>18</v>
      </c>
      <c r="BA19" s="379">
        <f t="shared" si="25"/>
        <v>10</v>
      </c>
      <c r="BB19" s="379" t="str">
        <f t="shared" si="26"/>
        <v>Alexandre Didier</v>
      </c>
    </row>
    <row r="20" spans="1:54" s="188" customFormat="1" ht="16.5" customHeight="1" thickBot="1" x14ac:dyDescent="0.4">
      <c r="A20" s="403">
        <v>15</v>
      </c>
      <c r="B20" s="364" t="str">
        <f t="shared" si="0"/>
        <v>Bois Robert</v>
      </c>
      <c r="C20" s="365" t="str">
        <f t="shared" si="0"/>
        <v>H</v>
      </c>
      <c r="D20" s="366" t="str">
        <f t="shared" si="0"/>
        <v>Chevry</v>
      </c>
      <c r="E20" s="354">
        <f t="shared" si="6"/>
        <v>16.3</v>
      </c>
      <c r="F20" s="367">
        <f>+F19-2</f>
        <v>16</v>
      </c>
      <c r="H20" s="390">
        <v>15</v>
      </c>
      <c r="I20" s="364" t="str">
        <f t="shared" si="2"/>
        <v>Napoleone Remi</v>
      </c>
      <c r="J20" s="365" t="str">
        <f t="shared" si="2"/>
        <v>H</v>
      </c>
      <c r="K20" s="365" t="str">
        <f t="shared" si="2"/>
        <v>Chevry</v>
      </c>
      <c r="L20" s="354">
        <f t="shared" si="7"/>
        <v>20.9</v>
      </c>
      <c r="M20" s="367">
        <f>+M19-2</f>
        <v>16</v>
      </c>
      <c r="W20" s="380" t="str">
        <f t="shared" si="30"/>
        <v>Total</v>
      </c>
      <c r="X20" s="404">
        <f>SUM(X15:X19)</f>
        <v>480</v>
      </c>
      <c r="Y20" s="405">
        <f t="shared" ref="Y20:Z20" si="31">SUM(Y15:Y19)</f>
        <v>480</v>
      </c>
      <c r="Z20" s="406">
        <f t="shared" si="31"/>
        <v>960</v>
      </c>
      <c r="AB20" s="361" t="str">
        <f t="shared" si="12"/>
        <v/>
      </c>
      <c r="AC20" s="361" t="str">
        <f t="shared" si="3"/>
        <v/>
      </c>
      <c r="AD20" s="361">
        <f t="shared" si="13"/>
        <v>16</v>
      </c>
      <c r="AE20" s="361" t="str">
        <f t="shared" si="14"/>
        <v/>
      </c>
      <c r="AF20" s="361" t="str">
        <f t="shared" si="14"/>
        <v/>
      </c>
      <c r="AH20" s="362" t="str">
        <f t="shared" si="4"/>
        <v/>
      </c>
      <c r="AI20" s="362" t="str">
        <f t="shared" si="15"/>
        <v/>
      </c>
      <c r="AJ20" s="362">
        <f t="shared" si="16"/>
        <v>16</v>
      </c>
      <c r="AK20" s="362" t="str">
        <f t="shared" si="17"/>
        <v/>
      </c>
      <c r="AL20" s="362" t="str">
        <f t="shared" si="17"/>
        <v/>
      </c>
      <c r="AN20" s="407"/>
      <c r="AO20" s="407"/>
      <c r="AP20" s="407"/>
      <c r="AQ20" s="407"/>
      <c r="AR20" s="407"/>
      <c r="AS20" s="407"/>
      <c r="AT20" s="379">
        <f t="shared" si="18"/>
        <v>0</v>
      </c>
      <c r="AU20" s="379">
        <f t="shared" si="19"/>
        <v>0</v>
      </c>
      <c r="AV20" s="379" t="str">
        <f t="shared" si="20"/>
        <v/>
      </c>
      <c r="AW20" s="379">
        <f t="shared" si="21"/>
        <v>18</v>
      </c>
      <c r="AX20" s="379">
        <f t="shared" si="22"/>
        <v>4</v>
      </c>
      <c r="AY20" s="379" t="str">
        <f t="shared" si="23"/>
        <v>Alexandre Pascale</v>
      </c>
      <c r="AZ20" s="379">
        <f t="shared" si="24"/>
        <v>0</v>
      </c>
      <c r="BA20" s="379">
        <f t="shared" si="25"/>
        <v>0</v>
      </c>
      <c r="BB20" s="379" t="str">
        <f t="shared" si="26"/>
        <v/>
      </c>
    </row>
    <row r="21" spans="1:54" s="188" customFormat="1" ht="16.5" customHeight="1" x14ac:dyDescent="0.45">
      <c r="A21" s="363">
        <v>16</v>
      </c>
      <c r="B21" s="364" t="str">
        <f t="shared" si="0"/>
        <v>Bois-Zablith Rolande</v>
      </c>
      <c r="C21" s="365" t="str">
        <f t="shared" si="0"/>
        <v>F</v>
      </c>
      <c r="D21" s="366" t="str">
        <f t="shared" si="0"/>
        <v>Chevry</v>
      </c>
      <c r="E21" s="354">
        <f t="shared" si="6"/>
        <v>15.5</v>
      </c>
      <c r="F21" s="367">
        <f t="shared" si="28"/>
        <v>16</v>
      </c>
      <c r="H21" s="390">
        <v>16</v>
      </c>
      <c r="I21" s="364" t="str">
        <f t="shared" si="2"/>
        <v>Merlin Clarisse</v>
      </c>
      <c r="J21" s="365" t="str">
        <f t="shared" si="2"/>
        <v>F</v>
      </c>
      <c r="K21" s="365" t="str">
        <f t="shared" si="2"/>
        <v>Chevry</v>
      </c>
      <c r="L21" s="354">
        <f t="shared" si="7"/>
        <v>22.2</v>
      </c>
      <c r="M21" s="367">
        <f t="shared" si="29"/>
        <v>16</v>
      </c>
      <c r="O21" s="920" t="s">
        <v>51</v>
      </c>
      <c r="P21" s="921"/>
      <c r="Q21" s="921"/>
      <c r="R21" s="921"/>
      <c r="S21" s="408"/>
      <c r="X21" s="341"/>
      <c r="AB21" s="361" t="str">
        <f t="shared" si="12"/>
        <v/>
      </c>
      <c r="AC21" s="361" t="str">
        <f t="shared" si="3"/>
        <v/>
      </c>
      <c r="AD21" s="361">
        <f t="shared" si="13"/>
        <v>16</v>
      </c>
      <c r="AE21" s="361" t="str">
        <f t="shared" si="14"/>
        <v/>
      </c>
      <c r="AF21" s="361" t="str">
        <f t="shared" si="14"/>
        <v/>
      </c>
      <c r="AH21" s="362" t="str">
        <f t="shared" si="4"/>
        <v/>
      </c>
      <c r="AI21" s="362" t="str">
        <f t="shared" si="15"/>
        <v/>
      </c>
      <c r="AJ21" s="362">
        <f t="shared" si="16"/>
        <v>16</v>
      </c>
      <c r="AK21" s="362" t="str">
        <f t="shared" si="17"/>
        <v/>
      </c>
      <c r="AL21" s="362" t="str">
        <f t="shared" si="17"/>
        <v/>
      </c>
      <c r="AN21" s="407"/>
      <c r="AO21" s="407"/>
      <c r="AP21" s="407"/>
      <c r="AQ21" s="407"/>
      <c r="AR21" s="407"/>
      <c r="AS21" s="407"/>
      <c r="AT21" s="379">
        <f t="shared" si="18"/>
        <v>0</v>
      </c>
      <c r="AU21" s="379">
        <f t="shared" si="19"/>
        <v>0</v>
      </c>
      <c r="AV21" s="379" t="str">
        <f t="shared" si="20"/>
        <v/>
      </c>
      <c r="AW21" s="379">
        <f t="shared" si="21"/>
        <v>0</v>
      </c>
      <c r="AX21" s="379">
        <f t="shared" si="22"/>
        <v>0</v>
      </c>
      <c r="AY21" s="379" t="str">
        <f t="shared" si="23"/>
        <v/>
      </c>
      <c r="AZ21" s="379">
        <f t="shared" si="24"/>
        <v>16</v>
      </c>
      <c r="BA21" s="379">
        <f t="shared" si="25"/>
        <v>11</v>
      </c>
      <c r="BB21" s="379" t="str">
        <f t="shared" si="26"/>
        <v>Napoleone Remi</v>
      </c>
    </row>
    <row r="22" spans="1:54" s="188" customFormat="1" ht="16.5" customHeight="1" thickBot="1" x14ac:dyDescent="0.4">
      <c r="A22" s="363">
        <v>17</v>
      </c>
      <c r="B22" s="364" t="str">
        <f t="shared" ref="B22:D35" si="32">+B58</f>
        <v>Pomares Pierre</v>
      </c>
      <c r="C22" s="365" t="str">
        <f t="shared" si="32"/>
        <v>H</v>
      </c>
      <c r="D22" s="366" t="str">
        <f t="shared" si="32"/>
        <v>Réveillon</v>
      </c>
      <c r="E22" s="354">
        <f t="shared" si="6"/>
        <v>13.5</v>
      </c>
      <c r="F22" s="367">
        <f>+F21-2</f>
        <v>14</v>
      </c>
      <c r="H22" s="390">
        <v>17</v>
      </c>
      <c r="I22" s="364" t="str">
        <f t="shared" ref="I22:K35" si="33">+I58</f>
        <v>Bois-Zablith Rolande</v>
      </c>
      <c r="J22" s="365" t="str">
        <f t="shared" si="33"/>
        <v>F</v>
      </c>
      <c r="K22" s="365" t="str">
        <f t="shared" si="33"/>
        <v>Chevry</v>
      </c>
      <c r="L22" s="354">
        <f t="shared" si="7"/>
        <v>15.5</v>
      </c>
      <c r="M22" s="367">
        <f>+M21-2</f>
        <v>14</v>
      </c>
      <c r="O22" s="409" t="s">
        <v>30</v>
      </c>
      <c r="P22" s="410" t="s">
        <v>31</v>
      </c>
      <c r="Q22" s="410" t="s">
        <v>26</v>
      </c>
      <c r="R22" s="410" t="s">
        <v>32</v>
      </c>
      <c r="S22" s="411" t="s">
        <v>8</v>
      </c>
      <c r="X22" s="341"/>
      <c r="AB22" s="361" t="str">
        <f t="shared" si="12"/>
        <v/>
      </c>
      <c r="AC22" s="361" t="str">
        <f t="shared" si="3"/>
        <v/>
      </c>
      <c r="AD22" s="361" t="str">
        <f t="shared" si="13"/>
        <v/>
      </c>
      <c r="AE22" s="361" t="str">
        <f t="shared" si="14"/>
        <v/>
      </c>
      <c r="AF22" s="361">
        <f t="shared" si="14"/>
        <v>14</v>
      </c>
      <c r="AH22" s="362" t="str">
        <f t="shared" si="4"/>
        <v/>
      </c>
      <c r="AI22" s="362" t="str">
        <f t="shared" si="15"/>
        <v/>
      </c>
      <c r="AJ22" s="362">
        <f t="shared" si="16"/>
        <v>14</v>
      </c>
      <c r="AK22" s="362" t="str">
        <f t="shared" si="17"/>
        <v/>
      </c>
      <c r="AL22" s="362" t="str">
        <f t="shared" si="17"/>
        <v/>
      </c>
      <c r="AN22" s="407"/>
      <c r="AO22" s="407"/>
      <c r="AP22" s="407"/>
      <c r="AQ22" s="407"/>
      <c r="AR22" s="407"/>
      <c r="AS22" s="407"/>
      <c r="AT22" s="379">
        <f t="shared" si="18"/>
        <v>0</v>
      </c>
      <c r="AU22" s="379">
        <f t="shared" si="19"/>
        <v>0</v>
      </c>
      <c r="AV22" s="379" t="str">
        <f t="shared" si="20"/>
        <v/>
      </c>
      <c r="AW22" s="379">
        <f t="shared" si="21"/>
        <v>16</v>
      </c>
      <c r="AX22" s="379">
        <f t="shared" si="22"/>
        <v>5</v>
      </c>
      <c r="AY22" s="379" t="str">
        <f t="shared" si="23"/>
        <v>Merlin Clarisse</v>
      </c>
      <c r="AZ22" s="379">
        <f t="shared" si="24"/>
        <v>0</v>
      </c>
      <c r="BA22" s="379">
        <f t="shared" si="25"/>
        <v>0</v>
      </c>
      <c r="BB22" s="379" t="str">
        <f t="shared" si="26"/>
        <v/>
      </c>
    </row>
    <row r="23" spans="1:54" s="188" customFormat="1" ht="16.5" customHeight="1" x14ac:dyDescent="0.45">
      <c r="A23" s="363">
        <v>18</v>
      </c>
      <c r="B23" s="364" t="str">
        <f t="shared" si="32"/>
        <v>Robic Jean Pierre</v>
      </c>
      <c r="C23" s="365" t="str">
        <f t="shared" si="32"/>
        <v>H</v>
      </c>
      <c r="D23" s="366" t="str">
        <f t="shared" si="32"/>
        <v>Réveillon</v>
      </c>
      <c r="E23" s="354">
        <f t="shared" si="6"/>
        <v>14.5</v>
      </c>
      <c r="F23" s="367">
        <f>+F22</f>
        <v>14</v>
      </c>
      <c r="H23" s="390">
        <v>18</v>
      </c>
      <c r="I23" s="364" t="str">
        <f t="shared" si="33"/>
        <v>Bois Robert</v>
      </c>
      <c r="J23" s="365" t="str">
        <f t="shared" si="33"/>
        <v>H</v>
      </c>
      <c r="K23" s="365" t="str">
        <f t="shared" si="33"/>
        <v>Chevry</v>
      </c>
      <c r="L23" s="354">
        <f t="shared" si="7"/>
        <v>16.3</v>
      </c>
      <c r="M23" s="367">
        <f>+M22</f>
        <v>14</v>
      </c>
      <c r="O23" s="412">
        <v>1</v>
      </c>
      <c r="P23" s="413" t="str">
        <f t="shared" ref="P23:P34" si="34">IFERROR(VLOOKUP($O23,$AX$7:$AY$36,2,0),"")</f>
        <v>Lezervant Sophie</v>
      </c>
      <c r="Q23" s="369">
        <f t="shared" ref="Q23:Q34" si="35">IFERROR(VLOOKUP($P23,$I$6:$L$35,4,0),"")</f>
        <v>23.7</v>
      </c>
      <c r="R23" s="369" t="str">
        <f t="shared" ref="R23:R34" si="36">IFERROR(VLOOKUP($P23,$I$6:$L$35,3,0),"")</f>
        <v>ASGAF</v>
      </c>
      <c r="S23" s="371">
        <f t="shared" ref="S23:S34" si="37">IFERROR(VLOOKUP($P23,$I$6:$M$35,5,0),"")</f>
        <v>26</v>
      </c>
      <c r="X23" s="341"/>
      <c r="AB23" s="361" t="str">
        <f t="shared" si="12"/>
        <v/>
      </c>
      <c r="AC23" s="361" t="str">
        <f t="shared" si="3"/>
        <v/>
      </c>
      <c r="AD23" s="361" t="str">
        <f t="shared" si="13"/>
        <v/>
      </c>
      <c r="AE23" s="361" t="str">
        <f t="shared" si="14"/>
        <v/>
      </c>
      <c r="AF23" s="361">
        <f t="shared" si="14"/>
        <v>14</v>
      </c>
      <c r="AH23" s="362" t="str">
        <f t="shared" si="4"/>
        <v/>
      </c>
      <c r="AI23" s="362" t="str">
        <f t="shared" si="15"/>
        <v/>
      </c>
      <c r="AJ23" s="362">
        <f t="shared" si="16"/>
        <v>14</v>
      </c>
      <c r="AK23" s="362" t="str">
        <f t="shared" si="17"/>
        <v/>
      </c>
      <c r="AL23" s="362" t="str">
        <f t="shared" si="17"/>
        <v/>
      </c>
      <c r="AN23" s="407"/>
      <c r="AO23" s="407"/>
      <c r="AP23" s="407"/>
      <c r="AQ23" s="407"/>
      <c r="AR23" s="407"/>
      <c r="AT23" s="379">
        <f t="shared" si="18"/>
        <v>0</v>
      </c>
      <c r="AU23" s="379">
        <f t="shared" si="19"/>
        <v>0</v>
      </c>
      <c r="AV23" s="379" t="str">
        <f t="shared" si="20"/>
        <v/>
      </c>
      <c r="AW23" s="379">
        <f t="shared" si="21"/>
        <v>14</v>
      </c>
      <c r="AX23" s="379">
        <f t="shared" si="22"/>
        <v>6</v>
      </c>
      <c r="AY23" s="379" t="str">
        <f t="shared" si="23"/>
        <v>Bois-Zablith Rolande</v>
      </c>
      <c r="AZ23" s="379">
        <f t="shared" si="24"/>
        <v>0</v>
      </c>
      <c r="BA23" s="379">
        <f t="shared" si="25"/>
        <v>0</v>
      </c>
      <c r="BB23" s="379" t="str">
        <f t="shared" si="26"/>
        <v/>
      </c>
    </row>
    <row r="24" spans="1:54" s="188" customFormat="1" ht="16.5" customHeight="1" x14ac:dyDescent="0.35">
      <c r="A24" s="363">
        <v>19</v>
      </c>
      <c r="B24" s="364" t="str">
        <f t="shared" si="32"/>
        <v>Jammes Gérard</v>
      </c>
      <c r="C24" s="365" t="str">
        <f t="shared" si="32"/>
        <v>H</v>
      </c>
      <c r="D24" s="366" t="str">
        <f t="shared" si="32"/>
        <v>Chevry</v>
      </c>
      <c r="E24" s="354">
        <f t="shared" si="6"/>
        <v>17.8</v>
      </c>
      <c r="F24" s="367">
        <f>+F23-2</f>
        <v>12</v>
      </c>
      <c r="H24" s="390">
        <v>19</v>
      </c>
      <c r="I24" s="364" t="str">
        <f t="shared" si="33"/>
        <v>Lapatrie Gilles</v>
      </c>
      <c r="J24" s="365" t="str">
        <f t="shared" si="33"/>
        <v>H</v>
      </c>
      <c r="K24" s="365" t="str">
        <f t="shared" si="33"/>
        <v>Réveillon</v>
      </c>
      <c r="L24" s="354">
        <f t="shared" si="7"/>
        <v>11.2</v>
      </c>
      <c r="M24" s="367">
        <f>+M23-2</f>
        <v>12</v>
      </c>
      <c r="O24" s="414">
        <v>2</v>
      </c>
      <c r="P24" s="415" t="str">
        <f t="shared" si="34"/>
        <v>Sauvadet Yannick</v>
      </c>
      <c r="Q24" s="376">
        <f t="shared" si="35"/>
        <v>24.9</v>
      </c>
      <c r="R24" s="376" t="str">
        <f t="shared" si="36"/>
        <v>ASGAF</v>
      </c>
      <c r="S24" s="378">
        <f t="shared" si="37"/>
        <v>24</v>
      </c>
      <c r="X24" s="341"/>
      <c r="AB24" s="361" t="str">
        <f t="shared" si="12"/>
        <v/>
      </c>
      <c r="AC24" s="361" t="str">
        <f t="shared" si="3"/>
        <v/>
      </c>
      <c r="AD24" s="361">
        <f t="shared" si="13"/>
        <v>12</v>
      </c>
      <c r="AE24" s="361" t="str">
        <f t="shared" si="14"/>
        <v/>
      </c>
      <c r="AF24" s="361" t="str">
        <f t="shared" si="14"/>
        <v/>
      </c>
      <c r="AH24" s="362" t="str">
        <f t="shared" si="4"/>
        <v/>
      </c>
      <c r="AI24" s="362" t="str">
        <f t="shared" si="15"/>
        <v/>
      </c>
      <c r="AJ24" s="362" t="str">
        <f t="shared" si="16"/>
        <v/>
      </c>
      <c r="AK24" s="362" t="str">
        <f t="shared" si="17"/>
        <v/>
      </c>
      <c r="AL24" s="362">
        <f t="shared" si="17"/>
        <v>12</v>
      </c>
      <c r="AN24" s="407"/>
      <c r="AO24" s="407"/>
      <c r="AP24" s="407"/>
      <c r="AQ24" s="407"/>
      <c r="AR24" s="407"/>
      <c r="AT24" s="379">
        <f t="shared" si="18"/>
        <v>0</v>
      </c>
      <c r="AU24" s="379">
        <f t="shared" si="19"/>
        <v>0</v>
      </c>
      <c r="AV24" s="379" t="str">
        <f t="shared" si="20"/>
        <v/>
      </c>
      <c r="AW24" s="379">
        <f t="shared" si="21"/>
        <v>0</v>
      </c>
      <c r="AX24" s="379">
        <f t="shared" si="22"/>
        <v>0</v>
      </c>
      <c r="AY24" s="379" t="str">
        <f t="shared" si="23"/>
        <v/>
      </c>
      <c r="AZ24" s="379">
        <f t="shared" si="24"/>
        <v>14</v>
      </c>
      <c r="BA24" s="379">
        <f t="shared" si="25"/>
        <v>12</v>
      </c>
      <c r="BB24" s="379" t="str">
        <f t="shared" si="26"/>
        <v>Bois Robert</v>
      </c>
    </row>
    <row r="25" spans="1:54" s="188" customFormat="1" ht="16.5" customHeight="1" x14ac:dyDescent="0.45">
      <c r="A25" s="363">
        <v>20</v>
      </c>
      <c r="B25" s="364" t="str">
        <f t="shared" si="32"/>
        <v>Pierre Genevieve</v>
      </c>
      <c r="C25" s="365" t="str">
        <f t="shared" si="32"/>
        <v>F</v>
      </c>
      <c r="D25" s="366" t="str">
        <f t="shared" si="32"/>
        <v>Chevry</v>
      </c>
      <c r="E25" s="354">
        <f t="shared" si="6"/>
        <v>18.899999999999999</v>
      </c>
      <c r="F25" s="367">
        <f t="shared" ref="F25:F35" si="38">+F24</f>
        <v>12</v>
      </c>
      <c r="H25" s="390">
        <v>20</v>
      </c>
      <c r="I25" s="364" t="str">
        <f t="shared" si="33"/>
        <v>Bridier Jean Michel</v>
      </c>
      <c r="J25" s="365" t="str">
        <f t="shared" si="33"/>
        <v>H</v>
      </c>
      <c r="K25" s="365" t="str">
        <f t="shared" si="33"/>
        <v>Réveillon</v>
      </c>
      <c r="L25" s="354">
        <f t="shared" si="7"/>
        <v>9.6999999999999993</v>
      </c>
      <c r="M25" s="367">
        <f t="shared" ref="M25:M35" si="39">+M24</f>
        <v>12</v>
      </c>
      <c r="O25" s="416">
        <v>3</v>
      </c>
      <c r="P25" s="415" t="str">
        <f t="shared" si="34"/>
        <v>Henn Valerie</v>
      </c>
      <c r="Q25" s="376">
        <f t="shared" si="35"/>
        <v>22.4</v>
      </c>
      <c r="R25" s="376" t="str">
        <f t="shared" si="36"/>
        <v>ASGAF</v>
      </c>
      <c r="S25" s="378">
        <f t="shared" si="37"/>
        <v>20</v>
      </c>
      <c r="X25" s="341"/>
      <c r="AB25" s="361" t="str">
        <f t="shared" si="12"/>
        <v/>
      </c>
      <c r="AC25" s="361" t="str">
        <f t="shared" si="3"/>
        <v/>
      </c>
      <c r="AD25" s="361">
        <f t="shared" si="13"/>
        <v>12</v>
      </c>
      <c r="AE25" s="361" t="str">
        <f t="shared" si="14"/>
        <v/>
      </c>
      <c r="AF25" s="361" t="str">
        <f t="shared" si="14"/>
        <v/>
      </c>
      <c r="AH25" s="362" t="str">
        <f t="shared" si="4"/>
        <v/>
      </c>
      <c r="AI25" s="362" t="str">
        <f t="shared" si="15"/>
        <v/>
      </c>
      <c r="AJ25" s="362" t="str">
        <f t="shared" si="16"/>
        <v/>
      </c>
      <c r="AK25" s="362" t="str">
        <f t="shared" si="17"/>
        <v/>
      </c>
      <c r="AL25" s="362">
        <f t="shared" si="17"/>
        <v>12</v>
      </c>
      <c r="AN25" s="407"/>
      <c r="AO25" s="407"/>
      <c r="AP25" s="407"/>
      <c r="AQ25" s="407"/>
      <c r="AR25" s="407"/>
      <c r="AT25" s="379">
        <f t="shared" si="18"/>
        <v>0</v>
      </c>
      <c r="AU25" s="379">
        <f t="shared" si="19"/>
        <v>0</v>
      </c>
      <c r="AV25" s="379" t="str">
        <f t="shared" si="20"/>
        <v/>
      </c>
      <c r="AW25" s="379">
        <f t="shared" si="21"/>
        <v>0</v>
      </c>
      <c r="AX25" s="379">
        <f t="shared" si="22"/>
        <v>0</v>
      </c>
      <c r="AY25" s="379" t="str">
        <f t="shared" si="23"/>
        <v/>
      </c>
      <c r="AZ25" s="379">
        <f t="shared" si="24"/>
        <v>12</v>
      </c>
      <c r="BA25" s="379">
        <f t="shared" si="25"/>
        <v>13</v>
      </c>
      <c r="BB25" s="379" t="str">
        <f t="shared" si="26"/>
        <v>Lapatrie Gilles</v>
      </c>
    </row>
    <row r="26" spans="1:54" s="188" customFormat="1" ht="16.5" customHeight="1" x14ac:dyDescent="0.35">
      <c r="A26" s="363">
        <v>21</v>
      </c>
      <c r="B26" s="364" t="str">
        <f t="shared" si="32"/>
        <v>Merlin Clarisse</v>
      </c>
      <c r="C26" s="365" t="str">
        <f t="shared" si="32"/>
        <v>F</v>
      </c>
      <c r="D26" s="366" t="str">
        <f t="shared" si="32"/>
        <v>Chevry</v>
      </c>
      <c r="E26" s="354">
        <f t="shared" si="6"/>
        <v>22.2</v>
      </c>
      <c r="F26" s="367">
        <f>+F25-2</f>
        <v>10</v>
      </c>
      <c r="H26" s="390">
        <v>21</v>
      </c>
      <c r="I26" s="364" t="str">
        <f t="shared" si="33"/>
        <v>Jammes Gérard</v>
      </c>
      <c r="J26" s="365" t="str">
        <f t="shared" si="33"/>
        <v>H</v>
      </c>
      <c r="K26" s="365" t="str">
        <f t="shared" si="33"/>
        <v>Chevry</v>
      </c>
      <c r="L26" s="354">
        <f t="shared" si="7"/>
        <v>17.8</v>
      </c>
      <c r="M26" s="367">
        <f>+M25-2</f>
        <v>10</v>
      </c>
      <c r="O26" s="414">
        <v>4</v>
      </c>
      <c r="P26" s="415" t="str">
        <f t="shared" si="34"/>
        <v>Alexandre Pascale</v>
      </c>
      <c r="Q26" s="376">
        <f t="shared" si="35"/>
        <v>24.5</v>
      </c>
      <c r="R26" s="376" t="str">
        <f t="shared" si="36"/>
        <v>Chevry</v>
      </c>
      <c r="S26" s="378">
        <f t="shared" si="37"/>
        <v>18</v>
      </c>
      <c r="X26" s="341"/>
      <c r="AB26" s="361" t="str">
        <f t="shared" si="12"/>
        <v/>
      </c>
      <c r="AC26" s="361" t="str">
        <f t="shared" si="3"/>
        <v/>
      </c>
      <c r="AD26" s="361">
        <f t="shared" si="13"/>
        <v>10</v>
      </c>
      <c r="AE26" s="361" t="str">
        <f t="shared" si="14"/>
        <v/>
      </c>
      <c r="AF26" s="361" t="str">
        <f t="shared" si="14"/>
        <v/>
      </c>
      <c r="AH26" s="362" t="str">
        <f t="shared" si="4"/>
        <v/>
      </c>
      <c r="AI26" s="362" t="str">
        <f t="shared" si="15"/>
        <v/>
      </c>
      <c r="AJ26" s="362">
        <f t="shared" si="16"/>
        <v>10</v>
      </c>
      <c r="AK26" s="362" t="str">
        <f t="shared" si="17"/>
        <v/>
      </c>
      <c r="AL26" s="362" t="str">
        <f t="shared" si="17"/>
        <v/>
      </c>
      <c r="AN26" s="407"/>
      <c r="AO26" s="407"/>
      <c r="AP26" s="407"/>
      <c r="AQ26" s="407"/>
      <c r="AR26" s="407"/>
      <c r="AT26" s="379">
        <f t="shared" si="18"/>
        <v>0</v>
      </c>
      <c r="AU26" s="379">
        <f t="shared" si="19"/>
        <v>0</v>
      </c>
      <c r="AV26" s="379" t="str">
        <f t="shared" si="20"/>
        <v/>
      </c>
      <c r="AW26" s="379">
        <f t="shared" si="21"/>
        <v>0</v>
      </c>
      <c r="AX26" s="379">
        <f t="shared" si="22"/>
        <v>0</v>
      </c>
      <c r="AY26" s="379" t="str">
        <f t="shared" si="23"/>
        <v/>
      </c>
      <c r="AZ26" s="379">
        <f t="shared" si="24"/>
        <v>12</v>
      </c>
      <c r="BA26" s="379">
        <f t="shared" si="25"/>
        <v>13</v>
      </c>
      <c r="BB26" s="379" t="str">
        <f t="shared" si="26"/>
        <v>Bridier Jean Michel</v>
      </c>
    </row>
    <row r="27" spans="1:54" s="188" customFormat="1" ht="16.5" customHeight="1" x14ac:dyDescent="0.45">
      <c r="A27" s="363">
        <v>22</v>
      </c>
      <c r="B27" s="364" t="str">
        <f t="shared" si="32"/>
        <v>Napoleone Remi</v>
      </c>
      <c r="C27" s="365" t="str">
        <f t="shared" si="32"/>
        <v>H</v>
      </c>
      <c r="D27" s="366" t="str">
        <f t="shared" si="32"/>
        <v>Chevry</v>
      </c>
      <c r="E27" s="354">
        <f t="shared" si="6"/>
        <v>20.9</v>
      </c>
      <c r="F27" s="367">
        <f t="shared" si="38"/>
        <v>10</v>
      </c>
      <c r="H27" s="390">
        <v>22</v>
      </c>
      <c r="I27" s="364" t="str">
        <f t="shared" si="33"/>
        <v>Pierre Genevieve</v>
      </c>
      <c r="J27" s="365" t="str">
        <f t="shared" si="33"/>
        <v>F</v>
      </c>
      <c r="K27" s="365" t="str">
        <f t="shared" si="33"/>
        <v>Chevry</v>
      </c>
      <c r="L27" s="354">
        <f t="shared" si="7"/>
        <v>18.899999999999999</v>
      </c>
      <c r="M27" s="367">
        <f t="shared" si="39"/>
        <v>10</v>
      </c>
      <c r="O27" s="416">
        <v>5</v>
      </c>
      <c r="P27" s="415" t="str">
        <f t="shared" si="34"/>
        <v>Merlin Clarisse</v>
      </c>
      <c r="Q27" s="376">
        <f t="shared" si="35"/>
        <v>22.2</v>
      </c>
      <c r="R27" s="376" t="str">
        <f t="shared" si="36"/>
        <v>Chevry</v>
      </c>
      <c r="S27" s="378">
        <f t="shared" si="37"/>
        <v>16</v>
      </c>
      <c r="X27" s="341"/>
      <c r="AB27" s="361" t="str">
        <f t="shared" si="12"/>
        <v/>
      </c>
      <c r="AC27" s="361" t="str">
        <f t="shared" si="3"/>
        <v/>
      </c>
      <c r="AD27" s="361">
        <f t="shared" si="13"/>
        <v>10</v>
      </c>
      <c r="AE27" s="361" t="str">
        <f t="shared" si="14"/>
        <v/>
      </c>
      <c r="AF27" s="361" t="str">
        <f t="shared" si="14"/>
        <v/>
      </c>
      <c r="AH27" s="362" t="str">
        <f t="shared" si="4"/>
        <v/>
      </c>
      <c r="AI27" s="362" t="str">
        <f t="shared" si="15"/>
        <v/>
      </c>
      <c r="AJ27" s="362">
        <f t="shared" si="16"/>
        <v>10</v>
      </c>
      <c r="AK27" s="362" t="str">
        <f t="shared" si="17"/>
        <v/>
      </c>
      <c r="AL27" s="362" t="str">
        <f t="shared" si="17"/>
        <v/>
      </c>
      <c r="AN27" s="407"/>
      <c r="AO27" s="407"/>
      <c r="AP27" s="407"/>
      <c r="AQ27" s="407"/>
      <c r="AR27" s="407"/>
      <c r="AT27" s="379">
        <f t="shared" si="18"/>
        <v>0</v>
      </c>
      <c r="AU27" s="379">
        <f t="shared" si="19"/>
        <v>0</v>
      </c>
      <c r="AV27" s="379" t="str">
        <f t="shared" si="20"/>
        <v/>
      </c>
      <c r="AW27" s="379">
        <f t="shared" si="21"/>
        <v>0</v>
      </c>
      <c r="AX27" s="379">
        <f t="shared" si="22"/>
        <v>0</v>
      </c>
      <c r="AY27" s="379" t="str">
        <f t="shared" si="23"/>
        <v/>
      </c>
      <c r="AZ27" s="379">
        <f t="shared" si="24"/>
        <v>10</v>
      </c>
      <c r="BA27" s="379">
        <f t="shared" si="25"/>
        <v>15</v>
      </c>
      <c r="BB27" s="379" t="str">
        <f t="shared" si="26"/>
        <v>Jammes Gérard</v>
      </c>
    </row>
    <row r="28" spans="1:54" s="188" customFormat="1" ht="16.5" customHeight="1" x14ac:dyDescent="0.35">
      <c r="A28" s="363">
        <v>23</v>
      </c>
      <c r="B28" s="364" t="str">
        <f t="shared" si="32"/>
        <v>Djahafi Karim</v>
      </c>
      <c r="C28" s="365" t="str">
        <f t="shared" si="32"/>
        <v>H</v>
      </c>
      <c r="D28" s="366" t="str">
        <f t="shared" si="32"/>
        <v>Chevry</v>
      </c>
      <c r="E28" s="354">
        <f t="shared" si="6"/>
        <v>13.1</v>
      </c>
      <c r="F28" s="367">
        <f>+F27-2</f>
        <v>8</v>
      </c>
      <c r="H28" s="390">
        <v>23</v>
      </c>
      <c r="I28" s="364" t="str">
        <f t="shared" si="33"/>
        <v>Pomares Pierre</v>
      </c>
      <c r="J28" s="365" t="str">
        <f t="shared" si="33"/>
        <v>H</v>
      </c>
      <c r="K28" s="365" t="str">
        <f t="shared" si="33"/>
        <v>Réveillon</v>
      </c>
      <c r="L28" s="354">
        <f t="shared" si="7"/>
        <v>13.5</v>
      </c>
      <c r="M28" s="367">
        <f>+M27-2</f>
        <v>8</v>
      </c>
      <c r="O28" s="414">
        <v>6</v>
      </c>
      <c r="P28" s="415" t="str">
        <f t="shared" si="34"/>
        <v>Bois-Zablith Rolande</v>
      </c>
      <c r="Q28" s="376">
        <f t="shared" si="35"/>
        <v>15.5</v>
      </c>
      <c r="R28" s="376" t="str">
        <f t="shared" si="36"/>
        <v>Chevry</v>
      </c>
      <c r="S28" s="378">
        <f t="shared" si="37"/>
        <v>14</v>
      </c>
      <c r="X28" s="341"/>
      <c r="AB28" s="361" t="str">
        <f t="shared" si="12"/>
        <v/>
      </c>
      <c r="AC28" s="361" t="str">
        <f t="shared" si="3"/>
        <v/>
      </c>
      <c r="AD28" s="361">
        <f t="shared" si="13"/>
        <v>8</v>
      </c>
      <c r="AE28" s="361" t="str">
        <f t="shared" si="14"/>
        <v/>
      </c>
      <c r="AF28" s="361" t="str">
        <f t="shared" si="14"/>
        <v/>
      </c>
      <c r="AH28" s="362" t="str">
        <f t="shared" si="4"/>
        <v/>
      </c>
      <c r="AI28" s="362" t="str">
        <f t="shared" si="15"/>
        <v/>
      </c>
      <c r="AJ28" s="362" t="str">
        <f t="shared" si="16"/>
        <v/>
      </c>
      <c r="AK28" s="362" t="str">
        <f t="shared" si="17"/>
        <v/>
      </c>
      <c r="AL28" s="362">
        <f t="shared" si="17"/>
        <v>8</v>
      </c>
      <c r="AN28" s="407"/>
      <c r="AO28" s="407"/>
      <c r="AP28" s="407"/>
      <c r="AQ28" s="407"/>
      <c r="AR28" s="407"/>
      <c r="AT28" s="379">
        <f t="shared" si="18"/>
        <v>0</v>
      </c>
      <c r="AU28" s="379">
        <f t="shared" si="19"/>
        <v>0</v>
      </c>
      <c r="AV28" s="379" t="str">
        <f t="shared" si="20"/>
        <v/>
      </c>
      <c r="AW28" s="379">
        <f t="shared" si="21"/>
        <v>10</v>
      </c>
      <c r="AX28" s="379">
        <f t="shared" si="22"/>
        <v>7</v>
      </c>
      <c r="AY28" s="379" t="str">
        <f t="shared" si="23"/>
        <v>Pierre Genevieve</v>
      </c>
      <c r="AZ28" s="379">
        <f t="shared" si="24"/>
        <v>0</v>
      </c>
      <c r="BA28" s="379">
        <f t="shared" si="25"/>
        <v>0</v>
      </c>
      <c r="BB28" s="379" t="str">
        <f t="shared" si="26"/>
        <v/>
      </c>
    </row>
    <row r="29" spans="1:54" s="188" customFormat="1" ht="16.5" customHeight="1" x14ac:dyDescent="0.45">
      <c r="A29" s="363">
        <v>24</v>
      </c>
      <c r="B29" s="364" t="str">
        <f t="shared" si="32"/>
        <v>Hainault Rémy</v>
      </c>
      <c r="C29" s="365" t="str">
        <f t="shared" si="32"/>
        <v>H</v>
      </c>
      <c r="D29" s="366" t="str">
        <f t="shared" si="32"/>
        <v>Chevry</v>
      </c>
      <c r="E29" s="354">
        <f t="shared" si="6"/>
        <v>23.8</v>
      </c>
      <c r="F29" s="367">
        <f t="shared" si="38"/>
        <v>8</v>
      </c>
      <c r="H29" s="390">
        <v>24</v>
      </c>
      <c r="I29" s="364" t="str">
        <f t="shared" si="33"/>
        <v>Robic Jean Pierre</v>
      </c>
      <c r="J29" s="365" t="str">
        <f t="shared" si="33"/>
        <v>H</v>
      </c>
      <c r="K29" s="365" t="str">
        <f t="shared" si="33"/>
        <v>Réveillon</v>
      </c>
      <c r="L29" s="354">
        <f t="shared" si="7"/>
        <v>14.5</v>
      </c>
      <c r="M29" s="367">
        <f t="shared" si="39"/>
        <v>8</v>
      </c>
      <c r="O29" s="416">
        <v>7</v>
      </c>
      <c r="P29" s="415" t="str">
        <f t="shared" si="34"/>
        <v>Pierre Genevieve</v>
      </c>
      <c r="Q29" s="376">
        <f t="shared" si="35"/>
        <v>18.899999999999999</v>
      </c>
      <c r="R29" s="376" t="str">
        <f t="shared" si="36"/>
        <v>Chevry</v>
      </c>
      <c r="S29" s="378">
        <f t="shared" si="37"/>
        <v>10</v>
      </c>
      <c r="X29" s="341"/>
      <c r="AB29" s="361" t="str">
        <f t="shared" si="12"/>
        <v/>
      </c>
      <c r="AC29" s="361" t="str">
        <f t="shared" si="3"/>
        <v/>
      </c>
      <c r="AD29" s="361">
        <f t="shared" si="13"/>
        <v>8</v>
      </c>
      <c r="AE29" s="361" t="str">
        <f t="shared" si="14"/>
        <v/>
      </c>
      <c r="AF29" s="361" t="str">
        <f t="shared" si="14"/>
        <v/>
      </c>
      <c r="AH29" s="362" t="str">
        <f t="shared" si="4"/>
        <v/>
      </c>
      <c r="AI29" s="362" t="str">
        <f t="shared" si="15"/>
        <v/>
      </c>
      <c r="AJ29" s="362" t="str">
        <f t="shared" si="16"/>
        <v/>
      </c>
      <c r="AK29" s="362" t="str">
        <f t="shared" si="17"/>
        <v/>
      </c>
      <c r="AL29" s="362">
        <f t="shared" si="17"/>
        <v>8</v>
      </c>
      <c r="AN29" s="407"/>
      <c r="AO29" s="407"/>
      <c r="AP29" s="407"/>
      <c r="AQ29" s="407"/>
      <c r="AR29" s="407"/>
      <c r="AT29" s="379">
        <f t="shared" si="18"/>
        <v>0</v>
      </c>
      <c r="AU29" s="379">
        <f t="shared" si="19"/>
        <v>0</v>
      </c>
      <c r="AV29" s="379" t="str">
        <f t="shared" si="20"/>
        <v/>
      </c>
      <c r="AW29" s="379">
        <f t="shared" si="21"/>
        <v>0</v>
      </c>
      <c r="AX29" s="379">
        <f t="shared" si="22"/>
        <v>0</v>
      </c>
      <c r="AY29" s="379" t="str">
        <f t="shared" si="23"/>
        <v/>
      </c>
      <c r="AZ29" s="379">
        <f t="shared" si="24"/>
        <v>8</v>
      </c>
      <c r="BA29" s="379">
        <f t="shared" si="25"/>
        <v>16</v>
      </c>
      <c r="BB29" s="379" t="str">
        <f t="shared" si="26"/>
        <v>Pomares Pierre</v>
      </c>
    </row>
    <row r="30" spans="1:54" s="188" customFormat="1" ht="16.5" customHeight="1" x14ac:dyDescent="0.35">
      <c r="A30" s="363">
        <v>25</v>
      </c>
      <c r="B30" s="364" t="str">
        <f t="shared" si="32"/>
        <v>Combrisson Jean-Luc</v>
      </c>
      <c r="C30" s="365" t="str">
        <f t="shared" si="32"/>
        <v>H</v>
      </c>
      <c r="D30" s="366" t="str">
        <f t="shared" si="32"/>
        <v>Chevry</v>
      </c>
      <c r="E30" s="354">
        <f t="shared" si="6"/>
        <v>31.7</v>
      </c>
      <c r="F30" s="367">
        <f>+F29-2</f>
        <v>6</v>
      </c>
      <c r="H30" s="390">
        <v>25</v>
      </c>
      <c r="I30" s="364" t="str">
        <f t="shared" si="33"/>
        <v>Bennardo Gabriel</v>
      </c>
      <c r="J30" s="365" t="str">
        <f t="shared" si="33"/>
        <v>H</v>
      </c>
      <c r="K30" s="365" t="str">
        <f t="shared" si="33"/>
        <v>Chevry</v>
      </c>
      <c r="L30" s="354">
        <f t="shared" si="7"/>
        <v>24.9</v>
      </c>
      <c r="M30" s="367">
        <f>+M29-2</f>
        <v>6</v>
      </c>
      <c r="O30" s="414">
        <v>8</v>
      </c>
      <c r="P30" s="415" t="str">
        <f t="shared" si="34"/>
        <v>Garcia Christine</v>
      </c>
      <c r="Q30" s="376">
        <f t="shared" si="35"/>
        <v>36</v>
      </c>
      <c r="R30" s="376" t="str">
        <f t="shared" si="36"/>
        <v>Chevry</v>
      </c>
      <c r="S30" s="378">
        <f t="shared" si="37"/>
        <v>6</v>
      </c>
      <c r="X30" s="341"/>
      <c r="AB30" s="361" t="str">
        <f t="shared" si="12"/>
        <v/>
      </c>
      <c r="AC30" s="361" t="str">
        <f t="shared" si="3"/>
        <v/>
      </c>
      <c r="AD30" s="361">
        <f t="shared" si="13"/>
        <v>6</v>
      </c>
      <c r="AE30" s="361" t="str">
        <f t="shared" si="14"/>
        <v/>
      </c>
      <c r="AF30" s="361" t="str">
        <f t="shared" si="14"/>
        <v/>
      </c>
      <c r="AH30" s="362" t="str">
        <f t="shared" si="4"/>
        <v/>
      </c>
      <c r="AI30" s="362" t="str">
        <f t="shared" si="15"/>
        <v/>
      </c>
      <c r="AJ30" s="362">
        <f t="shared" si="16"/>
        <v>6</v>
      </c>
      <c r="AK30" s="362" t="str">
        <f t="shared" si="17"/>
        <v/>
      </c>
      <c r="AL30" s="362" t="str">
        <f t="shared" si="17"/>
        <v/>
      </c>
      <c r="AN30" s="407"/>
      <c r="AO30" s="407"/>
      <c r="AP30" s="407"/>
      <c r="AQ30" s="407"/>
      <c r="AR30" s="407"/>
      <c r="AT30" s="379">
        <f t="shared" si="18"/>
        <v>0</v>
      </c>
      <c r="AU30" s="379">
        <f t="shared" si="19"/>
        <v>0</v>
      </c>
      <c r="AV30" s="379" t="str">
        <f t="shared" si="20"/>
        <v/>
      </c>
      <c r="AW30" s="379">
        <f t="shared" si="21"/>
        <v>0</v>
      </c>
      <c r="AX30" s="379">
        <f t="shared" si="22"/>
        <v>0</v>
      </c>
      <c r="AY30" s="379" t="str">
        <f t="shared" si="23"/>
        <v/>
      </c>
      <c r="AZ30" s="379">
        <f t="shared" si="24"/>
        <v>8</v>
      </c>
      <c r="BA30" s="379">
        <f t="shared" si="25"/>
        <v>16</v>
      </c>
      <c r="BB30" s="379" t="str">
        <f t="shared" si="26"/>
        <v>Robic Jean Pierre</v>
      </c>
    </row>
    <row r="31" spans="1:54" s="188" customFormat="1" ht="16.5" customHeight="1" x14ac:dyDescent="0.45">
      <c r="A31" s="363">
        <v>26</v>
      </c>
      <c r="B31" s="364" t="str">
        <f t="shared" si="32"/>
        <v>Paillart Pascal</v>
      </c>
      <c r="C31" s="365" t="str">
        <f t="shared" si="32"/>
        <v>H</v>
      </c>
      <c r="D31" s="366" t="str">
        <f t="shared" si="32"/>
        <v>Chevry</v>
      </c>
      <c r="E31" s="354">
        <f t="shared" si="6"/>
        <v>28.5</v>
      </c>
      <c r="F31" s="367">
        <f t="shared" si="38"/>
        <v>6</v>
      </c>
      <c r="H31" s="390">
        <v>26</v>
      </c>
      <c r="I31" s="364" t="str">
        <f t="shared" si="33"/>
        <v>Garcia Christine</v>
      </c>
      <c r="J31" s="365" t="str">
        <f t="shared" si="33"/>
        <v>F</v>
      </c>
      <c r="K31" s="365" t="str">
        <f t="shared" si="33"/>
        <v>Chevry</v>
      </c>
      <c r="L31" s="354">
        <f t="shared" si="7"/>
        <v>36</v>
      </c>
      <c r="M31" s="367">
        <f t="shared" si="39"/>
        <v>6</v>
      </c>
      <c r="O31" s="416">
        <v>9</v>
      </c>
      <c r="P31" s="415" t="str">
        <f t="shared" si="34"/>
        <v/>
      </c>
      <c r="Q31" s="376" t="str">
        <f t="shared" si="35"/>
        <v/>
      </c>
      <c r="R31" s="376" t="str">
        <f t="shared" si="36"/>
        <v/>
      </c>
      <c r="S31" s="378" t="str">
        <f t="shared" si="37"/>
        <v/>
      </c>
      <c r="X31" s="341"/>
      <c r="AB31" s="361" t="str">
        <f t="shared" si="12"/>
        <v/>
      </c>
      <c r="AC31" s="361" t="str">
        <f t="shared" si="3"/>
        <v/>
      </c>
      <c r="AD31" s="361">
        <f t="shared" si="13"/>
        <v>6</v>
      </c>
      <c r="AE31" s="361" t="str">
        <f t="shared" si="14"/>
        <v/>
      </c>
      <c r="AF31" s="361" t="str">
        <f t="shared" si="14"/>
        <v/>
      </c>
      <c r="AH31" s="362" t="str">
        <f t="shared" si="4"/>
        <v/>
      </c>
      <c r="AI31" s="362" t="str">
        <f t="shared" si="15"/>
        <v/>
      </c>
      <c r="AJ31" s="362">
        <f t="shared" si="16"/>
        <v>6</v>
      </c>
      <c r="AK31" s="362" t="str">
        <f t="shared" si="17"/>
        <v/>
      </c>
      <c r="AL31" s="362" t="str">
        <f t="shared" si="17"/>
        <v/>
      </c>
      <c r="AN31" s="407"/>
      <c r="AO31" s="407"/>
      <c r="AP31" s="407"/>
      <c r="AQ31" s="407"/>
      <c r="AR31" s="407"/>
      <c r="AT31" s="379">
        <f t="shared" si="18"/>
        <v>0</v>
      </c>
      <c r="AU31" s="379">
        <f t="shared" si="19"/>
        <v>0</v>
      </c>
      <c r="AV31" s="379" t="str">
        <f t="shared" si="20"/>
        <v/>
      </c>
      <c r="AW31" s="379">
        <f t="shared" si="21"/>
        <v>0</v>
      </c>
      <c r="AX31" s="379">
        <f t="shared" si="22"/>
        <v>0</v>
      </c>
      <c r="AY31" s="379" t="str">
        <f t="shared" si="23"/>
        <v/>
      </c>
      <c r="AZ31" s="379">
        <f t="shared" si="24"/>
        <v>6</v>
      </c>
      <c r="BA31" s="379">
        <f t="shared" si="25"/>
        <v>18</v>
      </c>
      <c r="BB31" s="379" t="str">
        <f t="shared" si="26"/>
        <v>Bennardo Gabriel</v>
      </c>
    </row>
    <row r="32" spans="1:54" s="188" customFormat="1" ht="16.5" customHeight="1" x14ac:dyDescent="0.35">
      <c r="A32" s="363">
        <v>27</v>
      </c>
      <c r="B32" s="364" t="str">
        <f t="shared" si="32"/>
        <v>Parent Dominique</v>
      </c>
      <c r="C32" s="365" t="str">
        <f t="shared" si="32"/>
        <v>H</v>
      </c>
      <c r="D32" s="366" t="str">
        <f t="shared" si="32"/>
        <v>Chevry</v>
      </c>
      <c r="E32" s="354">
        <f t="shared" si="6"/>
        <v>20.8</v>
      </c>
      <c r="F32" s="367">
        <f>+F31-2</f>
        <v>4</v>
      </c>
      <c r="H32" s="390">
        <v>27</v>
      </c>
      <c r="I32" s="364" t="str">
        <f t="shared" si="33"/>
        <v>Faubeau Alain</v>
      </c>
      <c r="J32" s="365" t="str">
        <f t="shared" si="33"/>
        <v>H</v>
      </c>
      <c r="K32" s="365" t="str">
        <f t="shared" si="33"/>
        <v>Chevry</v>
      </c>
      <c r="L32" s="354">
        <f t="shared" si="7"/>
        <v>34.4</v>
      </c>
      <c r="M32" s="367">
        <f>+M31-2</f>
        <v>4</v>
      </c>
      <c r="O32" s="414">
        <v>10</v>
      </c>
      <c r="P32" s="415" t="str">
        <f t="shared" si="34"/>
        <v/>
      </c>
      <c r="Q32" s="376" t="str">
        <f t="shared" si="35"/>
        <v/>
      </c>
      <c r="R32" s="376" t="str">
        <f t="shared" si="36"/>
        <v/>
      </c>
      <c r="S32" s="378" t="str">
        <f t="shared" si="37"/>
        <v/>
      </c>
      <c r="X32" s="341"/>
      <c r="AB32" s="361" t="str">
        <f t="shared" si="12"/>
        <v/>
      </c>
      <c r="AC32" s="361" t="str">
        <f t="shared" si="3"/>
        <v/>
      </c>
      <c r="AD32" s="361">
        <f t="shared" si="13"/>
        <v>4</v>
      </c>
      <c r="AE32" s="361" t="str">
        <f t="shared" si="14"/>
        <v/>
      </c>
      <c r="AF32" s="361" t="str">
        <f t="shared" si="14"/>
        <v/>
      </c>
      <c r="AH32" s="362" t="str">
        <f t="shared" si="4"/>
        <v/>
      </c>
      <c r="AI32" s="362" t="str">
        <f t="shared" si="15"/>
        <v/>
      </c>
      <c r="AJ32" s="362">
        <f t="shared" si="16"/>
        <v>4</v>
      </c>
      <c r="AK32" s="362" t="str">
        <f t="shared" si="17"/>
        <v/>
      </c>
      <c r="AL32" s="362" t="str">
        <f t="shared" si="17"/>
        <v/>
      </c>
      <c r="AN32" s="407"/>
      <c r="AO32" s="407"/>
      <c r="AP32" s="407"/>
      <c r="AQ32" s="407"/>
      <c r="AR32" s="407"/>
      <c r="AT32" s="379">
        <f t="shared" si="18"/>
        <v>0</v>
      </c>
      <c r="AU32" s="379">
        <f t="shared" si="19"/>
        <v>0</v>
      </c>
      <c r="AV32" s="379" t="str">
        <f t="shared" si="20"/>
        <v/>
      </c>
      <c r="AW32" s="379">
        <f t="shared" si="21"/>
        <v>6</v>
      </c>
      <c r="AX32" s="379">
        <f t="shared" si="22"/>
        <v>8</v>
      </c>
      <c r="AY32" s="379" t="str">
        <f t="shared" si="23"/>
        <v>Garcia Christine</v>
      </c>
      <c r="AZ32" s="379">
        <f t="shared" si="24"/>
        <v>0</v>
      </c>
      <c r="BA32" s="379">
        <f t="shared" si="25"/>
        <v>0</v>
      </c>
      <c r="BB32" s="379" t="str">
        <f t="shared" si="26"/>
        <v/>
      </c>
    </row>
    <row r="33" spans="1:54" s="188" customFormat="1" ht="16.5" customHeight="1" x14ac:dyDescent="0.45">
      <c r="A33" s="363">
        <v>28</v>
      </c>
      <c r="B33" s="364" t="str">
        <f t="shared" si="32"/>
        <v>Sarcy Christian</v>
      </c>
      <c r="C33" s="365" t="str">
        <f t="shared" si="32"/>
        <v>H</v>
      </c>
      <c r="D33" s="366" t="str">
        <f t="shared" si="32"/>
        <v>Chevry</v>
      </c>
      <c r="E33" s="354">
        <f t="shared" si="6"/>
        <v>23.5</v>
      </c>
      <c r="F33" s="367">
        <f t="shared" si="38"/>
        <v>4</v>
      </c>
      <c r="H33" s="390">
        <v>28</v>
      </c>
      <c r="I33" s="364" t="str">
        <f t="shared" si="33"/>
        <v>Delbart Fabrice</v>
      </c>
      <c r="J33" s="365" t="str">
        <f t="shared" si="33"/>
        <v>H</v>
      </c>
      <c r="K33" s="365" t="str">
        <f t="shared" si="33"/>
        <v>Chevry</v>
      </c>
      <c r="L33" s="354">
        <f t="shared" si="7"/>
        <v>36</v>
      </c>
      <c r="M33" s="367">
        <f t="shared" si="39"/>
        <v>4</v>
      </c>
      <c r="O33" s="416">
        <v>11</v>
      </c>
      <c r="P33" s="415" t="str">
        <f t="shared" si="34"/>
        <v/>
      </c>
      <c r="Q33" s="376" t="str">
        <f t="shared" si="35"/>
        <v/>
      </c>
      <c r="R33" s="376" t="str">
        <f t="shared" si="36"/>
        <v/>
      </c>
      <c r="S33" s="378" t="str">
        <f t="shared" si="37"/>
        <v/>
      </c>
      <c r="X33" s="341"/>
      <c r="AB33" s="361" t="str">
        <f t="shared" si="12"/>
        <v/>
      </c>
      <c r="AC33" s="361" t="str">
        <f t="shared" si="3"/>
        <v/>
      </c>
      <c r="AD33" s="361">
        <f t="shared" si="13"/>
        <v>4</v>
      </c>
      <c r="AE33" s="361" t="str">
        <f t="shared" si="14"/>
        <v/>
      </c>
      <c r="AF33" s="361" t="str">
        <f t="shared" si="14"/>
        <v/>
      </c>
      <c r="AH33" s="362" t="str">
        <f t="shared" si="4"/>
        <v/>
      </c>
      <c r="AI33" s="362" t="str">
        <f t="shared" si="15"/>
        <v/>
      </c>
      <c r="AJ33" s="362">
        <f t="shared" si="16"/>
        <v>4</v>
      </c>
      <c r="AK33" s="362" t="str">
        <f t="shared" si="17"/>
        <v/>
      </c>
      <c r="AL33" s="362" t="str">
        <f t="shared" si="17"/>
        <v/>
      </c>
      <c r="AN33" s="407"/>
      <c r="AO33" s="407"/>
      <c r="AP33" s="407"/>
      <c r="AQ33" s="407"/>
      <c r="AR33" s="407"/>
      <c r="AT33" s="379">
        <f t="shared" si="18"/>
        <v>0</v>
      </c>
      <c r="AU33" s="379">
        <f t="shared" si="19"/>
        <v>0</v>
      </c>
      <c r="AV33" s="379" t="str">
        <f t="shared" si="20"/>
        <v/>
      </c>
      <c r="AW33" s="379">
        <f t="shared" si="21"/>
        <v>0</v>
      </c>
      <c r="AX33" s="379">
        <f t="shared" si="22"/>
        <v>0</v>
      </c>
      <c r="AY33" s="379" t="str">
        <f t="shared" si="23"/>
        <v/>
      </c>
      <c r="AZ33" s="379">
        <f t="shared" si="24"/>
        <v>4</v>
      </c>
      <c r="BA33" s="379">
        <f t="shared" si="25"/>
        <v>19</v>
      </c>
      <c r="BB33" s="379" t="str">
        <f t="shared" si="26"/>
        <v>Faubeau Alain</v>
      </c>
    </row>
    <row r="34" spans="1:54" s="188" customFormat="1" ht="16.5" customHeight="1" thickBot="1" x14ac:dyDescent="0.4">
      <c r="A34" s="363">
        <v>29</v>
      </c>
      <c r="B34" s="364" t="str">
        <f t="shared" si="32"/>
        <v>Bouvree Guy</v>
      </c>
      <c r="C34" s="365" t="str">
        <f t="shared" si="32"/>
        <v>H</v>
      </c>
      <c r="D34" s="366" t="str">
        <f t="shared" si="32"/>
        <v>Réveillon</v>
      </c>
      <c r="E34" s="354">
        <f t="shared" si="6"/>
        <v>18.600000000000001</v>
      </c>
      <c r="F34" s="367">
        <f>+F33-2</f>
        <v>2</v>
      </c>
      <c r="H34" s="390">
        <v>29</v>
      </c>
      <c r="I34" s="364" t="str">
        <f t="shared" si="33"/>
        <v>Parent Dominique</v>
      </c>
      <c r="J34" s="365" t="str">
        <f t="shared" si="33"/>
        <v>H</v>
      </c>
      <c r="K34" s="365" t="str">
        <f t="shared" si="33"/>
        <v>Chevry</v>
      </c>
      <c r="L34" s="354">
        <f t="shared" si="7"/>
        <v>20.8</v>
      </c>
      <c r="M34" s="367">
        <f>+M33-2</f>
        <v>2</v>
      </c>
      <c r="O34" s="417">
        <v>12</v>
      </c>
      <c r="P34" s="418" t="str">
        <f t="shared" si="34"/>
        <v/>
      </c>
      <c r="Q34" s="392" t="str">
        <f t="shared" si="35"/>
        <v/>
      </c>
      <c r="R34" s="392" t="str">
        <f t="shared" si="36"/>
        <v/>
      </c>
      <c r="S34" s="394" t="str">
        <f t="shared" si="37"/>
        <v/>
      </c>
      <c r="X34" s="341"/>
      <c r="AB34" s="361" t="str">
        <f t="shared" si="12"/>
        <v/>
      </c>
      <c r="AC34" s="361" t="str">
        <f t="shared" si="3"/>
        <v/>
      </c>
      <c r="AD34" s="361" t="str">
        <f t="shared" si="13"/>
        <v/>
      </c>
      <c r="AE34" s="361" t="str">
        <f t="shared" si="14"/>
        <v/>
      </c>
      <c r="AF34" s="361">
        <f t="shared" si="14"/>
        <v>2</v>
      </c>
      <c r="AH34" s="362" t="str">
        <f t="shared" si="4"/>
        <v/>
      </c>
      <c r="AI34" s="362" t="str">
        <f t="shared" si="15"/>
        <v/>
      </c>
      <c r="AJ34" s="362">
        <f t="shared" si="16"/>
        <v>2</v>
      </c>
      <c r="AK34" s="362" t="str">
        <f t="shared" si="17"/>
        <v/>
      </c>
      <c r="AL34" s="362" t="str">
        <f t="shared" si="17"/>
        <v/>
      </c>
      <c r="AN34" s="407"/>
      <c r="AO34" s="407"/>
      <c r="AP34" s="407"/>
      <c r="AQ34" s="407"/>
      <c r="AR34" s="407"/>
      <c r="AT34" s="379">
        <f t="shared" si="18"/>
        <v>0</v>
      </c>
      <c r="AU34" s="379">
        <f t="shared" si="19"/>
        <v>0</v>
      </c>
      <c r="AV34" s="379" t="str">
        <f t="shared" si="20"/>
        <v/>
      </c>
      <c r="AW34" s="379">
        <f t="shared" si="21"/>
        <v>0</v>
      </c>
      <c r="AX34" s="379">
        <f t="shared" si="22"/>
        <v>0</v>
      </c>
      <c r="AY34" s="379" t="str">
        <f t="shared" si="23"/>
        <v/>
      </c>
      <c r="AZ34" s="379">
        <f t="shared" si="24"/>
        <v>4</v>
      </c>
      <c r="BA34" s="379">
        <f t="shared" si="25"/>
        <v>19</v>
      </c>
      <c r="BB34" s="379" t="str">
        <f t="shared" si="26"/>
        <v>Delbart Fabrice</v>
      </c>
    </row>
    <row r="35" spans="1:54" s="188" customFormat="1" ht="16.5" customHeight="1" thickBot="1" x14ac:dyDescent="0.4">
      <c r="A35" s="419">
        <v>30</v>
      </c>
      <c r="B35" s="364" t="str">
        <f t="shared" si="32"/>
        <v>Parent Suzanne</v>
      </c>
      <c r="C35" s="365" t="str">
        <f t="shared" si="32"/>
        <v>H</v>
      </c>
      <c r="D35" s="366" t="str">
        <f t="shared" si="32"/>
        <v>Réveillon</v>
      </c>
      <c r="E35" s="354">
        <f t="shared" si="6"/>
        <v>19.7</v>
      </c>
      <c r="F35" s="367">
        <f t="shared" si="38"/>
        <v>2</v>
      </c>
      <c r="H35" s="420">
        <v>30</v>
      </c>
      <c r="I35" s="421" t="str">
        <f t="shared" si="33"/>
        <v>Sarcy Christian</v>
      </c>
      <c r="J35" s="422" t="str">
        <f t="shared" si="33"/>
        <v>H</v>
      </c>
      <c r="K35" s="365" t="str">
        <f t="shared" si="33"/>
        <v>Chevry</v>
      </c>
      <c r="L35" s="423">
        <f t="shared" si="7"/>
        <v>23.5</v>
      </c>
      <c r="M35" s="367">
        <f t="shared" si="39"/>
        <v>2</v>
      </c>
      <c r="Q35" s="341"/>
      <c r="R35" s="397" t="s">
        <v>64</v>
      </c>
      <c r="S35" s="398">
        <f>SUM(S23:S34)</f>
        <v>134</v>
      </c>
      <c r="X35" s="341"/>
      <c r="AB35" s="361" t="str">
        <f t="shared" si="12"/>
        <v/>
      </c>
      <c r="AC35" s="361" t="str">
        <f t="shared" si="3"/>
        <v/>
      </c>
      <c r="AD35" s="361" t="str">
        <f t="shared" si="13"/>
        <v/>
      </c>
      <c r="AE35" s="361" t="str">
        <f>IF(LEFT($D35,9)=AE$5,$F35,"")</f>
        <v/>
      </c>
      <c r="AF35" s="361">
        <f t="shared" ref="AF35" si="40">IF(LEFT($D35,9)=AF$5,$F35,"")</f>
        <v>2</v>
      </c>
      <c r="AH35" s="362" t="str">
        <f t="shared" si="4"/>
        <v/>
      </c>
      <c r="AI35" s="362" t="str">
        <f t="shared" si="15"/>
        <v/>
      </c>
      <c r="AJ35" s="362">
        <f t="shared" si="16"/>
        <v>2</v>
      </c>
      <c r="AK35" s="362" t="str">
        <f t="shared" si="17"/>
        <v/>
      </c>
      <c r="AL35" s="362" t="str">
        <f t="shared" si="17"/>
        <v/>
      </c>
      <c r="AN35" s="407"/>
      <c r="AO35" s="407"/>
      <c r="AP35" s="407"/>
      <c r="AQ35" s="407"/>
      <c r="AR35" s="407"/>
      <c r="AT35" s="379">
        <f t="shared" si="18"/>
        <v>0</v>
      </c>
      <c r="AU35" s="379">
        <f t="shared" si="19"/>
        <v>0</v>
      </c>
      <c r="AV35" s="379" t="str">
        <f t="shared" si="20"/>
        <v/>
      </c>
      <c r="AW35" s="379">
        <f t="shared" si="21"/>
        <v>0</v>
      </c>
      <c r="AX35" s="379">
        <f t="shared" si="22"/>
        <v>0</v>
      </c>
      <c r="AY35" s="379" t="str">
        <f t="shared" si="23"/>
        <v/>
      </c>
      <c r="AZ35" s="379">
        <f t="shared" si="24"/>
        <v>2</v>
      </c>
      <c r="BA35" s="379">
        <f t="shared" si="25"/>
        <v>21</v>
      </c>
      <c r="BB35" s="379" t="str">
        <f t="shared" si="26"/>
        <v>Parent Dominique</v>
      </c>
    </row>
    <row r="36" spans="1:54" s="188" customFormat="1" ht="13.5" thickBot="1" x14ac:dyDescent="0.45">
      <c r="A36" s="424"/>
      <c r="B36" s="338"/>
      <c r="D36" s="339"/>
      <c r="E36" s="340"/>
      <c r="F36" s="188">
        <f>SUM(F6:F35)-F37</f>
        <v>374</v>
      </c>
      <c r="M36" s="425">
        <f>SUM(M6:M35)-M37</f>
        <v>346</v>
      </c>
      <c r="X36" s="341"/>
      <c r="Z36" s="188">
        <f>SUM(AB36:AF36)</f>
        <v>480</v>
      </c>
      <c r="AB36" s="395">
        <f t="shared" ref="AB36:AF36" si="41">SUM(AB6:AB35)</f>
        <v>184</v>
      </c>
      <c r="AC36" s="396">
        <f t="shared" si="41"/>
        <v>60</v>
      </c>
      <c r="AD36" s="396">
        <f t="shared" si="41"/>
        <v>148</v>
      </c>
      <c r="AE36" s="396">
        <f t="shared" si="41"/>
        <v>0</v>
      </c>
      <c r="AF36" s="668">
        <f t="shared" si="41"/>
        <v>88</v>
      </c>
      <c r="AH36" s="395">
        <f>SUM(AH6:AH35)</f>
        <v>196</v>
      </c>
      <c r="AI36" s="396">
        <f>SUM(AI6:AI35)</f>
        <v>60</v>
      </c>
      <c r="AJ36" s="396">
        <f>SUM(AJ6:AJ35)</f>
        <v>184</v>
      </c>
      <c r="AK36" s="396">
        <f>SUM(AK6:AK35)</f>
        <v>0</v>
      </c>
      <c r="AL36" s="668">
        <f>SUM(AL6:AL35)</f>
        <v>40</v>
      </c>
      <c r="AN36" s="188">
        <f>SUM(AH36:AM36)</f>
        <v>480</v>
      </c>
      <c r="AT36" s="379">
        <f t="shared" si="18"/>
        <v>0</v>
      </c>
      <c r="AU36" s="379">
        <f t="shared" si="19"/>
        <v>0</v>
      </c>
      <c r="AV36" s="379" t="str">
        <f t="shared" si="20"/>
        <v/>
      </c>
      <c r="AW36" s="379">
        <f t="shared" si="21"/>
        <v>0</v>
      </c>
      <c r="AX36" s="379">
        <f t="shared" si="22"/>
        <v>0</v>
      </c>
      <c r="AY36" s="379" t="str">
        <f t="shared" si="23"/>
        <v/>
      </c>
      <c r="AZ36" s="379">
        <f t="shared" si="24"/>
        <v>2</v>
      </c>
      <c r="BA36" s="379">
        <f t="shared" si="25"/>
        <v>21</v>
      </c>
      <c r="BB36" s="379" t="str">
        <f t="shared" si="26"/>
        <v>Sarcy Christian</v>
      </c>
    </row>
    <row r="37" spans="1:54" s="188" customFormat="1" ht="13.15" thickBot="1" x14ac:dyDescent="0.4">
      <c r="B37" s="338"/>
      <c r="D37" s="339"/>
      <c r="E37" s="340"/>
      <c r="F37" s="426">
        <f>F11+F13+F19+F21+F25+F26</f>
        <v>106</v>
      </c>
      <c r="M37" s="102">
        <f>SUM(AT37:AW37)</f>
        <v>134</v>
      </c>
      <c r="Q37" s="425"/>
      <c r="R37" s="425"/>
      <c r="S37" s="425"/>
      <c r="T37" s="425"/>
      <c r="X37" s="341"/>
      <c r="AB37" s="908" t="s">
        <v>27</v>
      </c>
      <c r="AC37" s="909"/>
      <c r="AD37" s="909"/>
      <c r="AE37" s="909"/>
      <c r="AF37" s="916"/>
      <c r="AH37" s="908" t="s">
        <v>28</v>
      </c>
      <c r="AI37" s="909"/>
      <c r="AJ37" s="909"/>
      <c r="AK37" s="909"/>
      <c r="AL37" s="916"/>
      <c r="AT37" s="425">
        <f>SUM(AT7:AT36)</f>
        <v>0</v>
      </c>
      <c r="AU37" s="425"/>
      <c r="AV37" s="425"/>
      <c r="AW37" s="425">
        <f>SUM(AW7:AW36)</f>
        <v>134</v>
      </c>
      <c r="AX37" s="425"/>
      <c r="AY37" s="425"/>
      <c r="AZ37" s="425">
        <f>SUM(AZ7:AZ36)</f>
        <v>346</v>
      </c>
      <c r="BA37" s="425"/>
      <c r="BB37" s="425"/>
    </row>
    <row r="38" spans="1:54" s="188" customFormat="1" ht="13.15" thickBot="1" x14ac:dyDescent="0.4">
      <c r="B38" s="338"/>
      <c r="D38" s="339"/>
      <c r="E38" s="340"/>
      <c r="Q38" s="425"/>
      <c r="R38" s="425"/>
      <c r="S38" s="425"/>
      <c r="T38" s="425"/>
      <c r="X38" s="341"/>
      <c r="AH38" s="188">
        <f>+AB36+AH36</f>
        <v>380</v>
      </c>
      <c r="AI38" s="188">
        <f t="shared" ref="AI38:AL38" si="42">+AC36+AI36</f>
        <v>120</v>
      </c>
      <c r="AJ38" s="188">
        <f t="shared" si="42"/>
        <v>332</v>
      </c>
      <c r="AK38" s="188">
        <f t="shared" si="42"/>
        <v>0</v>
      </c>
      <c r="AL38" s="188">
        <f t="shared" si="42"/>
        <v>128</v>
      </c>
      <c r="AN38" s="188">
        <f t="shared" ref="AN38" si="43">SUM(AH38:AM38)</f>
        <v>960</v>
      </c>
    </row>
    <row r="39" spans="1:54" s="188" customFormat="1" ht="13.5" thickBot="1" x14ac:dyDescent="0.45">
      <c r="A39" s="915" t="s">
        <v>49</v>
      </c>
      <c r="B39" s="909"/>
      <c r="C39" s="909"/>
      <c r="D39" s="909"/>
      <c r="E39" s="909"/>
      <c r="F39" s="916"/>
      <c r="H39" s="915" t="s">
        <v>50</v>
      </c>
      <c r="I39" s="909"/>
      <c r="J39" s="909"/>
      <c r="K39" s="909"/>
      <c r="L39" s="909"/>
      <c r="M39" s="916"/>
      <c r="Q39" s="425"/>
      <c r="R39" s="425"/>
      <c r="S39" s="425"/>
      <c r="T39" s="425"/>
      <c r="X39" s="341"/>
      <c r="AB39" s="917" t="s">
        <v>35</v>
      </c>
      <c r="AC39" s="918"/>
      <c r="AD39" s="918"/>
      <c r="AE39" s="918"/>
      <c r="AF39" s="919"/>
    </row>
    <row r="40" spans="1:54" s="424" customFormat="1" ht="13.5" thickBot="1" x14ac:dyDescent="0.45">
      <c r="A40" s="899" t="s">
        <v>34</v>
      </c>
      <c r="B40" s="900"/>
      <c r="C40" s="900"/>
      <c r="D40" s="900"/>
      <c r="E40" s="900"/>
      <c r="F40" s="901"/>
      <c r="H40" s="899" t="s">
        <v>33</v>
      </c>
      <c r="I40" s="900"/>
      <c r="J40" s="900"/>
      <c r="K40" s="900"/>
      <c r="L40" s="900"/>
      <c r="M40" s="901"/>
      <c r="N40" s="188"/>
      <c r="O40" s="188"/>
      <c r="P40" s="188"/>
      <c r="Q40" s="425"/>
      <c r="R40" s="425"/>
      <c r="S40" s="425"/>
      <c r="T40" s="425"/>
      <c r="V40" s="188"/>
      <c r="W40" s="188"/>
      <c r="X40" s="341"/>
      <c r="Y40" s="188"/>
      <c r="Z40" s="188"/>
      <c r="AB40" s="902" t="s">
        <v>22</v>
      </c>
      <c r="AC40" s="903"/>
      <c r="AD40" s="903"/>
      <c r="AE40" s="903"/>
      <c r="AF40" s="904"/>
      <c r="AI40" s="188"/>
      <c r="AJ40" s="188"/>
      <c r="AK40" s="188"/>
      <c r="AL40" s="188"/>
      <c r="AM40" s="188"/>
      <c r="AN40" s="188"/>
    </row>
    <row r="41" spans="1:54" s="188" customFormat="1" ht="14.65" thickBot="1" x14ac:dyDescent="0.4">
      <c r="A41" s="427" t="s">
        <v>30</v>
      </c>
      <c r="B41" s="428" t="s">
        <v>31</v>
      </c>
      <c r="C41" s="429"/>
      <c r="D41" s="428" t="s">
        <v>32</v>
      </c>
      <c r="E41" s="429" t="s">
        <v>48</v>
      </c>
      <c r="F41" s="430" t="s">
        <v>8</v>
      </c>
      <c r="H41" s="427" t="s">
        <v>30</v>
      </c>
      <c r="I41" s="429" t="s">
        <v>31</v>
      </c>
      <c r="J41" s="429"/>
      <c r="K41" s="429" t="s">
        <v>32</v>
      </c>
      <c r="L41" s="429"/>
      <c r="M41" s="430" t="s">
        <v>8</v>
      </c>
      <c r="Q41" s="425"/>
      <c r="R41" s="425"/>
      <c r="S41" s="425"/>
      <c r="T41" s="425"/>
      <c r="X41" s="341"/>
      <c r="AB41" s="382" t="str">
        <f t="shared" ref="AB41:AF41" si="44">+AB5</f>
        <v>ASGAF</v>
      </c>
      <c r="AC41" s="383" t="str">
        <f t="shared" si="44"/>
        <v>Chevannes</v>
      </c>
      <c r="AD41" s="383" t="str">
        <f t="shared" si="44"/>
        <v>Chevry</v>
      </c>
      <c r="AE41" s="383" t="str">
        <f t="shared" si="44"/>
        <v>Corbuches</v>
      </c>
      <c r="AF41" s="431" t="str">
        <f t="shared" si="44"/>
        <v>Réveillon</v>
      </c>
    </row>
    <row r="42" spans="1:54" s="188" customFormat="1" ht="14.65" thickBot="1" x14ac:dyDescent="0.5">
      <c r="A42" s="432">
        <f>+A125</f>
        <v>1</v>
      </c>
      <c r="B42" s="433" t="str">
        <f>+C125</f>
        <v>Pietszch Andre</v>
      </c>
      <c r="C42" s="399" t="str">
        <f>IFERROR(VLOOKUP(B42,Liste_J!$C$7:$G$234,5,0),"???")</f>
        <v>H</v>
      </c>
      <c r="D42" s="434" t="str">
        <f>IFERROR(VLOOKUP(B42,Liste_J!$C$7:$F$234,4,0),"???")</f>
        <v>Chevannes</v>
      </c>
      <c r="E42" s="399">
        <f>+D125</f>
        <v>10.5</v>
      </c>
      <c r="F42" s="435">
        <f>+F125</f>
        <v>35</v>
      </c>
      <c r="G42" s="399"/>
      <c r="H42" s="432">
        <f>+A224</f>
        <v>1</v>
      </c>
      <c r="I42" s="399" t="str">
        <f>+C224</f>
        <v>Pietszch Andre</v>
      </c>
      <c r="J42" s="399" t="str">
        <f>IFERROR(VLOOKUP(I42,Liste_J!$C$7:$G$234,5,0),"???")</f>
        <v>H</v>
      </c>
      <c r="K42" s="399" t="str">
        <f>IFERROR(VLOOKUP(I42,Liste_J!$C$7:$F$234,4,0),"???")</f>
        <v>Chevannes</v>
      </c>
      <c r="L42" s="399">
        <f>+D224</f>
        <v>10.5</v>
      </c>
      <c r="M42" s="435">
        <f>+F224</f>
        <v>42</v>
      </c>
      <c r="Q42" s="425"/>
      <c r="R42" s="425"/>
      <c r="S42" s="425"/>
      <c r="T42" s="425"/>
      <c r="U42" s="399" t="e">
        <f>#REF!</f>
        <v>#REF!</v>
      </c>
      <c r="X42" s="341"/>
      <c r="AB42" s="436">
        <f>IF(LEFT($K42,5)=AB$41,1,0)</f>
        <v>0</v>
      </c>
      <c r="AC42" s="385">
        <f>IF(LEFT($K42,9)=AC$41,1,0)</f>
        <v>1</v>
      </c>
      <c r="AD42" s="385">
        <f>IF(LEFT($K42,6)=AD$41,1,0)</f>
        <v>0</v>
      </c>
      <c r="AE42" s="385">
        <f>IF(LEFT($K42,9)=AE$41,1,0)</f>
        <v>0</v>
      </c>
      <c r="AF42" s="437">
        <f>IF(LEFT($K42,9)=AF$41,1,0)</f>
        <v>0</v>
      </c>
      <c r="AG42" s="425"/>
      <c r="AH42" s="425"/>
    </row>
    <row r="43" spans="1:54" s="188" customFormat="1" ht="14.65" thickBot="1" x14ac:dyDescent="0.5">
      <c r="A43" s="432">
        <f t="shared" ref="A43:A106" si="45">+A126</f>
        <v>0</v>
      </c>
      <c r="B43" s="433" t="str">
        <f t="shared" ref="B43:B106" si="46">+C126</f>
        <v>Roulland Jean-François</v>
      </c>
      <c r="C43" s="399" t="str">
        <f>IFERROR(VLOOKUP(B43,Liste_J!$C$7:$G$234,5,0),"???")</f>
        <v>H</v>
      </c>
      <c r="D43" s="434" t="str">
        <f>IFERROR(VLOOKUP(B43,Liste_J!$C$7:$F$234,4,0),"???")</f>
        <v>Chevannes</v>
      </c>
      <c r="E43" s="399">
        <f t="shared" ref="E43:E106" si="47">+D126</f>
        <v>25.2</v>
      </c>
      <c r="F43" s="435">
        <f t="shared" ref="F43:F106" si="48">+F126</f>
        <v>35</v>
      </c>
      <c r="H43" s="432">
        <f t="shared" ref="H43:H106" si="49">+A225</f>
        <v>0</v>
      </c>
      <c r="I43" s="399" t="str">
        <f t="shared" ref="I43:I106" si="50">+C225</f>
        <v>Roulland Jean-François</v>
      </c>
      <c r="J43" s="399" t="str">
        <f>IFERROR(VLOOKUP(I43,Liste_J!$C$7:$G$234,5,0),"???")</f>
        <v>H</v>
      </c>
      <c r="K43" s="399" t="str">
        <f>IFERROR(VLOOKUP(I43,Liste_J!$C$7:$F$234,4,0),"???")</f>
        <v>Chevannes</v>
      </c>
      <c r="L43" s="399">
        <f t="shared" ref="L43:L106" si="51">+D225</f>
        <v>25.2</v>
      </c>
      <c r="M43" s="435">
        <f t="shared" ref="M43:M106" si="52">+F225</f>
        <v>42</v>
      </c>
      <c r="Q43" s="425"/>
      <c r="R43" s="425"/>
      <c r="S43" s="425"/>
      <c r="T43" s="425"/>
      <c r="X43" s="341"/>
      <c r="AB43" s="361">
        <f t="shared" ref="AB43:AB106" si="53">IF(LEFT($K43,5)=AB$41,1,0)</f>
        <v>0</v>
      </c>
      <c r="AC43" s="385">
        <f t="shared" ref="AC43:AC106" si="54">IF(LEFT($K43,9)=AC$41,1,0)</f>
        <v>1</v>
      </c>
      <c r="AD43" s="385">
        <f t="shared" ref="AD43:AD106" si="55">IF(LEFT($K43,6)=AD$41,1,0)</f>
        <v>0</v>
      </c>
      <c r="AE43" s="385">
        <f t="shared" ref="AE43:AF74" si="56">IF(LEFT($K43,9)=AE$41,1,0)</f>
        <v>0</v>
      </c>
      <c r="AF43" s="437">
        <f t="shared" si="56"/>
        <v>0</v>
      </c>
      <c r="AG43" s="425"/>
      <c r="AH43" s="425"/>
    </row>
    <row r="44" spans="1:54" s="188" customFormat="1" ht="14.65" thickBot="1" x14ac:dyDescent="0.5">
      <c r="A44" s="432">
        <f t="shared" si="45"/>
        <v>2</v>
      </c>
      <c r="B44" s="433" t="str">
        <f t="shared" si="46"/>
        <v>Bridier Jean Michel</v>
      </c>
      <c r="C44" s="399" t="str">
        <f>IFERROR(VLOOKUP(B44,Liste_J!$C$7:$G$234,5,0),"???")</f>
        <v>H</v>
      </c>
      <c r="D44" s="434" t="str">
        <f>IFERROR(VLOOKUP(B44,Liste_J!$C$7:$F$234,4,0),"???")</f>
        <v>Réveillon</v>
      </c>
      <c r="E44" s="399">
        <f t="shared" si="47"/>
        <v>9.6999999999999993</v>
      </c>
      <c r="F44" s="435">
        <f t="shared" si="48"/>
        <v>32</v>
      </c>
      <c r="H44" s="432">
        <f t="shared" si="49"/>
        <v>2</v>
      </c>
      <c r="I44" s="399" t="str">
        <f t="shared" si="50"/>
        <v>Zuffelato Stéphane</v>
      </c>
      <c r="J44" s="399" t="str">
        <f>IFERROR(VLOOKUP(I44,Liste_J!$C$7:$G$234,5,0),"???")</f>
        <v>H</v>
      </c>
      <c r="K44" s="399" t="str">
        <f>IFERROR(VLOOKUP(I44,Liste_J!$C$7:$F$234,4,0),"???")</f>
        <v>ASGAF</v>
      </c>
      <c r="L44" s="399">
        <f t="shared" si="51"/>
        <v>17.2</v>
      </c>
      <c r="M44" s="435">
        <f t="shared" si="52"/>
        <v>41</v>
      </c>
      <c r="Q44" s="425"/>
      <c r="R44" s="425"/>
      <c r="S44" s="425"/>
      <c r="T44" s="425"/>
      <c r="X44" s="341"/>
      <c r="AB44" s="361">
        <f t="shared" si="53"/>
        <v>1</v>
      </c>
      <c r="AC44" s="385">
        <f t="shared" si="54"/>
        <v>0</v>
      </c>
      <c r="AD44" s="385">
        <f t="shared" si="55"/>
        <v>0</v>
      </c>
      <c r="AE44" s="385">
        <f t="shared" si="56"/>
        <v>0</v>
      </c>
      <c r="AF44" s="437">
        <f t="shared" si="56"/>
        <v>0</v>
      </c>
      <c r="AG44" s="425"/>
      <c r="AH44" s="425"/>
    </row>
    <row r="45" spans="1:54" s="188" customFormat="1" ht="14.65" thickBot="1" x14ac:dyDescent="0.5">
      <c r="A45" s="432">
        <f t="shared" si="45"/>
        <v>0</v>
      </c>
      <c r="B45" s="433" t="str">
        <f t="shared" si="46"/>
        <v>Lapatrie Gilles</v>
      </c>
      <c r="C45" s="399" t="str">
        <f>IFERROR(VLOOKUP(B45,Liste_J!$C$7:$G$234,5,0),"???")</f>
        <v>H</v>
      </c>
      <c r="D45" s="434" t="str">
        <f>IFERROR(VLOOKUP(B45,Liste_J!$C$7:$F$234,4,0),"???")</f>
        <v>Réveillon</v>
      </c>
      <c r="E45" s="399">
        <f t="shared" si="47"/>
        <v>11.2</v>
      </c>
      <c r="F45" s="435">
        <f t="shared" si="48"/>
        <v>32</v>
      </c>
      <c r="H45" s="432">
        <f t="shared" si="49"/>
        <v>0</v>
      </c>
      <c r="I45" s="399" t="str">
        <f t="shared" si="50"/>
        <v>Heiles Frédéric</v>
      </c>
      <c r="J45" s="399" t="str">
        <f>IFERROR(VLOOKUP(I45,Liste_J!$C$7:$G$234,5,0),"???")</f>
        <v>H</v>
      </c>
      <c r="K45" s="399" t="str">
        <f>IFERROR(VLOOKUP(I45,Liste_J!$C$7:$F$234,4,0),"???")</f>
        <v>ASGAF</v>
      </c>
      <c r="L45" s="399">
        <f t="shared" si="51"/>
        <v>35.700000000000003</v>
      </c>
      <c r="M45" s="435">
        <f t="shared" si="52"/>
        <v>41</v>
      </c>
      <c r="Q45" s="425"/>
      <c r="R45" s="425"/>
      <c r="S45" s="425"/>
      <c r="T45" s="425"/>
      <c r="AB45" s="361">
        <f t="shared" si="53"/>
        <v>1</v>
      </c>
      <c r="AC45" s="385">
        <f t="shared" si="54"/>
        <v>0</v>
      </c>
      <c r="AD45" s="385">
        <f t="shared" si="55"/>
        <v>0</v>
      </c>
      <c r="AE45" s="385">
        <f t="shared" si="56"/>
        <v>0</v>
      </c>
      <c r="AF45" s="437">
        <f t="shared" si="56"/>
        <v>0</v>
      </c>
      <c r="AG45" s="425"/>
      <c r="AH45" s="425"/>
    </row>
    <row r="46" spans="1:54" s="188" customFormat="1" ht="14.65" thickBot="1" x14ac:dyDescent="0.5">
      <c r="A46" s="432">
        <f t="shared" si="45"/>
        <v>3</v>
      </c>
      <c r="B46" s="433" t="str">
        <f t="shared" si="46"/>
        <v>Fapdepr Christophe</v>
      </c>
      <c r="C46" s="399" t="str">
        <f>IFERROR(VLOOKUP(B46,Liste_J!$C$7:$G$234,5,0),"???")</f>
        <v>H</v>
      </c>
      <c r="D46" s="434" t="str">
        <f>IFERROR(VLOOKUP(B46,Liste_J!$C$7:$F$234,4,0),"???")</f>
        <v>ASGAF</v>
      </c>
      <c r="E46" s="399">
        <f t="shared" si="47"/>
        <v>10.8</v>
      </c>
      <c r="F46" s="435">
        <f t="shared" si="48"/>
        <v>31</v>
      </c>
      <c r="H46" s="432">
        <f t="shared" si="49"/>
        <v>3</v>
      </c>
      <c r="I46" s="399" t="str">
        <f t="shared" si="50"/>
        <v>Lezervant Sophie</v>
      </c>
      <c r="J46" s="399" t="str">
        <f>IFERROR(VLOOKUP(I46,Liste_J!$C$7:$G$234,5,0),"???")</f>
        <v>F</v>
      </c>
      <c r="K46" s="399" t="str">
        <f>IFERROR(VLOOKUP(I46,Liste_J!$C$7:$F$234,4,0),"???")</f>
        <v>ASGAF</v>
      </c>
      <c r="L46" s="399">
        <f t="shared" si="51"/>
        <v>23.7</v>
      </c>
      <c r="M46" s="435">
        <f t="shared" si="52"/>
        <v>41</v>
      </c>
      <c r="Q46" s="425"/>
      <c r="R46" s="425"/>
      <c r="S46" s="425"/>
      <c r="T46" s="425"/>
      <c r="V46" s="399"/>
      <c r="AB46" s="361">
        <f t="shared" si="53"/>
        <v>1</v>
      </c>
      <c r="AC46" s="385">
        <f t="shared" si="54"/>
        <v>0</v>
      </c>
      <c r="AD46" s="385">
        <f t="shared" si="55"/>
        <v>0</v>
      </c>
      <c r="AE46" s="385">
        <f t="shared" si="56"/>
        <v>0</v>
      </c>
      <c r="AF46" s="437">
        <f t="shared" si="56"/>
        <v>0</v>
      </c>
      <c r="AG46" s="425"/>
      <c r="AH46" s="425"/>
    </row>
    <row r="47" spans="1:54" s="188" customFormat="1" ht="14.65" thickBot="1" x14ac:dyDescent="0.5">
      <c r="A47" s="432">
        <f t="shared" si="45"/>
        <v>0</v>
      </c>
      <c r="B47" s="433" t="str">
        <f t="shared" si="46"/>
        <v>Henn Valerie</v>
      </c>
      <c r="C47" s="399" t="str">
        <f>IFERROR(VLOOKUP(B47,Liste_J!$C$7:$G$234,5,0),"???")</f>
        <v>F</v>
      </c>
      <c r="D47" s="434" t="str">
        <f>IFERROR(VLOOKUP(B47,Liste_J!$C$7:$F$234,4,0),"???")</f>
        <v>ASGAF</v>
      </c>
      <c r="E47" s="399">
        <f t="shared" si="47"/>
        <v>22.4</v>
      </c>
      <c r="F47" s="435">
        <f t="shared" si="48"/>
        <v>31</v>
      </c>
      <c r="H47" s="432">
        <f t="shared" si="49"/>
        <v>0</v>
      </c>
      <c r="I47" s="399" t="str">
        <f t="shared" si="50"/>
        <v>Lezervant Frédéric</v>
      </c>
      <c r="J47" s="399" t="str">
        <f>IFERROR(VLOOKUP(I47,Liste_J!$C$7:$G$234,5,0),"???")</f>
        <v>H</v>
      </c>
      <c r="K47" s="399" t="str">
        <f>IFERROR(VLOOKUP(I47,Liste_J!$C$7:$F$234,4,0),"???")</f>
        <v>ASGAF</v>
      </c>
      <c r="L47" s="399">
        <f t="shared" si="51"/>
        <v>18.7</v>
      </c>
      <c r="M47" s="435">
        <f t="shared" si="52"/>
        <v>41</v>
      </c>
      <c r="Q47" s="425"/>
      <c r="R47" s="425"/>
      <c r="S47" s="425"/>
      <c r="T47" s="425"/>
      <c r="AB47" s="361">
        <f t="shared" si="53"/>
        <v>1</v>
      </c>
      <c r="AC47" s="385">
        <f t="shared" si="54"/>
        <v>0</v>
      </c>
      <c r="AD47" s="385">
        <f t="shared" si="55"/>
        <v>0</v>
      </c>
      <c r="AE47" s="385">
        <f t="shared" si="56"/>
        <v>0</v>
      </c>
      <c r="AF47" s="437">
        <f t="shared" si="56"/>
        <v>0</v>
      </c>
      <c r="AG47" s="425"/>
      <c r="AH47" s="425"/>
    </row>
    <row r="48" spans="1:54" s="188" customFormat="1" ht="14.65" thickBot="1" x14ac:dyDescent="0.5">
      <c r="A48" s="432">
        <f t="shared" si="45"/>
        <v>4</v>
      </c>
      <c r="B48" s="433" t="str">
        <f t="shared" si="46"/>
        <v>Lezervant Frédéric</v>
      </c>
      <c r="C48" s="399" t="str">
        <f>IFERROR(VLOOKUP(B48,Liste_J!$C$7:$G$234,5,0),"???")</f>
        <v>H</v>
      </c>
      <c r="D48" s="434" t="str">
        <f>IFERROR(VLOOKUP(B48,Liste_J!$C$7:$F$234,4,0),"???")</f>
        <v>ASGAF</v>
      </c>
      <c r="E48" s="399">
        <f t="shared" si="47"/>
        <v>18.7</v>
      </c>
      <c r="F48" s="435">
        <f t="shared" si="48"/>
        <v>31</v>
      </c>
      <c r="H48" s="432">
        <f t="shared" si="49"/>
        <v>4</v>
      </c>
      <c r="I48" s="399" t="str">
        <f t="shared" si="50"/>
        <v>Sauvadet Dominique</v>
      </c>
      <c r="J48" s="399" t="str">
        <f>IFERROR(VLOOKUP(I48,Liste_J!$C$7:$G$234,5,0),"???")</f>
        <v>H</v>
      </c>
      <c r="K48" s="399" t="str">
        <f>IFERROR(VLOOKUP(I48,Liste_J!$C$7:$F$234,4,0),"???")</f>
        <v>ASGAF</v>
      </c>
      <c r="L48" s="399">
        <f t="shared" si="51"/>
        <v>18.5</v>
      </c>
      <c r="M48" s="435">
        <f t="shared" si="52"/>
        <v>39</v>
      </c>
      <c r="Q48" s="425"/>
      <c r="R48" s="425"/>
      <c r="S48" s="425"/>
      <c r="T48" s="425"/>
      <c r="V48" s="399"/>
      <c r="AB48" s="361">
        <f t="shared" si="53"/>
        <v>1</v>
      </c>
      <c r="AC48" s="385">
        <f t="shared" si="54"/>
        <v>0</v>
      </c>
      <c r="AD48" s="385">
        <f t="shared" si="55"/>
        <v>0</v>
      </c>
      <c r="AE48" s="385">
        <f t="shared" si="56"/>
        <v>0</v>
      </c>
      <c r="AF48" s="437">
        <f t="shared" si="56"/>
        <v>0</v>
      </c>
      <c r="AG48" s="425"/>
      <c r="AH48" s="425"/>
    </row>
    <row r="49" spans="1:34" s="188" customFormat="1" ht="14.65" thickBot="1" x14ac:dyDescent="0.5">
      <c r="A49" s="432">
        <f t="shared" si="45"/>
        <v>0</v>
      </c>
      <c r="B49" s="433" t="str">
        <f t="shared" si="46"/>
        <v>Lezervant Sophie</v>
      </c>
      <c r="C49" s="399" t="str">
        <f>IFERROR(VLOOKUP(B49,Liste_J!$C$7:$G$234,5,0),"???")</f>
        <v>F</v>
      </c>
      <c r="D49" s="434" t="str">
        <f>IFERROR(VLOOKUP(B49,Liste_J!$C$7:$F$234,4,0),"???")</f>
        <v>ASGAF</v>
      </c>
      <c r="E49" s="399">
        <f t="shared" si="47"/>
        <v>23.7</v>
      </c>
      <c r="F49" s="435">
        <f t="shared" si="48"/>
        <v>31</v>
      </c>
      <c r="H49" s="432">
        <f t="shared" si="49"/>
        <v>0</v>
      </c>
      <c r="I49" s="399" t="str">
        <f t="shared" si="50"/>
        <v>Sauvadet Yannick</v>
      </c>
      <c r="J49" s="399" t="str">
        <f>IFERROR(VLOOKUP(I49,Liste_J!$C$7:$G$234,5,0),"???")</f>
        <v>F</v>
      </c>
      <c r="K49" s="399" t="str">
        <f>IFERROR(VLOOKUP(I49,Liste_J!$C$7:$F$234,4,0),"???")</f>
        <v>ASGAF</v>
      </c>
      <c r="L49" s="399">
        <f t="shared" si="51"/>
        <v>24.9</v>
      </c>
      <c r="M49" s="435">
        <f t="shared" si="52"/>
        <v>39</v>
      </c>
      <c r="N49" s="399"/>
      <c r="AB49" s="361">
        <f t="shared" si="53"/>
        <v>1</v>
      </c>
      <c r="AC49" s="385">
        <f t="shared" si="54"/>
        <v>0</v>
      </c>
      <c r="AD49" s="385">
        <f t="shared" si="55"/>
        <v>0</v>
      </c>
      <c r="AE49" s="385">
        <f t="shared" si="56"/>
        <v>0</v>
      </c>
      <c r="AF49" s="437">
        <f t="shared" si="56"/>
        <v>0</v>
      </c>
      <c r="AG49" s="425"/>
      <c r="AH49" s="425"/>
    </row>
    <row r="50" spans="1:34" s="188" customFormat="1" ht="14.65" thickBot="1" x14ac:dyDescent="0.5">
      <c r="A50" s="432">
        <f t="shared" si="45"/>
        <v>5</v>
      </c>
      <c r="B50" s="433" t="str">
        <f t="shared" si="46"/>
        <v>Heiles Frédéric</v>
      </c>
      <c r="C50" s="399" t="str">
        <f>IFERROR(VLOOKUP(B50,Liste_J!$C$7:$G$234,5,0),"???")</f>
        <v>H</v>
      </c>
      <c r="D50" s="434" t="str">
        <f>IFERROR(VLOOKUP(B50,Liste_J!$C$7:$F$234,4,0),"???")</f>
        <v>ASGAF</v>
      </c>
      <c r="E50" s="399">
        <f t="shared" si="47"/>
        <v>35.700000000000003</v>
      </c>
      <c r="F50" s="435">
        <f t="shared" si="48"/>
        <v>30</v>
      </c>
      <c r="H50" s="432">
        <f t="shared" si="49"/>
        <v>5</v>
      </c>
      <c r="I50" s="399" t="str">
        <f t="shared" si="50"/>
        <v>Combrisson Jean-Luc</v>
      </c>
      <c r="J50" s="399" t="str">
        <f>IFERROR(VLOOKUP(I50,Liste_J!$C$7:$G$234,5,0),"???")</f>
        <v>H</v>
      </c>
      <c r="K50" s="399" t="str">
        <f>IFERROR(VLOOKUP(I50,Liste_J!$C$7:$F$234,4,0),"???")</f>
        <v>Chevry</v>
      </c>
      <c r="L50" s="399">
        <f t="shared" si="51"/>
        <v>31.7</v>
      </c>
      <c r="M50" s="435">
        <f t="shared" si="52"/>
        <v>39</v>
      </c>
      <c r="N50" s="399"/>
      <c r="V50" s="399"/>
      <c r="AB50" s="361">
        <f t="shared" si="53"/>
        <v>0</v>
      </c>
      <c r="AC50" s="385">
        <f t="shared" si="54"/>
        <v>0</v>
      </c>
      <c r="AD50" s="385">
        <f t="shared" si="55"/>
        <v>1</v>
      </c>
      <c r="AE50" s="385">
        <f t="shared" si="56"/>
        <v>0</v>
      </c>
      <c r="AF50" s="437">
        <f t="shared" si="56"/>
        <v>0</v>
      </c>
      <c r="AG50" s="425"/>
      <c r="AH50" s="425"/>
    </row>
    <row r="51" spans="1:34" s="188" customFormat="1" ht="14.65" thickBot="1" x14ac:dyDescent="0.5">
      <c r="A51" s="432">
        <f t="shared" si="45"/>
        <v>0</v>
      </c>
      <c r="B51" s="433" t="str">
        <f t="shared" si="46"/>
        <v>Zuffelato Stéphane</v>
      </c>
      <c r="C51" s="399" t="str">
        <f>IFERROR(VLOOKUP(B51,Liste_J!$C$7:$G$234,5,0),"???")</f>
        <v>H</v>
      </c>
      <c r="D51" s="434" t="str">
        <f>IFERROR(VLOOKUP(B51,Liste_J!$C$7:$F$234,4,0),"???")</f>
        <v>ASGAF</v>
      </c>
      <c r="E51" s="399">
        <f t="shared" si="47"/>
        <v>17.2</v>
      </c>
      <c r="F51" s="435">
        <f t="shared" si="48"/>
        <v>30</v>
      </c>
      <c r="H51" s="432">
        <f t="shared" si="49"/>
        <v>0</v>
      </c>
      <c r="I51" s="399" t="str">
        <f t="shared" si="50"/>
        <v>Paillart Pascal</v>
      </c>
      <c r="J51" s="399" t="str">
        <f>IFERROR(VLOOKUP(I51,Liste_J!$C$7:$G$234,5,0),"???")</f>
        <v>H</v>
      </c>
      <c r="K51" s="399" t="str">
        <f>IFERROR(VLOOKUP(I51,Liste_J!$C$7:$F$234,4,0),"???")</f>
        <v>Chevry</v>
      </c>
      <c r="L51" s="399">
        <f t="shared" si="51"/>
        <v>28.5</v>
      </c>
      <c r="M51" s="435">
        <f t="shared" si="52"/>
        <v>39</v>
      </c>
      <c r="N51" s="399"/>
      <c r="AB51" s="361">
        <f t="shared" si="53"/>
        <v>0</v>
      </c>
      <c r="AC51" s="385">
        <f t="shared" si="54"/>
        <v>0</v>
      </c>
      <c r="AD51" s="385">
        <f t="shared" si="55"/>
        <v>1</v>
      </c>
      <c r="AE51" s="385">
        <f t="shared" si="56"/>
        <v>0</v>
      </c>
      <c r="AF51" s="437">
        <f t="shared" si="56"/>
        <v>0</v>
      </c>
      <c r="AG51" s="425"/>
      <c r="AH51" s="425"/>
    </row>
    <row r="52" spans="1:34" s="188" customFormat="1" ht="14.65" thickBot="1" x14ac:dyDescent="0.5">
      <c r="A52" s="432">
        <f t="shared" si="45"/>
        <v>6</v>
      </c>
      <c r="B52" s="433" t="str">
        <f t="shared" si="46"/>
        <v>Sauvadet Dominique</v>
      </c>
      <c r="C52" s="399" t="str">
        <f>IFERROR(VLOOKUP(B52,Liste_J!$C$7:$G$234,5,0),"???")</f>
        <v>H</v>
      </c>
      <c r="D52" s="434" t="str">
        <f>IFERROR(VLOOKUP(B52,Liste_J!$C$7:$F$234,4,0),"???")</f>
        <v>ASGAF</v>
      </c>
      <c r="E52" s="399">
        <f t="shared" si="47"/>
        <v>18.5</v>
      </c>
      <c r="F52" s="435">
        <f t="shared" si="48"/>
        <v>29</v>
      </c>
      <c r="H52" s="432">
        <f t="shared" si="49"/>
        <v>6</v>
      </c>
      <c r="I52" s="399" t="str">
        <f t="shared" si="50"/>
        <v>Henn Valerie</v>
      </c>
      <c r="J52" s="399" t="str">
        <f>IFERROR(VLOOKUP(I52,Liste_J!$C$7:$G$234,5,0),"???")</f>
        <v>F</v>
      </c>
      <c r="K52" s="399" t="str">
        <f>IFERROR(VLOOKUP(I52,Liste_J!$C$7:$F$234,4,0),"???")</f>
        <v>ASGAF</v>
      </c>
      <c r="L52" s="399">
        <f t="shared" si="51"/>
        <v>22.4</v>
      </c>
      <c r="M52" s="435">
        <f t="shared" si="52"/>
        <v>38</v>
      </c>
      <c r="N52" s="399"/>
      <c r="V52" s="399"/>
      <c r="AB52" s="361">
        <f t="shared" si="53"/>
        <v>1</v>
      </c>
      <c r="AC52" s="385">
        <f t="shared" si="54"/>
        <v>0</v>
      </c>
      <c r="AD52" s="385">
        <f t="shared" si="55"/>
        <v>0</v>
      </c>
      <c r="AE52" s="385">
        <f t="shared" si="56"/>
        <v>0</v>
      </c>
      <c r="AF52" s="437">
        <f t="shared" si="56"/>
        <v>0</v>
      </c>
      <c r="AG52" s="425"/>
      <c r="AH52" s="425"/>
    </row>
    <row r="53" spans="1:34" s="188" customFormat="1" ht="14.65" thickBot="1" x14ac:dyDescent="0.5">
      <c r="A53" s="432">
        <f t="shared" si="45"/>
        <v>0</v>
      </c>
      <c r="B53" s="433" t="str">
        <f t="shared" si="46"/>
        <v>Sauvadet Yannick</v>
      </c>
      <c r="C53" s="399" t="str">
        <f>IFERROR(VLOOKUP(B53,Liste_J!$C$7:$G$234,5,0),"???")</f>
        <v>F</v>
      </c>
      <c r="D53" s="434" t="str">
        <f>IFERROR(VLOOKUP(B53,Liste_J!$C$7:$F$234,4,0),"???")</f>
        <v>ASGAF</v>
      </c>
      <c r="E53" s="399">
        <f t="shared" si="47"/>
        <v>24.9</v>
      </c>
      <c r="F53" s="435">
        <f t="shared" si="48"/>
        <v>29</v>
      </c>
      <c r="H53" s="432">
        <f t="shared" si="49"/>
        <v>0</v>
      </c>
      <c r="I53" s="399" t="str">
        <f t="shared" si="50"/>
        <v>Fapdepr Christophe</v>
      </c>
      <c r="J53" s="399" t="str">
        <f>IFERROR(VLOOKUP(I53,Liste_J!$C$7:$G$234,5,0),"???")</f>
        <v>H</v>
      </c>
      <c r="K53" s="399" t="str">
        <f>IFERROR(VLOOKUP(I53,Liste_J!$C$7:$F$234,4,0),"???")</f>
        <v>ASGAF</v>
      </c>
      <c r="L53" s="399">
        <f t="shared" si="51"/>
        <v>10.8</v>
      </c>
      <c r="M53" s="435">
        <f t="shared" si="52"/>
        <v>38</v>
      </c>
      <c r="N53" s="399"/>
      <c r="AB53" s="361">
        <f t="shared" si="53"/>
        <v>1</v>
      </c>
      <c r="AC53" s="385">
        <f t="shared" si="54"/>
        <v>0</v>
      </c>
      <c r="AD53" s="385">
        <f t="shared" si="55"/>
        <v>0</v>
      </c>
      <c r="AE53" s="385">
        <f t="shared" si="56"/>
        <v>0</v>
      </c>
      <c r="AF53" s="437">
        <f t="shared" si="56"/>
        <v>0</v>
      </c>
      <c r="AG53" s="425"/>
      <c r="AH53" s="425"/>
    </row>
    <row r="54" spans="1:34" s="188" customFormat="1" ht="14.65" thickBot="1" x14ac:dyDescent="0.5">
      <c r="A54" s="432">
        <f t="shared" si="45"/>
        <v>7</v>
      </c>
      <c r="B54" s="433" t="str">
        <f t="shared" si="46"/>
        <v>Alexandre Didier</v>
      </c>
      <c r="C54" s="399" t="str">
        <f>IFERROR(VLOOKUP(B54,Liste_J!$C$7:$G$234,5,0),"???")</f>
        <v>H</v>
      </c>
      <c r="D54" s="434" t="str">
        <f>IFERROR(VLOOKUP(B54,Liste_J!$C$7:$F$234,4,0),"???")</f>
        <v>Chevry</v>
      </c>
      <c r="E54" s="399">
        <f t="shared" si="47"/>
        <v>12.5</v>
      </c>
      <c r="F54" s="435">
        <f t="shared" si="48"/>
        <v>29</v>
      </c>
      <c r="H54" s="432">
        <f t="shared" si="49"/>
        <v>7</v>
      </c>
      <c r="I54" s="399" t="str">
        <f t="shared" si="50"/>
        <v>Alexandre Didier</v>
      </c>
      <c r="J54" s="399" t="str">
        <f>IFERROR(VLOOKUP(I54,Liste_J!$C$7:$G$234,5,0),"???")</f>
        <v>H</v>
      </c>
      <c r="K54" s="399" t="str">
        <f>IFERROR(VLOOKUP(I54,Liste_J!$C$7:$F$234,4,0),"???")</f>
        <v>Chevry</v>
      </c>
      <c r="L54" s="399">
        <f t="shared" si="51"/>
        <v>12.5</v>
      </c>
      <c r="M54" s="435">
        <f t="shared" si="52"/>
        <v>37</v>
      </c>
      <c r="N54" s="399"/>
      <c r="V54" s="399"/>
      <c r="X54" s="341"/>
      <c r="Y54" s="425"/>
      <c r="AB54" s="361">
        <f t="shared" si="53"/>
        <v>0</v>
      </c>
      <c r="AC54" s="385">
        <f t="shared" si="54"/>
        <v>0</v>
      </c>
      <c r="AD54" s="385">
        <f t="shared" si="55"/>
        <v>1</v>
      </c>
      <c r="AE54" s="385">
        <f t="shared" si="56"/>
        <v>0</v>
      </c>
      <c r="AF54" s="437">
        <f t="shared" si="56"/>
        <v>0</v>
      </c>
      <c r="AG54" s="425"/>
      <c r="AH54" s="425"/>
    </row>
    <row r="55" spans="1:34" s="188" customFormat="1" ht="14.65" thickBot="1" x14ac:dyDescent="0.5">
      <c r="A55" s="432">
        <f t="shared" si="45"/>
        <v>0</v>
      </c>
      <c r="B55" s="433" t="str">
        <f t="shared" si="46"/>
        <v>Alexandre Pascale</v>
      </c>
      <c r="C55" s="399" t="str">
        <f>IFERROR(VLOOKUP(B55,Liste_J!$C$7:$G$234,5,0),"???")</f>
        <v>F</v>
      </c>
      <c r="D55" s="434" t="str">
        <f>IFERROR(VLOOKUP(B55,Liste_J!$C$7:$F$234,4,0),"???")</f>
        <v>Chevry</v>
      </c>
      <c r="E55" s="399">
        <f t="shared" si="47"/>
        <v>24.5</v>
      </c>
      <c r="F55" s="435">
        <f t="shared" si="48"/>
        <v>29</v>
      </c>
      <c r="H55" s="432">
        <f t="shared" si="49"/>
        <v>0</v>
      </c>
      <c r="I55" s="399" t="str">
        <f t="shared" si="50"/>
        <v>Alexandre Pascale</v>
      </c>
      <c r="J55" s="399" t="str">
        <f>IFERROR(VLOOKUP(I55,Liste_J!$C$7:$G$234,5,0),"???")</f>
        <v>F</v>
      </c>
      <c r="K55" s="399" t="str">
        <f>IFERROR(VLOOKUP(I55,Liste_J!$C$7:$F$234,4,0),"???")</f>
        <v>Chevry</v>
      </c>
      <c r="L55" s="399">
        <f t="shared" si="51"/>
        <v>24.5</v>
      </c>
      <c r="M55" s="435">
        <f t="shared" si="52"/>
        <v>37</v>
      </c>
      <c r="N55" s="399"/>
      <c r="O55" s="399"/>
      <c r="P55" s="399"/>
      <c r="Q55" s="399"/>
      <c r="R55" s="399"/>
      <c r="S55" s="399"/>
      <c r="T55" s="399"/>
      <c r="X55" s="341"/>
      <c r="AB55" s="361">
        <f t="shared" si="53"/>
        <v>0</v>
      </c>
      <c r="AC55" s="385">
        <f t="shared" si="54"/>
        <v>0</v>
      </c>
      <c r="AD55" s="385">
        <f t="shared" si="55"/>
        <v>1</v>
      </c>
      <c r="AE55" s="385">
        <f t="shared" si="56"/>
        <v>0</v>
      </c>
      <c r="AF55" s="437">
        <f t="shared" si="56"/>
        <v>0</v>
      </c>
      <c r="AG55" s="425"/>
      <c r="AH55" s="425"/>
    </row>
    <row r="56" spans="1:34" s="188" customFormat="1" ht="14.65" thickBot="1" x14ac:dyDescent="0.5">
      <c r="A56" s="432">
        <f t="shared" si="45"/>
        <v>8</v>
      </c>
      <c r="B56" s="433" t="str">
        <f t="shared" si="46"/>
        <v>Bois Robert</v>
      </c>
      <c r="C56" s="399" t="str">
        <f>IFERROR(VLOOKUP(B56,Liste_J!$C$7:$G$234,5,0),"???")</f>
        <v>H</v>
      </c>
      <c r="D56" s="434" t="str">
        <f>IFERROR(VLOOKUP(B56,Liste_J!$C$7:$F$234,4,0),"???")</f>
        <v>Chevry</v>
      </c>
      <c r="E56" s="399">
        <f t="shared" si="47"/>
        <v>16.3</v>
      </c>
      <c r="F56" s="435">
        <f t="shared" si="48"/>
        <v>29</v>
      </c>
      <c r="H56" s="432">
        <f t="shared" si="49"/>
        <v>8</v>
      </c>
      <c r="I56" s="399" t="str">
        <f t="shared" si="50"/>
        <v>Napoleone Remi</v>
      </c>
      <c r="J56" s="399" t="str">
        <f>IFERROR(VLOOKUP(I56,Liste_J!$C$7:$G$234,5,0),"???")</f>
        <v>H</v>
      </c>
      <c r="K56" s="399" t="str">
        <f>IFERROR(VLOOKUP(I56,Liste_J!$C$7:$F$234,4,0),"???")</f>
        <v>Chevry</v>
      </c>
      <c r="L56" s="399">
        <f t="shared" si="51"/>
        <v>20.9</v>
      </c>
      <c r="M56" s="435">
        <f t="shared" si="52"/>
        <v>37</v>
      </c>
      <c r="N56" s="399"/>
      <c r="O56" s="399"/>
      <c r="P56" s="399"/>
      <c r="Q56" s="399"/>
      <c r="R56" s="399"/>
      <c r="S56" s="399"/>
      <c r="T56" s="399"/>
      <c r="X56" s="341"/>
      <c r="AB56" s="361">
        <f t="shared" si="53"/>
        <v>0</v>
      </c>
      <c r="AC56" s="385">
        <f t="shared" si="54"/>
        <v>0</v>
      </c>
      <c r="AD56" s="385">
        <f t="shared" si="55"/>
        <v>1</v>
      </c>
      <c r="AE56" s="385">
        <f t="shared" si="56"/>
        <v>0</v>
      </c>
      <c r="AF56" s="437">
        <f t="shared" si="56"/>
        <v>0</v>
      </c>
      <c r="AG56" s="425"/>
      <c r="AH56" s="425"/>
    </row>
    <row r="57" spans="1:34" s="188" customFormat="1" ht="14.65" thickBot="1" x14ac:dyDescent="0.5">
      <c r="A57" s="432">
        <f t="shared" si="45"/>
        <v>0</v>
      </c>
      <c r="B57" s="433" t="str">
        <f t="shared" si="46"/>
        <v>Bois-Zablith Rolande</v>
      </c>
      <c r="C57" s="399" t="str">
        <f>IFERROR(VLOOKUP(B57,Liste_J!$C$7:$G$234,5,0),"???")</f>
        <v>F</v>
      </c>
      <c r="D57" s="434" t="str">
        <f>IFERROR(VLOOKUP(B57,Liste_J!$C$7:$F$234,4,0),"???")</f>
        <v>Chevry</v>
      </c>
      <c r="E57" s="399">
        <f t="shared" si="47"/>
        <v>15.5</v>
      </c>
      <c r="F57" s="435">
        <f t="shared" si="48"/>
        <v>29</v>
      </c>
      <c r="H57" s="432">
        <f t="shared" si="49"/>
        <v>0</v>
      </c>
      <c r="I57" s="399" t="str">
        <f t="shared" si="50"/>
        <v>Merlin Clarisse</v>
      </c>
      <c r="J57" s="399" t="str">
        <f>IFERROR(VLOOKUP(I57,Liste_J!$C$7:$G$234,5,0),"???")</f>
        <v>F</v>
      </c>
      <c r="K57" s="399" t="str">
        <f>IFERROR(VLOOKUP(I57,Liste_J!$C$7:$F$234,4,0),"???")</f>
        <v>Chevry</v>
      </c>
      <c r="L57" s="399">
        <f t="shared" si="51"/>
        <v>22.2</v>
      </c>
      <c r="M57" s="435">
        <f t="shared" si="52"/>
        <v>37</v>
      </c>
      <c r="N57" s="399"/>
      <c r="T57" s="399"/>
      <c r="X57" s="341"/>
      <c r="AB57" s="361">
        <f t="shared" si="53"/>
        <v>0</v>
      </c>
      <c r="AC57" s="385">
        <f t="shared" si="54"/>
        <v>0</v>
      </c>
      <c r="AD57" s="385">
        <f t="shared" si="55"/>
        <v>1</v>
      </c>
      <c r="AE57" s="385">
        <f t="shared" si="56"/>
        <v>0</v>
      </c>
      <c r="AF57" s="437">
        <f t="shared" si="56"/>
        <v>0</v>
      </c>
      <c r="AG57" s="425"/>
      <c r="AH57" s="425"/>
    </row>
    <row r="58" spans="1:34" s="188" customFormat="1" ht="14.65" thickBot="1" x14ac:dyDescent="0.5">
      <c r="A58" s="432">
        <f t="shared" si="45"/>
        <v>9</v>
      </c>
      <c r="B58" s="433" t="str">
        <f t="shared" si="46"/>
        <v>Pomares Pierre</v>
      </c>
      <c r="C58" s="399" t="str">
        <f>IFERROR(VLOOKUP(B58,Liste_J!$C$7:$G$234,5,0),"???")</f>
        <v>H</v>
      </c>
      <c r="D58" s="434" t="str">
        <f>IFERROR(VLOOKUP(B58,Liste_J!$C$7:$F$234,4,0),"???")</f>
        <v>Réveillon</v>
      </c>
      <c r="E58" s="399">
        <f t="shared" si="47"/>
        <v>13.5</v>
      </c>
      <c r="F58" s="435">
        <f t="shared" si="48"/>
        <v>28</v>
      </c>
      <c r="H58" s="432">
        <f t="shared" si="49"/>
        <v>9</v>
      </c>
      <c r="I58" s="399" t="str">
        <f t="shared" si="50"/>
        <v>Bois-Zablith Rolande</v>
      </c>
      <c r="J58" s="399" t="str">
        <f>IFERROR(VLOOKUP(I58,Liste_J!$C$7:$G$234,5,0),"???")</f>
        <v>F</v>
      </c>
      <c r="K58" s="399" t="str">
        <f>IFERROR(VLOOKUP(I58,Liste_J!$C$7:$F$234,4,0),"???")</f>
        <v>Chevry</v>
      </c>
      <c r="L58" s="399">
        <f t="shared" si="51"/>
        <v>15.5</v>
      </c>
      <c r="M58" s="435">
        <f t="shared" si="52"/>
        <v>37</v>
      </c>
      <c r="N58" s="399"/>
      <c r="T58" s="399"/>
      <c r="X58" s="341"/>
      <c r="AB58" s="361">
        <f t="shared" si="53"/>
        <v>0</v>
      </c>
      <c r="AC58" s="385">
        <f t="shared" si="54"/>
        <v>0</v>
      </c>
      <c r="AD58" s="385">
        <f t="shared" si="55"/>
        <v>1</v>
      </c>
      <c r="AE58" s="385">
        <f t="shared" si="56"/>
        <v>0</v>
      </c>
      <c r="AF58" s="437">
        <f t="shared" si="56"/>
        <v>0</v>
      </c>
      <c r="AG58" s="425"/>
      <c r="AH58" s="425"/>
    </row>
    <row r="59" spans="1:34" s="188" customFormat="1" ht="14.65" thickBot="1" x14ac:dyDescent="0.5">
      <c r="A59" s="432">
        <f t="shared" si="45"/>
        <v>0</v>
      </c>
      <c r="B59" s="433" t="str">
        <f t="shared" si="46"/>
        <v>Robic Jean Pierre</v>
      </c>
      <c r="C59" s="399" t="str">
        <f>IFERROR(VLOOKUP(B59,Liste_J!$C$7:$G$234,5,0),"???")</f>
        <v>H</v>
      </c>
      <c r="D59" s="434" t="str">
        <f>IFERROR(VLOOKUP(B59,Liste_J!$C$7:$F$234,4,0),"???")</f>
        <v>Réveillon</v>
      </c>
      <c r="E59" s="399">
        <f t="shared" si="47"/>
        <v>14.5</v>
      </c>
      <c r="F59" s="435">
        <f t="shared" si="48"/>
        <v>28</v>
      </c>
      <c r="H59" s="432">
        <f t="shared" si="49"/>
        <v>0</v>
      </c>
      <c r="I59" s="399" t="str">
        <f t="shared" si="50"/>
        <v>Bois Robert</v>
      </c>
      <c r="J59" s="399" t="str">
        <f>IFERROR(VLOOKUP(I59,Liste_J!$C$7:$G$234,5,0),"???")</f>
        <v>H</v>
      </c>
      <c r="K59" s="399" t="str">
        <f>IFERROR(VLOOKUP(I59,Liste_J!$C$7:$F$234,4,0),"???")</f>
        <v>Chevry</v>
      </c>
      <c r="L59" s="399">
        <f t="shared" si="51"/>
        <v>16.3</v>
      </c>
      <c r="M59" s="435">
        <f t="shared" si="52"/>
        <v>37</v>
      </c>
      <c r="N59" s="399"/>
      <c r="T59" s="399"/>
      <c r="X59" s="341"/>
      <c r="AB59" s="361">
        <f t="shared" si="53"/>
        <v>0</v>
      </c>
      <c r="AC59" s="385">
        <f t="shared" si="54"/>
        <v>0</v>
      </c>
      <c r="AD59" s="385">
        <f t="shared" si="55"/>
        <v>1</v>
      </c>
      <c r="AE59" s="385">
        <f t="shared" si="56"/>
        <v>0</v>
      </c>
      <c r="AF59" s="437">
        <f t="shared" si="56"/>
        <v>0</v>
      </c>
      <c r="AG59" s="425"/>
      <c r="AH59" s="425"/>
    </row>
    <row r="60" spans="1:34" s="188" customFormat="1" ht="14.65" thickBot="1" x14ac:dyDescent="0.5">
      <c r="A60" s="432">
        <f t="shared" si="45"/>
        <v>10</v>
      </c>
      <c r="B60" s="433" t="str">
        <f t="shared" si="46"/>
        <v>Jammes Gérard</v>
      </c>
      <c r="C60" s="399" t="str">
        <f>IFERROR(VLOOKUP(B60,Liste_J!$C$7:$G$234,5,0),"???")</f>
        <v>H</v>
      </c>
      <c r="D60" s="434" t="str">
        <f>IFERROR(VLOOKUP(B60,Liste_J!$C$7:$F$234,4,0),"???")</f>
        <v>Chevry</v>
      </c>
      <c r="E60" s="399">
        <f t="shared" si="47"/>
        <v>17.8</v>
      </c>
      <c r="F60" s="435">
        <f t="shared" si="48"/>
        <v>26</v>
      </c>
      <c r="H60" s="432">
        <f t="shared" si="49"/>
        <v>10</v>
      </c>
      <c r="I60" s="399" t="str">
        <f t="shared" si="50"/>
        <v>Lapatrie Gilles</v>
      </c>
      <c r="J60" s="399" t="str">
        <f>IFERROR(VLOOKUP(I60,Liste_J!$C$7:$G$234,5,0),"???")</f>
        <v>H</v>
      </c>
      <c r="K60" s="399" t="str">
        <f>IFERROR(VLOOKUP(I60,Liste_J!$C$7:$F$234,4,0),"???")</f>
        <v>Réveillon</v>
      </c>
      <c r="L60" s="399">
        <f t="shared" si="51"/>
        <v>11.2</v>
      </c>
      <c r="M60" s="435">
        <f t="shared" si="52"/>
        <v>37</v>
      </c>
      <c r="N60" s="399"/>
      <c r="T60" s="399"/>
      <c r="X60" s="341"/>
      <c r="AB60" s="361">
        <f t="shared" si="53"/>
        <v>0</v>
      </c>
      <c r="AC60" s="385">
        <f t="shared" si="54"/>
        <v>0</v>
      </c>
      <c r="AD60" s="385">
        <f t="shared" si="55"/>
        <v>0</v>
      </c>
      <c r="AE60" s="385">
        <f t="shared" si="56"/>
        <v>0</v>
      </c>
      <c r="AF60" s="437">
        <f t="shared" si="56"/>
        <v>1</v>
      </c>
      <c r="AG60" s="425"/>
      <c r="AH60" s="425"/>
    </row>
    <row r="61" spans="1:34" s="188" customFormat="1" ht="14.65" thickBot="1" x14ac:dyDescent="0.5">
      <c r="A61" s="432">
        <f t="shared" si="45"/>
        <v>0</v>
      </c>
      <c r="B61" s="433" t="str">
        <f t="shared" si="46"/>
        <v>Pierre Genevieve</v>
      </c>
      <c r="C61" s="399" t="str">
        <f>IFERROR(VLOOKUP(B61,Liste_J!$C$7:$G$234,5,0),"???")</f>
        <v>F</v>
      </c>
      <c r="D61" s="434" t="str">
        <f>IFERROR(VLOOKUP(B61,Liste_J!$C$7:$F$234,4,0),"???")</f>
        <v>Chevry</v>
      </c>
      <c r="E61" s="399">
        <f t="shared" si="47"/>
        <v>18.899999999999999</v>
      </c>
      <c r="F61" s="435">
        <f t="shared" si="48"/>
        <v>26</v>
      </c>
      <c r="H61" s="432">
        <f t="shared" si="49"/>
        <v>0</v>
      </c>
      <c r="I61" s="399" t="str">
        <f t="shared" si="50"/>
        <v>Bridier Jean Michel</v>
      </c>
      <c r="J61" s="399" t="str">
        <f>IFERROR(VLOOKUP(I61,Liste_J!$C$7:$G$234,5,0),"???")</f>
        <v>H</v>
      </c>
      <c r="K61" s="399" t="str">
        <f>IFERROR(VLOOKUP(I61,Liste_J!$C$7:$F$234,4,0),"???")</f>
        <v>Réveillon</v>
      </c>
      <c r="L61" s="399">
        <f t="shared" si="51"/>
        <v>9.6999999999999993</v>
      </c>
      <c r="M61" s="435">
        <f t="shared" si="52"/>
        <v>37</v>
      </c>
      <c r="N61" s="399"/>
      <c r="T61" s="399"/>
      <c r="X61" s="341"/>
      <c r="AB61" s="361">
        <f t="shared" si="53"/>
        <v>0</v>
      </c>
      <c r="AC61" s="385">
        <f t="shared" si="54"/>
        <v>0</v>
      </c>
      <c r="AD61" s="385">
        <f t="shared" si="55"/>
        <v>0</v>
      </c>
      <c r="AE61" s="385">
        <f t="shared" si="56"/>
        <v>0</v>
      </c>
      <c r="AF61" s="437">
        <f t="shared" si="56"/>
        <v>1</v>
      </c>
      <c r="AG61" s="425"/>
      <c r="AH61" s="425"/>
    </row>
    <row r="62" spans="1:34" s="188" customFormat="1" ht="14.65" thickBot="1" x14ac:dyDescent="0.5">
      <c r="A62" s="432">
        <f t="shared" si="45"/>
        <v>11</v>
      </c>
      <c r="B62" s="433" t="str">
        <f t="shared" si="46"/>
        <v>Merlin Clarisse</v>
      </c>
      <c r="C62" s="399" t="str">
        <f>IFERROR(VLOOKUP(B62,Liste_J!$C$7:$G$234,5,0),"???")</f>
        <v>F</v>
      </c>
      <c r="D62" s="434" t="str">
        <f>IFERROR(VLOOKUP(B62,Liste_J!$C$7:$F$234,4,0),"???")</f>
        <v>Chevry</v>
      </c>
      <c r="E62" s="399">
        <f t="shared" si="47"/>
        <v>22.2</v>
      </c>
      <c r="F62" s="435">
        <f t="shared" si="48"/>
        <v>26</v>
      </c>
      <c r="H62" s="432">
        <f t="shared" si="49"/>
        <v>11</v>
      </c>
      <c r="I62" s="399" t="str">
        <f t="shared" si="50"/>
        <v>Jammes Gérard</v>
      </c>
      <c r="J62" s="399" t="str">
        <f>IFERROR(VLOOKUP(I62,Liste_J!$C$7:$G$234,5,0),"???")</f>
        <v>H</v>
      </c>
      <c r="K62" s="399" t="str">
        <f>IFERROR(VLOOKUP(I62,Liste_J!$C$7:$F$234,4,0),"???")</f>
        <v>Chevry</v>
      </c>
      <c r="L62" s="399">
        <f t="shared" si="51"/>
        <v>17.8</v>
      </c>
      <c r="M62" s="435">
        <f t="shared" si="52"/>
        <v>35</v>
      </c>
      <c r="N62" s="399"/>
      <c r="T62" s="399"/>
      <c r="X62" s="341"/>
      <c r="AB62" s="361">
        <f t="shared" si="53"/>
        <v>0</v>
      </c>
      <c r="AC62" s="385">
        <f t="shared" si="54"/>
        <v>0</v>
      </c>
      <c r="AD62" s="385">
        <f t="shared" si="55"/>
        <v>1</v>
      </c>
      <c r="AE62" s="385">
        <f t="shared" si="56"/>
        <v>0</v>
      </c>
      <c r="AF62" s="437">
        <f t="shared" si="56"/>
        <v>0</v>
      </c>
      <c r="AG62" s="425"/>
      <c r="AH62" s="425"/>
    </row>
    <row r="63" spans="1:34" s="188" customFormat="1" ht="14.65" thickBot="1" x14ac:dyDescent="0.5">
      <c r="A63" s="432">
        <f t="shared" si="45"/>
        <v>0</v>
      </c>
      <c r="B63" s="433" t="str">
        <f t="shared" si="46"/>
        <v>Napoleone Remi</v>
      </c>
      <c r="C63" s="399" t="str">
        <f>IFERROR(VLOOKUP(B63,Liste_J!$C$7:$G$234,5,0),"???")</f>
        <v>H</v>
      </c>
      <c r="D63" s="434" t="str">
        <f>IFERROR(VLOOKUP(B63,Liste_J!$C$7:$F$234,4,0),"???")</f>
        <v>Chevry</v>
      </c>
      <c r="E63" s="399">
        <f t="shared" si="47"/>
        <v>20.9</v>
      </c>
      <c r="F63" s="435">
        <f t="shared" si="48"/>
        <v>26</v>
      </c>
      <c r="H63" s="432">
        <f t="shared" si="49"/>
        <v>0</v>
      </c>
      <c r="I63" s="399" t="str">
        <f t="shared" si="50"/>
        <v>Pierre Genevieve</v>
      </c>
      <c r="J63" s="399" t="str">
        <f>IFERROR(VLOOKUP(I63,Liste_J!$C$7:$G$234,5,0),"???")</f>
        <v>F</v>
      </c>
      <c r="K63" s="399" t="str">
        <f>IFERROR(VLOOKUP(I63,Liste_J!$C$7:$F$234,4,0),"???")</f>
        <v>Chevry</v>
      </c>
      <c r="L63" s="399">
        <f t="shared" si="51"/>
        <v>18.899999999999999</v>
      </c>
      <c r="M63" s="435">
        <f t="shared" si="52"/>
        <v>35</v>
      </c>
      <c r="N63" s="399"/>
      <c r="T63" s="399"/>
      <c r="X63" s="341"/>
      <c r="AB63" s="361">
        <f t="shared" si="53"/>
        <v>0</v>
      </c>
      <c r="AC63" s="385">
        <f t="shared" si="54"/>
        <v>0</v>
      </c>
      <c r="AD63" s="385">
        <f t="shared" si="55"/>
        <v>1</v>
      </c>
      <c r="AE63" s="385">
        <f t="shared" si="56"/>
        <v>0</v>
      </c>
      <c r="AF63" s="437">
        <f t="shared" si="56"/>
        <v>0</v>
      </c>
      <c r="AG63" s="425"/>
      <c r="AH63" s="425"/>
    </row>
    <row r="64" spans="1:34" s="188" customFormat="1" ht="14.65" thickBot="1" x14ac:dyDescent="0.5">
      <c r="A64" s="432">
        <f t="shared" si="45"/>
        <v>12</v>
      </c>
      <c r="B64" s="433" t="str">
        <f t="shared" si="46"/>
        <v>Djahafi Karim</v>
      </c>
      <c r="C64" s="399" t="str">
        <f>IFERROR(VLOOKUP(B64,Liste_J!$C$7:$G$234,5,0),"???")</f>
        <v>H</v>
      </c>
      <c r="D64" s="434" t="str">
        <f>IFERROR(VLOOKUP(B64,Liste_J!$C$7:$F$234,4,0),"???")</f>
        <v>Chevry</v>
      </c>
      <c r="E64" s="399">
        <f t="shared" si="47"/>
        <v>13.1</v>
      </c>
      <c r="F64" s="435">
        <f t="shared" si="48"/>
        <v>24</v>
      </c>
      <c r="H64" s="432">
        <f t="shared" si="49"/>
        <v>12</v>
      </c>
      <c r="I64" s="399" t="str">
        <f t="shared" si="50"/>
        <v>Pomares Pierre</v>
      </c>
      <c r="J64" s="399" t="str">
        <f>IFERROR(VLOOKUP(I64,Liste_J!$C$7:$G$234,5,0),"???")</f>
        <v>H</v>
      </c>
      <c r="K64" s="399" t="str">
        <f>IFERROR(VLOOKUP(I64,Liste_J!$C$7:$F$234,4,0),"???")</f>
        <v>Réveillon</v>
      </c>
      <c r="L64" s="399">
        <f t="shared" si="51"/>
        <v>13.5</v>
      </c>
      <c r="M64" s="435">
        <f t="shared" si="52"/>
        <v>35</v>
      </c>
      <c r="N64" s="399"/>
      <c r="T64" s="399"/>
      <c r="X64" s="341"/>
      <c r="AB64" s="361">
        <f t="shared" si="53"/>
        <v>0</v>
      </c>
      <c r="AC64" s="385">
        <f t="shared" si="54"/>
        <v>0</v>
      </c>
      <c r="AD64" s="385">
        <f t="shared" si="55"/>
        <v>0</v>
      </c>
      <c r="AE64" s="385">
        <f t="shared" si="56"/>
        <v>0</v>
      </c>
      <c r="AF64" s="437">
        <f t="shared" si="56"/>
        <v>1</v>
      </c>
      <c r="AG64" s="425"/>
      <c r="AH64" s="425"/>
    </row>
    <row r="65" spans="1:34" s="188" customFormat="1" ht="14.65" thickBot="1" x14ac:dyDescent="0.5">
      <c r="A65" s="432">
        <f t="shared" si="45"/>
        <v>0</v>
      </c>
      <c r="B65" s="433" t="str">
        <f t="shared" si="46"/>
        <v>Hainault Rémy</v>
      </c>
      <c r="C65" s="399" t="str">
        <f>IFERROR(VLOOKUP(B65,Liste_J!$C$7:$G$234,5,0),"???")</f>
        <v>H</v>
      </c>
      <c r="D65" s="434" t="str">
        <f>IFERROR(VLOOKUP(B65,Liste_J!$C$7:$F$234,4,0),"???")</f>
        <v>Chevry</v>
      </c>
      <c r="E65" s="399">
        <f t="shared" si="47"/>
        <v>23.8</v>
      </c>
      <c r="F65" s="435">
        <f t="shared" si="48"/>
        <v>24</v>
      </c>
      <c r="H65" s="432">
        <f t="shared" si="49"/>
        <v>0</v>
      </c>
      <c r="I65" s="399" t="str">
        <f t="shared" si="50"/>
        <v>Robic Jean Pierre</v>
      </c>
      <c r="J65" s="399" t="str">
        <f>IFERROR(VLOOKUP(I65,Liste_J!$C$7:$G$234,5,0),"???")</f>
        <v>H</v>
      </c>
      <c r="K65" s="399" t="str">
        <f>IFERROR(VLOOKUP(I65,Liste_J!$C$7:$F$234,4,0),"???")</f>
        <v>Réveillon</v>
      </c>
      <c r="L65" s="399">
        <f t="shared" si="51"/>
        <v>14.5</v>
      </c>
      <c r="M65" s="435">
        <f t="shared" si="52"/>
        <v>35</v>
      </c>
      <c r="N65" s="399"/>
      <c r="T65" s="399"/>
      <c r="X65" s="341"/>
      <c r="AB65" s="361">
        <f t="shared" si="53"/>
        <v>0</v>
      </c>
      <c r="AC65" s="385">
        <f t="shared" si="54"/>
        <v>0</v>
      </c>
      <c r="AD65" s="385">
        <f t="shared" si="55"/>
        <v>0</v>
      </c>
      <c r="AE65" s="385">
        <f t="shared" si="56"/>
        <v>0</v>
      </c>
      <c r="AF65" s="437">
        <f t="shared" si="56"/>
        <v>1</v>
      </c>
      <c r="AG65" s="425"/>
      <c r="AH65" s="425"/>
    </row>
    <row r="66" spans="1:34" s="188" customFormat="1" ht="14.65" thickBot="1" x14ac:dyDescent="0.5">
      <c r="A66" s="432">
        <f t="shared" si="45"/>
        <v>13</v>
      </c>
      <c r="B66" s="433" t="str">
        <f t="shared" si="46"/>
        <v>Combrisson Jean-Luc</v>
      </c>
      <c r="C66" s="399" t="str">
        <f>IFERROR(VLOOKUP(B66,Liste_J!$C$7:$G$234,5,0),"???")</f>
        <v>H</v>
      </c>
      <c r="D66" s="434" t="str">
        <f>IFERROR(VLOOKUP(B66,Liste_J!$C$7:$F$234,4,0),"???")</f>
        <v>Chevry</v>
      </c>
      <c r="E66" s="399">
        <f t="shared" si="47"/>
        <v>31.7</v>
      </c>
      <c r="F66" s="435">
        <f t="shared" si="48"/>
        <v>24</v>
      </c>
      <c r="H66" s="432">
        <f t="shared" si="49"/>
        <v>13</v>
      </c>
      <c r="I66" s="399" t="str">
        <f t="shared" si="50"/>
        <v>Bennardo Gabriel</v>
      </c>
      <c r="J66" s="399" t="str">
        <f>IFERROR(VLOOKUP(I66,Liste_J!$C$7:$G$234,5,0),"???")</f>
        <v>H</v>
      </c>
      <c r="K66" s="399" t="str">
        <f>IFERROR(VLOOKUP(I66,Liste_J!$C$7:$F$234,4,0),"???")</f>
        <v>Chevry</v>
      </c>
      <c r="L66" s="399">
        <f t="shared" si="51"/>
        <v>24.9</v>
      </c>
      <c r="M66" s="435">
        <f t="shared" si="52"/>
        <v>34</v>
      </c>
      <c r="N66" s="399"/>
      <c r="T66" s="399"/>
      <c r="X66" s="341"/>
      <c r="AB66" s="361">
        <f t="shared" si="53"/>
        <v>0</v>
      </c>
      <c r="AC66" s="385">
        <f t="shared" si="54"/>
        <v>0</v>
      </c>
      <c r="AD66" s="385">
        <f t="shared" si="55"/>
        <v>1</v>
      </c>
      <c r="AE66" s="385">
        <f t="shared" si="56"/>
        <v>0</v>
      </c>
      <c r="AF66" s="437">
        <f t="shared" si="56"/>
        <v>0</v>
      </c>
      <c r="AG66" s="425"/>
      <c r="AH66" s="425"/>
    </row>
    <row r="67" spans="1:34" s="188" customFormat="1" ht="14.65" thickBot="1" x14ac:dyDescent="0.5">
      <c r="A67" s="432">
        <f t="shared" si="45"/>
        <v>0</v>
      </c>
      <c r="B67" s="433" t="str">
        <f t="shared" si="46"/>
        <v>Paillart Pascal</v>
      </c>
      <c r="C67" s="399" t="str">
        <f>IFERROR(VLOOKUP(B67,Liste_J!$C$7:$G$234,5,0),"???")</f>
        <v>H</v>
      </c>
      <c r="D67" s="434" t="str">
        <f>IFERROR(VLOOKUP(B67,Liste_J!$C$7:$F$234,4,0),"???")</f>
        <v>Chevry</v>
      </c>
      <c r="E67" s="399">
        <f t="shared" si="47"/>
        <v>28.5</v>
      </c>
      <c r="F67" s="435">
        <f t="shared" si="48"/>
        <v>24</v>
      </c>
      <c r="H67" s="432">
        <f t="shared" si="49"/>
        <v>0</v>
      </c>
      <c r="I67" s="399" t="str">
        <f t="shared" si="50"/>
        <v>Garcia Christine</v>
      </c>
      <c r="J67" s="399" t="str">
        <f>IFERROR(VLOOKUP(I67,Liste_J!$C$7:$G$234,5,0),"???")</f>
        <v>F</v>
      </c>
      <c r="K67" s="399" t="str">
        <f>IFERROR(VLOOKUP(I67,Liste_J!$C$7:$F$234,4,0),"???")</f>
        <v>Chevry</v>
      </c>
      <c r="L67" s="399">
        <f t="shared" si="51"/>
        <v>39.1</v>
      </c>
      <c r="M67" s="435">
        <f t="shared" si="52"/>
        <v>34</v>
      </c>
      <c r="N67" s="399"/>
      <c r="T67" s="399"/>
      <c r="X67" s="341"/>
      <c r="AB67" s="361">
        <f t="shared" si="53"/>
        <v>0</v>
      </c>
      <c r="AC67" s="385">
        <f t="shared" si="54"/>
        <v>0</v>
      </c>
      <c r="AD67" s="385">
        <f t="shared" si="55"/>
        <v>1</v>
      </c>
      <c r="AE67" s="385">
        <f t="shared" si="56"/>
        <v>0</v>
      </c>
      <c r="AF67" s="437">
        <f t="shared" si="56"/>
        <v>0</v>
      </c>
      <c r="AG67" s="425"/>
      <c r="AH67" s="425"/>
    </row>
    <row r="68" spans="1:34" s="188" customFormat="1" ht="14.65" thickBot="1" x14ac:dyDescent="0.5">
      <c r="A68" s="432">
        <f t="shared" si="45"/>
        <v>14</v>
      </c>
      <c r="B68" s="433" t="str">
        <f t="shared" si="46"/>
        <v>Parent Dominique</v>
      </c>
      <c r="C68" s="399" t="str">
        <f>IFERROR(VLOOKUP(B68,Liste_J!$C$7:$G$234,5,0),"???")</f>
        <v>H</v>
      </c>
      <c r="D68" s="434" t="str">
        <f>IFERROR(VLOOKUP(B68,Liste_J!$C$7:$F$234,4,0),"???")</f>
        <v>Chevry</v>
      </c>
      <c r="E68" s="399">
        <f t="shared" si="47"/>
        <v>20.8</v>
      </c>
      <c r="F68" s="435">
        <f t="shared" si="48"/>
        <v>23</v>
      </c>
      <c r="H68" s="432">
        <f t="shared" si="49"/>
        <v>14</v>
      </c>
      <c r="I68" s="399" t="str">
        <f t="shared" si="50"/>
        <v>Faubeau Alain</v>
      </c>
      <c r="J68" s="399" t="str">
        <f>IFERROR(VLOOKUP(I68,Liste_J!$C$7:$G$234,5,0),"???")</f>
        <v>H</v>
      </c>
      <c r="K68" s="399" t="str">
        <f>IFERROR(VLOOKUP(I68,Liste_J!$C$7:$F$234,4,0),"???")</f>
        <v>Chevry</v>
      </c>
      <c r="L68" s="399">
        <f t="shared" si="51"/>
        <v>34.4</v>
      </c>
      <c r="M68" s="435">
        <f t="shared" si="52"/>
        <v>34</v>
      </c>
      <c r="N68" s="399"/>
      <c r="T68" s="399"/>
      <c r="X68" s="341"/>
      <c r="AB68" s="361">
        <f t="shared" si="53"/>
        <v>0</v>
      </c>
      <c r="AC68" s="385">
        <f t="shared" si="54"/>
        <v>0</v>
      </c>
      <c r="AD68" s="385">
        <f t="shared" si="55"/>
        <v>1</v>
      </c>
      <c r="AE68" s="385">
        <f t="shared" si="56"/>
        <v>0</v>
      </c>
      <c r="AF68" s="437">
        <f t="shared" si="56"/>
        <v>0</v>
      </c>
      <c r="AG68" s="425"/>
      <c r="AH68" s="425"/>
    </row>
    <row r="69" spans="1:34" s="188" customFormat="1" ht="14.65" thickBot="1" x14ac:dyDescent="0.5">
      <c r="A69" s="432">
        <f t="shared" si="45"/>
        <v>0</v>
      </c>
      <c r="B69" s="433" t="str">
        <f t="shared" si="46"/>
        <v>Sarcy Christian</v>
      </c>
      <c r="C69" s="399" t="str">
        <f>IFERROR(VLOOKUP(B69,Liste_J!$C$7:$G$234,5,0),"???")</f>
        <v>H</v>
      </c>
      <c r="D69" s="434" t="str">
        <f>IFERROR(VLOOKUP(B69,Liste_J!$C$7:$F$234,4,0),"???")</f>
        <v>Chevry</v>
      </c>
      <c r="E69" s="399">
        <f t="shared" si="47"/>
        <v>23.5</v>
      </c>
      <c r="F69" s="435">
        <f t="shared" si="48"/>
        <v>23</v>
      </c>
      <c r="H69" s="432">
        <f t="shared" si="49"/>
        <v>0</v>
      </c>
      <c r="I69" s="399" t="str">
        <f t="shared" si="50"/>
        <v>Delbart Fabrice</v>
      </c>
      <c r="J69" s="399" t="str">
        <f>IFERROR(VLOOKUP(I69,Liste_J!$C$7:$G$234,5,0),"???")</f>
        <v>H</v>
      </c>
      <c r="K69" s="399" t="str">
        <f>IFERROR(VLOOKUP(I69,Liste_J!$C$7:$F$234,4,0),"???")</f>
        <v>Chevry</v>
      </c>
      <c r="L69" s="399">
        <f t="shared" si="51"/>
        <v>42.9</v>
      </c>
      <c r="M69" s="435">
        <f t="shared" si="52"/>
        <v>34</v>
      </c>
      <c r="N69" s="399"/>
      <c r="T69" s="399"/>
      <c r="X69" s="341"/>
      <c r="AB69" s="361">
        <f t="shared" si="53"/>
        <v>0</v>
      </c>
      <c r="AC69" s="385">
        <f t="shared" si="54"/>
        <v>0</v>
      </c>
      <c r="AD69" s="385">
        <f t="shared" si="55"/>
        <v>1</v>
      </c>
      <c r="AE69" s="385">
        <f t="shared" si="56"/>
        <v>0</v>
      </c>
      <c r="AF69" s="437">
        <f t="shared" si="56"/>
        <v>0</v>
      </c>
      <c r="AG69" s="425"/>
      <c r="AH69" s="425"/>
    </row>
    <row r="70" spans="1:34" s="188" customFormat="1" ht="14.65" thickBot="1" x14ac:dyDescent="0.5">
      <c r="A70" s="432">
        <f t="shared" si="45"/>
        <v>15</v>
      </c>
      <c r="B70" s="433" t="str">
        <f t="shared" si="46"/>
        <v>Bouvree Guy</v>
      </c>
      <c r="C70" s="399" t="str">
        <f>IFERROR(VLOOKUP(B70,Liste_J!$C$7:$G$234,5,0),"???")</f>
        <v>H</v>
      </c>
      <c r="D70" s="434" t="str">
        <f>IFERROR(VLOOKUP(B70,Liste_J!$C$7:$F$234,4,0),"???")</f>
        <v>Réveillon</v>
      </c>
      <c r="E70" s="399">
        <f t="shared" si="47"/>
        <v>18.600000000000001</v>
      </c>
      <c r="F70" s="435">
        <f t="shared" si="48"/>
        <v>20</v>
      </c>
      <c r="H70" s="432">
        <f t="shared" si="49"/>
        <v>15</v>
      </c>
      <c r="I70" s="399" t="str">
        <f t="shared" si="50"/>
        <v>Parent Dominique</v>
      </c>
      <c r="J70" s="399" t="str">
        <f>IFERROR(VLOOKUP(I70,Liste_J!$C$7:$G$234,5,0),"???")</f>
        <v>H</v>
      </c>
      <c r="K70" s="399" t="str">
        <f>IFERROR(VLOOKUP(I70,Liste_J!$C$7:$F$234,4,0),"???")</f>
        <v>Chevry</v>
      </c>
      <c r="L70" s="399">
        <f t="shared" si="51"/>
        <v>20.8</v>
      </c>
      <c r="M70" s="435">
        <f t="shared" si="52"/>
        <v>34</v>
      </c>
      <c r="N70" s="399"/>
      <c r="T70" s="399"/>
      <c r="X70" s="341"/>
      <c r="AB70" s="361">
        <f t="shared" si="53"/>
        <v>0</v>
      </c>
      <c r="AC70" s="385">
        <f t="shared" si="54"/>
        <v>0</v>
      </c>
      <c r="AD70" s="385">
        <f t="shared" si="55"/>
        <v>1</v>
      </c>
      <c r="AE70" s="385">
        <f t="shared" si="56"/>
        <v>0</v>
      </c>
      <c r="AF70" s="437">
        <f t="shared" si="56"/>
        <v>0</v>
      </c>
      <c r="AG70" s="425"/>
      <c r="AH70" s="425"/>
    </row>
    <row r="71" spans="1:34" s="188" customFormat="1" ht="14.65" thickBot="1" x14ac:dyDescent="0.5">
      <c r="A71" s="432">
        <f t="shared" si="45"/>
        <v>0</v>
      </c>
      <c r="B71" s="433" t="str">
        <f t="shared" si="46"/>
        <v>Parent Suzanne</v>
      </c>
      <c r="C71" s="399" t="str">
        <f>IFERROR(VLOOKUP(B71,Liste_J!$C$7:$G$234,5,0),"???")</f>
        <v>H</v>
      </c>
      <c r="D71" s="434" t="str">
        <f>IFERROR(VLOOKUP(B71,Liste_J!$C$7:$F$234,4,0),"???")</f>
        <v>Réveillon</v>
      </c>
      <c r="E71" s="399">
        <f t="shared" si="47"/>
        <v>19.7</v>
      </c>
      <c r="F71" s="435">
        <f t="shared" si="48"/>
        <v>20</v>
      </c>
      <c r="H71" s="432">
        <f t="shared" si="49"/>
        <v>0</v>
      </c>
      <c r="I71" s="399" t="str">
        <f t="shared" si="50"/>
        <v>Sarcy Christian</v>
      </c>
      <c r="J71" s="399" t="str">
        <f>IFERROR(VLOOKUP(I71,Liste_J!$C$7:$G$234,5,0),"???")</f>
        <v>H</v>
      </c>
      <c r="K71" s="399" t="str">
        <f>IFERROR(VLOOKUP(I71,Liste_J!$C$7:$F$234,4,0),"???")</f>
        <v>Chevry</v>
      </c>
      <c r="L71" s="399">
        <f t="shared" si="51"/>
        <v>23.5</v>
      </c>
      <c r="M71" s="435">
        <f t="shared" si="52"/>
        <v>34</v>
      </c>
      <c r="N71" s="399"/>
      <c r="T71" s="399"/>
      <c r="X71" s="341"/>
      <c r="AB71" s="361">
        <f t="shared" si="53"/>
        <v>0</v>
      </c>
      <c r="AC71" s="385">
        <f t="shared" si="54"/>
        <v>0</v>
      </c>
      <c r="AD71" s="385">
        <f t="shared" si="55"/>
        <v>1</v>
      </c>
      <c r="AE71" s="385">
        <f t="shared" si="56"/>
        <v>0</v>
      </c>
      <c r="AF71" s="437">
        <f t="shared" si="56"/>
        <v>0</v>
      </c>
      <c r="AG71" s="425"/>
      <c r="AH71" s="425"/>
    </row>
    <row r="72" spans="1:34" s="188" customFormat="1" ht="14.65" thickBot="1" x14ac:dyDescent="0.5">
      <c r="A72" s="432">
        <f t="shared" si="45"/>
        <v>16</v>
      </c>
      <c r="B72" s="433" t="str">
        <f t="shared" si="46"/>
        <v>Bennardo Gabriel</v>
      </c>
      <c r="C72" s="399" t="str">
        <f>IFERROR(VLOOKUP(B72,Liste_J!$C$7:$G$234,5,0),"???")</f>
        <v>H</v>
      </c>
      <c r="D72" s="434" t="str">
        <f>IFERROR(VLOOKUP(B72,Liste_J!$C$7:$F$234,4,0),"???")</f>
        <v>Chevry</v>
      </c>
      <c r="E72" s="399">
        <f t="shared" si="47"/>
        <v>24.9</v>
      </c>
      <c r="F72" s="435">
        <f t="shared" si="48"/>
        <v>20</v>
      </c>
      <c r="H72" s="432">
        <f t="shared" si="49"/>
        <v>16</v>
      </c>
      <c r="I72" s="399" t="str">
        <f t="shared" si="50"/>
        <v>Lopez Jean Marie</v>
      </c>
      <c r="J72" s="399" t="str">
        <f>IFERROR(VLOOKUP(I72,Liste_J!$C$7:$G$234,5,0),"???")</f>
        <v>H</v>
      </c>
      <c r="K72" s="399" t="str">
        <f>IFERROR(VLOOKUP(I72,Liste_J!$C$7:$F$234,4,0),"???")</f>
        <v>ASGAF</v>
      </c>
      <c r="L72" s="399">
        <f t="shared" si="51"/>
        <v>25.6</v>
      </c>
      <c r="M72" s="435">
        <f t="shared" si="52"/>
        <v>33</v>
      </c>
      <c r="N72" s="399"/>
      <c r="O72" s="399"/>
      <c r="P72" s="399"/>
      <c r="Q72" s="399"/>
      <c r="R72" s="399"/>
      <c r="S72" s="399"/>
      <c r="T72" s="399"/>
      <c r="X72" s="341"/>
      <c r="AB72" s="361">
        <f t="shared" si="53"/>
        <v>1</v>
      </c>
      <c r="AC72" s="385">
        <f t="shared" si="54"/>
        <v>0</v>
      </c>
      <c r="AD72" s="385">
        <f t="shared" si="55"/>
        <v>0</v>
      </c>
      <c r="AE72" s="385">
        <f t="shared" si="56"/>
        <v>0</v>
      </c>
      <c r="AF72" s="437">
        <f t="shared" si="56"/>
        <v>0</v>
      </c>
      <c r="AG72" s="425"/>
      <c r="AH72" s="425"/>
    </row>
    <row r="73" spans="1:34" s="188" customFormat="1" ht="14.65" thickBot="1" x14ac:dyDescent="0.5">
      <c r="A73" s="432">
        <f t="shared" si="45"/>
        <v>0</v>
      </c>
      <c r="B73" s="433" t="str">
        <f t="shared" si="46"/>
        <v>Garcia Christine</v>
      </c>
      <c r="C73" s="399" t="str">
        <f>IFERROR(VLOOKUP(B73,Liste_J!$C$7:$G$234,5,0),"???")</f>
        <v>F</v>
      </c>
      <c r="D73" s="434" t="str">
        <f>IFERROR(VLOOKUP(B73,Liste_J!$C$7:$F$234,4,0),"???")</f>
        <v>Chevry</v>
      </c>
      <c r="E73" s="399">
        <f t="shared" si="47"/>
        <v>39.1</v>
      </c>
      <c r="F73" s="435">
        <f t="shared" si="48"/>
        <v>20</v>
      </c>
      <c r="H73" s="432">
        <f t="shared" si="49"/>
        <v>0</v>
      </c>
      <c r="I73" s="399" t="str">
        <f t="shared" si="50"/>
        <v>Toury Fabien</v>
      </c>
      <c r="J73" s="399" t="str">
        <f>IFERROR(VLOOKUP(I73,Liste_J!$C$7:$G$234,5,0),"???")</f>
        <v>H</v>
      </c>
      <c r="K73" s="399" t="str">
        <f>IFERROR(VLOOKUP(I73,Liste_J!$C$7:$F$234,4,0),"???")</f>
        <v>Chevry</v>
      </c>
      <c r="L73" s="399">
        <f t="shared" si="51"/>
        <v>33.799999999999997</v>
      </c>
      <c r="M73" s="435">
        <f t="shared" si="52"/>
        <v>33</v>
      </c>
      <c r="N73" s="399"/>
      <c r="O73" s="399"/>
      <c r="P73" s="399"/>
      <c r="Q73" s="399"/>
      <c r="R73" s="399"/>
      <c r="S73" s="399"/>
      <c r="T73" s="399"/>
      <c r="X73" s="341"/>
      <c r="AB73" s="361">
        <f t="shared" si="53"/>
        <v>0</v>
      </c>
      <c r="AC73" s="385">
        <f t="shared" si="54"/>
        <v>0</v>
      </c>
      <c r="AD73" s="385">
        <f t="shared" si="55"/>
        <v>1</v>
      </c>
      <c r="AE73" s="385">
        <f t="shared" si="56"/>
        <v>0</v>
      </c>
      <c r="AF73" s="437">
        <f t="shared" si="56"/>
        <v>0</v>
      </c>
      <c r="AG73" s="425"/>
      <c r="AH73" s="425"/>
    </row>
    <row r="74" spans="1:34" s="188" customFormat="1" ht="14.65" thickBot="1" x14ac:dyDescent="0.5">
      <c r="A74" s="432">
        <f t="shared" si="45"/>
        <v>17</v>
      </c>
      <c r="B74" s="433" t="str">
        <f t="shared" si="46"/>
        <v>Lopez Jean Marie</v>
      </c>
      <c r="C74" s="399" t="str">
        <f>IFERROR(VLOOKUP(B74,Liste_J!$C$7:$G$234,5,0),"???")</f>
        <v>H</v>
      </c>
      <c r="D74" s="434" t="str">
        <f>IFERROR(VLOOKUP(B74,Liste_J!$C$7:$F$234,4,0),"???")</f>
        <v>ASGAF</v>
      </c>
      <c r="E74" s="399">
        <f t="shared" si="47"/>
        <v>25.6</v>
      </c>
      <c r="F74" s="435">
        <f t="shared" si="48"/>
        <v>20</v>
      </c>
      <c r="H74" s="432">
        <f t="shared" si="49"/>
        <v>17</v>
      </c>
      <c r="I74" s="399" t="str">
        <f t="shared" si="50"/>
        <v>Hainault Rémy</v>
      </c>
      <c r="J74" s="399" t="str">
        <f>IFERROR(VLOOKUP(I74,Liste_J!$C$7:$G$234,5,0),"???")</f>
        <v>H</v>
      </c>
      <c r="K74" s="399" t="str">
        <f>IFERROR(VLOOKUP(I74,Liste_J!$C$7:$F$234,4,0),"???")</f>
        <v>Chevry</v>
      </c>
      <c r="L74" s="399">
        <f t="shared" si="51"/>
        <v>23.8</v>
      </c>
      <c r="M74" s="435">
        <f t="shared" si="52"/>
        <v>32</v>
      </c>
      <c r="N74" s="399"/>
      <c r="O74" s="399"/>
      <c r="P74" s="399"/>
      <c r="Q74" s="399"/>
      <c r="R74" s="399"/>
      <c r="S74" s="399"/>
      <c r="T74" s="399"/>
      <c r="X74" s="341"/>
      <c r="AB74" s="361">
        <f t="shared" si="53"/>
        <v>0</v>
      </c>
      <c r="AC74" s="385">
        <f t="shared" si="54"/>
        <v>0</v>
      </c>
      <c r="AD74" s="385">
        <f t="shared" si="55"/>
        <v>1</v>
      </c>
      <c r="AE74" s="385">
        <f t="shared" si="56"/>
        <v>0</v>
      </c>
      <c r="AF74" s="437">
        <f t="shared" si="56"/>
        <v>0</v>
      </c>
      <c r="AG74" s="425"/>
      <c r="AH74" s="425"/>
    </row>
    <row r="75" spans="1:34" s="188" customFormat="1" ht="14.65" thickBot="1" x14ac:dyDescent="0.5">
      <c r="A75" s="432">
        <f t="shared" si="45"/>
        <v>0</v>
      </c>
      <c r="B75" s="433" t="str">
        <f t="shared" si="46"/>
        <v>Toury Fabien</v>
      </c>
      <c r="C75" s="399" t="str">
        <f>IFERROR(VLOOKUP(B75,Liste_J!$C$7:$G$234,5,0),"???")</f>
        <v>H</v>
      </c>
      <c r="D75" s="434" t="str">
        <f>IFERROR(VLOOKUP(B75,Liste_J!$C$7:$F$234,4,0),"???")</f>
        <v>Chevry</v>
      </c>
      <c r="E75" s="399">
        <f t="shared" si="47"/>
        <v>33.799999999999997</v>
      </c>
      <c r="F75" s="435">
        <f t="shared" si="48"/>
        <v>20</v>
      </c>
      <c r="H75" s="432">
        <f t="shared" si="49"/>
        <v>0</v>
      </c>
      <c r="I75" s="399" t="str">
        <f t="shared" si="50"/>
        <v>Djahafi Karim</v>
      </c>
      <c r="J75" s="399" t="str">
        <f>IFERROR(VLOOKUP(I75,Liste_J!$C$7:$G$234,5,0),"???")</f>
        <v>H</v>
      </c>
      <c r="K75" s="399" t="str">
        <f>IFERROR(VLOOKUP(I75,Liste_J!$C$7:$F$234,4,0),"???")</f>
        <v>Chevry</v>
      </c>
      <c r="L75" s="399">
        <f t="shared" si="51"/>
        <v>13.1</v>
      </c>
      <c r="M75" s="435">
        <f t="shared" si="52"/>
        <v>32</v>
      </c>
      <c r="N75" s="399"/>
      <c r="O75" s="399"/>
      <c r="P75" s="399"/>
      <c r="Q75" s="399"/>
      <c r="R75" s="399"/>
      <c r="S75" s="399"/>
      <c r="T75" s="399"/>
      <c r="X75" s="341"/>
      <c r="AB75" s="361">
        <f t="shared" si="53"/>
        <v>0</v>
      </c>
      <c r="AC75" s="385">
        <f t="shared" si="54"/>
        <v>0</v>
      </c>
      <c r="AD75" s="385">
        <f t="shared" si="55"/>
        <v>1</v>
      </c>
      <c r="AE75" s="385">
        <f t="shared" ref="AE75:AF119" si="57">IF(LEFT($K75,9)=AE$41,1,0)</f>
        <v>0</v>
      </c>
      <c r="AF75" s="437">
        <f t="shared" si="57"/>
        <v>0</v>
      </c>
      <c r="AG75" s="425"/>
      <c r="AH75" s="425"/>
    </row>
    <row r="76" spans="1:34" s="188" customFormat="1" ht="14.65" thickBot="1" x14ac:dyDescent="0.5">
      <c r="A76" s="432">
        <f t="shared" si="45"/>
        <v>18</v>
      </c>
      <c r="B76" s="433" t="str">
        <f t="shared" si="46"/>
        <v>Delbart Fabrice</v>
      </c>
      <c r="C76" s="399" t="str">
        <f>IFERROR(VLOOKUP(B76,Liste_J!$C$7:$G$234,5,0),"???")</f>
        <v>H</v>
      </c>
      <c r="D76" s="434" t="str">
        <f>IFERROR(VLOOKUP(B76,Liste_J!$C$7:$F$234,4,0),"???")</f>
        <v>Chevry</v>
      </c>
      <c r="E76" s="399">
        <f t="shared" si="47"/>
        <v>42.9</v>
      </c>
      <c r="F76" s="435">
        <f t="shared" si="48"/>
        <v>17</v>
      </c>
      <c r="H76" s="432">
        <f t="shared" si="49"/>
        <v>18</v>
      </c>
      <c r="I76" s="399" t="str">
        <f t="shared" si="50"/>
        <v>Bouvree Guy</v>
      </c>
      <c r="J76" s="399" t="str">
        <f>IFERROR(VLOOKUP(I76,Liste_J!$C$7:$G$234,5,0),"???")</f>
        <v>H</v>
      </c>
      <c r="K76" s="399" t="str">
        <f>IFERROR(VLOOKUP(I76,Liste_J!$C$7:$F$234,4,0),"???")</f>
        <v>Réveillon</v>
      </c>
      <c r="L76" s="399">
        <f t="shared" si="51"/>
        <v>18.600000000000001</v>
      </c>
      <c r="M76" s="435">
        <f t="shared" si="52"/>
        <v>30</v>
      </c>
      <c r="N76" s="399"/>
      <c r="O76" s="399"/>
      <c r="P76" s="399"/>
      <c r="Q76" s="399"/>
      <c r="R76" s="399"/>
      <c r="S76" s="399"/>
      <c r="T76" s="399"/>
      <c r="X76" s="341"/>
      <c r="AB76" s="361">
        <f t="shared" si="53"/>
        <v>0</v>
      </c>
      <c r="AC76" s="385">
        <f t="shared" si="54"/>
        <v>0</v>
      </c>
      <c r="AD76" s="385">
        <f t="shared" si="55"/>
        <v>0</v>
      </c>
      <c r="AE76" s="385">
        <f t="shared" si="57"/>
        <v>0</v>
      </c>
      <c r="AF76" s="437">
        <f t="shared" si="57"/>
        <v>1</v>
      </c>
      <c r="AG76" s="425"/>
      <c r="AH76" s="425"/>
    </row>
    <row r="77" spans="1:34" s="188" customFormat="1" ht="14.65" thickBot="1" x14ac:dyDescent="0.5">
      <c r="A77" s="432">
        <f t="shared" si="45"/>
        <v>0</v>
      </c>
      <c r="B77" s="433" t="str">
        <f t="shared" si="46"/>
        <v>Faubeau Alain</v>
      </c>
      <c r="C77" s="399" t="str">
        <f>IFERROR(VLOOKUP(B77,Liste_J!$C$7:$G$234,5,0),"???")</f>
        <v>H</v>
      </c>
      <c r="D77" s="434" t="str">
        <f>IFERROR(VLOOKUP(B77,Liste_J!$C$7:$F$234,4,0),"???")</f>
        <v>Chevry</v>
      </c>
      <c r="E77" s="399">
        <f t="shared" si="47"/>
        <v>34.4</v>
      </c>
      <c r="F77" s="435">
        <f t="shared" si="48"/>
        <v>17</v>
      </c>
      <c r="H77" s="432">
        <f t="shared" si="49"/>
        <v>0</v>
      </c>
      <c r="I77" s="399" t="str">
        <f t="shared" si="50"/>
        <v>Parent Suzanne</v>
      </c>
      <c r="J77" s="399" t="str">
        <f>IFERROR(VLOOKUP(I77,Liste_J!$C$7:$G$234,5,0),"???")</f>
        <v>H</v>
      </c>
      <c r="K77" s="399" t="str">
        <f>IFERROR(VLOOKUP(I77,Liste_J!$C$7:$F$234,4,0),"???")</f>
        <v>Réveillon</v>
      </c>
      <c r="L77" s="399">
        <f t="shared" si="51"/>
        <v>19.7</v>
      </c>
      <c r="M77" s="435">
        <f t="shared" si="52"/>
        <v>30</v>
      </c>
      <c r="N77" s="399"/>
      <c r="O77" s="399"/>
      <c r="P77" s="399"/>
      <c r="Q77" s="399"/>
      <c r="R77" s="399"/>
      <c r="S77" s="399"/>
      <c r="T77" s="399"/>
      <c r="X77" s="341"/>
      <c r="AB77" s="361">
        <f t="shared" si="53"/>
        <v>0</v>
      </c>
      <c r="AC77" s="385">
        <f t="shared" si="54"/>
        <v>0</v>
      </c>
      <c r="AD77" s="385">
        <f t="shared" si="55"/>
        <v>0</v>
      </c>
      <c r="AE77" s="385">
        <f t="shared" si="57"/>
        <v>0</v>
      </c>
      <c r="AF77" s="437">
        <f t="shared" si="57"/>
        <v>1</v>
      </c>
      <c r="AG77" s="425"/>
      <c r="AH77" s="425"/>
    </row>
    <row r="78" spans="1:34" s="188" customFormat="1" ht="14.65" thickBot="1" x14ac:dyDescent="0.5">
      <c r="A78" s="432">
        <f t="shared" si="45"/>
        <v>19</v>
      </c>
      <c r="B78" s="433">
        <f t="shared" si="46"/>
        <v>0</v>
      </c>
      <c r="C78" s="399" t="str">
        <f>IFERROR(VLOOKUP(B78,Liste_J!$C$7:$G$234,5,0),"???")</f>
        <v>???</v>
      </c>
      <c r="D78" s="434" t="str">
        <f>IFERROR(VLOOKUP(B78,Liste_J!$C$7:$F$234,4,0),"???")</f>
        <v>???</v>
      </c>
      <c r="E78" s="399">
        <f t="shared" si="47"/>
        <v>0</v>
      </c>
      <c r="F78" s="435">
        <f t="shared" si="48"/>
        <v>0</v>
      </c>
      <c r="H78" s="432">
        <f t="shared" si="49"/>
        <v>0</v>
      </c>
      <c r="I78" s="399">
        <f t="shared" si="50"/>
        <v>0</v>
      </c>
      <c r="J78" s="399" t="str">
        <f>IFERROR(VLOOKUP(I78,Liste_J!$C$7:$G$234,5,0),"???")</f>
        <v>???</v>
      </c>
      <c r="K78" s="399" t="str">
        <f>IFERROR(VLOOKUP(I78,Liste_J!$C$7:$F$234,4,0),"???")</f>
        <v>???</v>
      </c>
      <c r="L78" s="399">
        <f t="shared" si="51"/>
        <v>0</v>
      </c>
      <c r="M78" s="435">
        <f t="shared" si="52"/>
        <v>0</v>
      </c>
      <c r="N78" s="399"/>
      <c r="O78" s="399"/>
      <c r="P78" s="399"/>
      <c r="Q78" s="399"/>
      <c r="R78" s="399"/>
      <c r="S78" s="399"/>
      <c r="T78" s="399"/>
      <c r="X78" s="341"/>
      <c r="AB78" s="361">
        <f t="shared" si="53"/>
        <v>0</v>
      </c>
      <c r="AC78" s="385">
        <f t="shared" si="54"/>
        <v>0</v>
      </c>
      <c r="AD78" s="385">
        <f t="shared" si="55"/>
        <v>0</v>
      </c>
      <c r="AE78" s="385">
        <f t="shared" si="57"/>
        <v>0</v>
      </c>
      <c r="AF78" s="437">
        <f t="shared" si="57"/>
        <v>0</v>
      </c>
      <c r="AG78" s="425"/>
      <c r="AH78" s="425"/>
    </row>
    <row r="79" spans="1:34" s="188" customFormat="1" ht="14.65" thickBot="1" x14ac:dyDescent="0.5">
      <c r="A79" s="432">
        <f t="shared" si="45"/>
        <v>0</v>
      </c>
      <c r="B79" s="433">
        <f t="shared" si="46"/>
        <v>0</v>
      </c>
      <c r="C79" s="399" t="str">
        <f>IFERROR(VLOOKUP(B79,Liste_J!$C$7:$G$234,5,0),"???")</f>
        <v>???</v>
      </c>
      <c r="D79" s="434" t="str">
        <f>IFERROR(VLOOKUP(B79,Liste_J!$C$7:$F$234,4,0),"???")</f>
        <v>???</v>
      </c>
      <c r="E79" s="399">
        <f t="shared" si="47"/>
        <v>0</v>
      </c>
      <c r="F79" s="435">
        <f t="shared" si="48"/>
        <v>0</v>
      </c>
      <c r="H79" s="432">
        <f t="shared" si="49"/>
        <v>19</v>
      </c>
      <c r="I79" s="399">
        <f t="shared" si="50"/>
        <v>0</v>
      </c>
      <c r="J79" s="399" t="str">
        <f>IFERROR(VLOOKUP(I79,Liste_J!$C$7:$G$234,5,0),"???")</f>
        <v>???</v>
      </c>
      <c r="K79" s="399" t="str">
        <f>IFERROR(VLOOKUP(I79,Liste_J!$C$7:$F$234,4,0),"???")</f>
        <v>???</v>
      </c>
      <c r="L79" s="399">
        <f t="shared" si="51"/>
        <v>0</v>
      </c>
      <c r="M79" s="435">
        <f t="shared" si="52"/>
        <v>0</v>
      </c>
      <c r="N79" s="399"/>
      <c r="O79" s="399"/>
      <c r="P79" s="399"/>
      <c r="Q79" s="399"/>
      <c r="R79" s="399"/>
      <c r="S79" s="399"/>
      <c r="T79" s="399"/>
      <c r="X79" s="341"/>
      <c r="AB79" s="361">
        <f t="shared" si="53"/>
        <v>0</v>
      </c>
      <c r="AC79" s="385">
        <f t="shared" si="54"/>
        <v>0</v>
      </c>
      <c r="AD79" s="385">
        <f t="shared" si="55"/>
        <v>0</v>
      </c>
      <c r="AE79" s="385">
        <f t="shared" si="57"/>
        <v>0</v>
      </c>
      <c r="AF79" s="437">
        <f t="shared" si="57"/>
        <v>0</v>
      </c>
      <c r="AG79" s="425"/>
      <c r="AH79" s="425"/>
    </row>
    <row r="80" spans="1:34" s="188" customFormat="1" ht="14.65" thickBot="1" x14ac:dyDescent="0.5">
      <c r="A80" s="432">
        <f t="shared" si="45"/>
        <v>20</v>
      </c>
      <c r="B80" s="433">
        <f t="shared" si="46"/>
        <v>0</v>
      </c>
      <c r="C80" s="399" t="str">
        <f>IFERROR(VLOOKUP(B80,Liste_J!$C$7:$G$234,5,0),"???")</f>
        <v>???</v>
      </c>
      <c r="D80" s="434" t="str">
        <f>IFERROR(VLOOKUP(B80,Liste_J!$C$7:$F$234,4,0),"???")</f>
        <v>???</v>
      </c>
      <c r="E80" s="399">
        <f t="shared" si="47"/>
        <v>0</v>
      </c>
      <c r="F80" s="435">
        <f t="shared" si="48"/>
        <v>0</v>
      </c>
      <c r="H80" s="432">
        <f t="shared" si="49"/>
        <v>0</v>
      </c>
      <c r="I80" s="399">
        <f t="shared" si="50"/>
        <v>0</v>
      </c>
      <c r="J80" s="399" t="str">
        <f>IFERROR(VLOOKUP(I80,Liste_J!$C$7:$G$234,5,0),"???")</f>
        <v>???</v>
      </c>
      <c r="K80" s="399" t="str">
        <f>IFERROR(VLOOKUP(I80,Liste_J!$C$7:$F$234,4,0),"???")</f>
        <v>???</v>
      </c>
      <c r="L80" s="399">
        <f t="shared" si="51"/>
        <v>0</v>
      </c>
      <c r="M80" s="435">
        <f t="shared" si="52"/>
        <v>0</v>
      </c>
      <c r="N80" s="399"/>
      <c r="O80" s="399"/>
      <c r="P80" s="399"/>
      <c r="Q80" s="399"/>
      <c r="R80" s="399"/>
      <c r="S80" s="399"/>
      <c r="T80" s="399"/>
      <c r="X80" s="341"/>
      <c r="AB80" s="361">
        <f t="shared" si="53"/>
        <v>0</v>
      </c>
      <c r="AC80" s="385">
        <f t="shared" si="54"/>
        <v>0</v>
      </c>
      <c r="AD80" s="385">
        <f t="shared" si="55"/>
        <v>0</v>
      </c>
      <c r="AE80" s="385">
        <f t="shared" si="57"/>
        <v>0</v>
      </c>
      <c r="AF80" s="437">
        <f t="shared" si="57"/>
        <v>0</v>
      </c>
      <c r="AG80" s="425"/>
      <c r="AH80" s="425"/>
    </row>
    <row r="81" spans="1:34" s="188" customFormat="1" ht="14.65" thickBot="1" x14ac:dyDescent="0.5">
      <c r="A81" s="432">
        <f t="shared" si="45"/>
        <v>0</v>
      </c>
      <c r="B81" s="433">
        <f t="shared" si="46"/>
        <v>0</v>
      </c>
      <c r="C81" s="399" t="str">
        <f>IFERROR(VLOOKUP(B81,Liste_J!$C$7:$G$234,5,0),"???")</f>
        <v>???</v>
      </c>
      <c r="D81" s="434" t="str">
        <f>IFERROR(VLOOKUP(B81,Liste_J!$C$7:$F$234,4,0),"???")</f>
        <v>???</v>
      </c>
      <c r="E81" s="399">
        <f t="shared" si="47"/>
        <v>0</v>
      </c>
      <c r="F81" s="435">
        <f t="shared" si="48"/>
        <v>0</v>
      </c>
      <c r="H81" s="432">
        <f t="shared" si="49"/>
        <v>20</v>
      </c>
      <c r="I81" s="399">
        <f t="shared" si="50"/>
        <v>0</v>
      </c>
      <c r="J81" s="399" t="str">
        <f>IFERROR(VLOOKUP(I81,Liste_J!$C$7:$G$234,5,0),"???")</f>
        <v>???</v>
      </c>
      <c r="K81" s="399" t="str">
        <f>IFERROR(VLOOKUP(I81,Liste_J!$C$7:$F$234,4,0),"???")</f>
        <v>???</v>
      </c>
      <c r="L81" s="399">
        <f t="shared" si="51"/>
        <v>0</v>
      </c>
      <c r="M81" s="435">
        <f t="shared" si="52"/>
        <v>0</v>
      </c>
      <c r="N81" s="399"/>
      <c r="O81" s="399"/>
      <c r="P81" s="399"/>
      <c r="Q81" s="399"/>
      <c r="R81" s="399"/>
      <c r="S81" s="399"/>
      <c r="T81" s="399"/>
      <c r="X81" s="341"/>
      <c r="AB81" s="361">
        <f t="shared" si="53"/>
        <v>0</v>
      </c>
      <c r="AC81" s="385">
        <f t="shared" si="54"/>
        <v>0</v>
      </c>
      <c r="AD81" s="385">
        <f t="shared" si="55"/>
        <v>0</v>
      </c>
      <c r="AE81" s="385">
        <f t="shared" si="57"/>
        <v>0</v>
      </c>
      <c r="AF81" s="437">
        <f t="shared" si="57"/>
        <v>0</v>
      </c>
      <c r="AG81" s="425"/>
      <c r="AH81" s="425"/>
    </row>
    <row r="82" spans="1:34" s="188" customFormat="1" ht="14.65" thickBot="1" x14ac:dyDescent="0.5">
      <c r="A82" s="432">
        <f t="shared" si="45"/>
        <v>21</v>
      </c>
      <c r="B82" s="433">
        <f t="shared" si="46"/>
        <v>0</v>
      </c>
      <c r="C82" s="399" t="str">
        <f>IFERROR(VLOOKUP(B82,Liste_J!$C$7:$G$234,5,0),"???")</f>
        <v>???</v>
      </c>
      <c r="D82" s="434" t="str">
        <f>IFERROR(VLOOKUP(B82,Liste_J!$C$7:$F$234,4,0),"???")</f>
        <v>???</v>
      </c>
      <c r="E82" s="399">
        <f t="shared" si="47"/>
        <v>0</v>
      </c>
      <c r="F82" s="435">
        <f t="shared" si="48"/>
        <v>0</v>
      </c>
      <c r="H82" s="432">
        <f t="shared" si="49"/>
        <v>0</v>
      </c>
      <c r="I82" s="399">
        <f t="shared" si="50"/>
        <v>0</v>
      </c>
      <c r="J82" s="399" t="str">
        <f>IFERROR(VLOOKUP(I82,Liste_J!$C$7:$G$234,5,0),"???")</f>
        <v>???</v>
      </c>
      <c r="K82" s="399" t="str">
        <f>IFERROR(VLOOKUP(I82,Liste_J!$C$7:$F$234,4,0),"???")</f>
        <v>???</v>
      </c>
      <c r="L82" s="399">
        <f t="shared" si="51"/>
        <v>0</v>
      </c>
      <c r="M82" s="435">
        <f t="shared" si="52"/>
        <v>0</v>
      </c>
      <c r="N82" s="399"/>
      <c r="O82" s="399"/>
      <c r="P82" s="399"/>
      <c r="Q82" s="399"/>
      <c r="R82" s="399"/>
      <c r="S82" s="399"/>
      <c r="T82" s="399"/>
      <c r="X82" s="341"/>
      <c r="AB82" s="361">
        <f t="shared" si="53"/>
        <v>0</v>
      </c>
      <c r="AC82" s="385">
        <f t="shared" si="54"/>
        <v>0</v>
      </c>
      <c r="AD82" s="385">
        <f t="shared" si="55"/>
        <v>0</v>
      </c>
      <c r="AE82" s="385">
        <f t="shared" si="57"/>
        <v>0</v>
      </c>
      <c r="AF82" s="437">
        <f t="shared" si="57"/>
        <v>0</v>
      </c>
      <c r="AG82" s="425"/>
      <c r="AH82" s="425"/>
    </row>
    <row r="83" spans="1:34" s="188" customFormat="1" ht="14.65" thickBot="1" x14ac:dyDescent="0.5">
      <c r="A83" s="432">
        <f t="shared" si="45"/>
        <v>0</v>
      </c>
      <c r="B83" s="433">
        <f t="shared" si="46"/>
        <v>0</v>
      </c>
      <c r="C83" s="399" t="str">
        <f>IFERROR(VLOOKUP(B83,Liste_J!$C$7:$G$234,5,0),"???")</f>
        <v>???</v>
      </c>
      <c r="D83" s="434" t="str">
        <f>IFERROR(VLOOKUP(B83,Liste_J!$C$7:$F$234,4,0),"???")</f>
        <v>???</v>
      </c>
      <c r="E83" s="399">
        <f t="shared" si="47"/>
        <v>0</v>
      </c>
      <c r="F83" s="435">
        <f t="shared" si="48"/>
        <v>0</v>
      </c>
      <c r="H83" s="432">
        <f t="shared" si="49"/>
        <v>21</v>
      </c>
      <c r="I83" s="399">
        <f t="shared" si="50"/>
        <v>0</v>
      </c>
      <c r="J83" s="399" t="str">
        <f>IFERROR(VLOOKUP(I83,Liste_J!$C$7:$G$234,5,0),"???")</f>
        <v>???</v>
      </c>
      <c r="K83" s="399" t="str">
        <f>IFERROR(VLOOKUP(I83,Liste_J!$C$7:$F$234,4,0),"???")</f>
        <v>???</v>
      </c>
      <c r="L83" s="399">
        <f t="shared" si="51"/>
        <v>0</v>
      </c>
      <c r="M83" s="435">
        <f t="shared" si="52"/>
        <v>0</v>
      </c>
      <c r="N83" s="399"/>
      <c r="O83" s="399"/>
      <c r="P83" s="399"/>
      <c r="Q83" s="399"/>
      <c r="R83" s="399"/>
      <c r="S83" s="399"/>
      <c r="T83" s="399"/>
      <c r="X83" s="341"/>
      <c r="AB83" s="361">
        <f t="shared" si="53"/>
        <v>0</v>
      </c>
      <c r="AC83" s="385">
        <f t="shared" si="54"/>
        <v>0</v>
      </c>
      <c r="AD83" s="385">
        <f t="shared" si="55"/>
        <v>0</v>
      </c>
      <c r="AE83" s="385">
        <f t="shared" si="57"/>
        <v>0</v>
      </c>
      <c r="AF83" s="437">
        <f t="shared" si="57"/>
        <v>0</v>
      </c>
      <c r="AG83" s="425"/>
      <c r="AH83" s="425"/>
    </row>
    <row r="84" spans="1:34" s="188" customFormat="1" ht="14.65" thickBot="1" x14ac:dyDescent="0.5">
      <c r="A84" s="432">
        <f t="shared" si="45"/>
        <v>22</v>
      </c>
      <c r="B84" s="433">
        <f t="shared" si="46"/>
        <v>0</v>
      </c>
      <c r="C84" s="399" t="str">
        <f>IFERROR(VLOOKUP(B84,Liste_J!$C$7:$G$234,5,0),"???")</f>
        <v>???</v>
      </c>
      <c r="D84" s="434" t="str">
        <f>IFERROR(VLOOKUP(B84,Liste_J!$C$7:$F$234,4,0),"???")</f>
        <v>???</v>
      </c>
      <c r="E84" s="399">
        <f t="shared" si="47"/>
        <v>0</v>
      </c>
      <c r="F84" s="435">
        <f t="shared" si="48"/>
        <v>0</v>
      </c>
      <c r="H84" s="432">
        <f t="shared" si="49"/>
        <v>0</v>
      </c>
      <c r="I84" s="399">
        <f t="shared" si="50"/>
        <v>0</v>
      </c>
      <c r="J84" s="399" t="str">
        <f>IFERROR(VLOOKUP(I84,Liste_J!$C$7:$G$234,5,0),"???")</f>
        <v>???</v>
      </c>
      <c r="K84" s="399" t="str">
        <f>IFERROR(VLOOKUP(I84,Liste_J!$C$7:$F$234,4,0),"???")</f>
        <v>???</v>
      </c>
      <c r="L84" s="399">
        <f t="shared" si="51"/>
        <v>0</v>
      </c>
      <c r="M84" s="435">
        <f t="shared" si="52"/>
        <v>0</v>
      </c>
      <c r="N84" s="399"/>
      <c r="O84" s="399"/>
      <c r="P84" s="399"/>
      <c r="Q84" s="399"/>
      <c r="R84" s="399"/>
      <c r="S84" s="399"/>
      <c r="T84" s="399"/>
      <c r="X84" s="341"/>
      <c r="AB84" s="361">
        <f t="shared" si="53"/>
        <v>0</v>
      </c>
      <c r="AC84" s="385">
        <f t="shared" si="54"/>
        <v>0</v>
      </c>
      <c r="AD84" s="385">
        <f t="shared" si="55"/>
        <v>0</v>
      </c>
      <c r="AE84" s="385">
        <f t="shared" si="57"/>
        <v>0</v>
      </c>
      <c r="AF84" s="437">
        <f t="shared" si="57"/>
        <v>0</v>
      </c>
      <c r="AG84" s="425"/>
      <c r="AH84" s="425"/>
    </row>
    <row r="85" spans="1:34" s="188" customFormat="1" ht="14.65" thickBot="1" x14ac:dyDescent="0.5">
      <c r="A85" s="432">
        <f t="shared" si="45"/>
        <v>0</v>
      </c>
      <c r="B85" s="433">
        <f t="shared" si="46"/>
        <v>0</v>
      </c>
      <c r="C85" s="399" t="str">
        <f>IFERROR(VLOOKUP(B85,Liste_J!$C$7:$G$234,5,0),"???")</f>
        <v>???</v>
      </c>
      <c r="D85" s="434" t="str">
        <f>IFERROR(VLOOKUP(B85,Liste_J!$C$7:$F$234,4,0),"???")</f>
        <v>???</v>
      </c>
      <c r="E85" s="399">
        <f t="shared" si="47"/>
        <v>0</v>
      </c>
      <c r="F85" s="435">
        <f t="shared" si="48"/>
        <v>0</v>
      </c>
      <c r="H85" s="432">
        <f t="shared" si="49"/>
        <v>22</v>
      </c>
      <c r="I85" s="399">
        <f t="shared" si="50"/>
        <v>0</v>
      </c>
      <c r="J85" s="399" t="str">
        <f>IFERROR(VLOOKUP(I85,Liste_J!$C$7:$G$234,5,0),"???")</f>
        <v>???</v>
      </c>
      <c r="K85" s="399" t="str">
        <f>IFERROR(VLOOKUP(I85,Liste_J!$C$7:$F$234,4,0),"???")</f>
        <v>???</v>
      </c>
      <c r="L85" s="399">
        <f t="shared" si="51"/>
        <v>0</v>
      </c>
      <c r="M85" s="435">
        <f t="shared" si="52"/>
        <v>0</v>
      </c>
      <c r="N85" s="399"/>
      <c r="O85" s="399"/>
      <c r="P85" s="399"/>
      <c r="Q85" s="399"/>
      <c r="R85" s="399"/>
      <c r="S85" s="399"/>
      <c r="T85" s="399"/>
      <c r="X85" s="341"/>
      <c r="AB85" s="361">
        <f t="shared" si="53"/>
        <v>0</v>
      </c>
      <c r="AC85" s="385">
        <f t="shared" si="54"/>
        <v>0</v>
      </c>
      <c r="AD85" s="385">
        <f t="shared" si="55"/>
        <v>0</v>
      </c>
      <c r="AE85" s="385">
        <f t="shared" si="57"/>
        <v>0</v>
      </c>
      <c r="AF85" s="437">
        <f t="shared" si="57"/>
        <v>0</v>
      </c>
      <c r="AG85" s="425"/>
      <c r="AH85" s="425"/>
    </row>
    <row r="86" spans="1:34" s="188" customFormat="1" ht="14.65" thickBot="1" x14ac:dyDescent="0.5">
      <c r="A86" s="432">
        <f t="shared" si="45"/>
        <v>23</v>
      </c>
      <c r="B86" s="433">
        <f t="shared" si="46"/>
        <v>0</v>
      </c>
      <c r="C86" s="399" t="str">
        <f>IFERROR(VLOOKUP(B86,Liste_J!$C$7:$G$234,5,0),"???")</f>
        <v>???</v>
      </c>
      <c r="D86" s="434" t="str">
        <f>IFERROR(VLOOKUP(B86,Liste_J!$C$7:$F$234,4,0),"???")</f>
        <v>???</v>
      </c>
      <c r="E86" s="399">
        <f t="shared" si="47"/>
        <v>0</v>
      </c>
      <c r="F86" s="435">
        <f t="shared" si="48"/>
        <v>0</v>
      </c>
      <c r="H86" s="432">
        <f t="shared" si="49"/>
        <v>0</v>
      </c>
      <c r="I86" s="399">
        <f t="shared" si="50"/>
        <v>0</v>
      </c>
      <c r="J86" s="399" t="str">
        <f>IFERROR(VLOOKUP(I86,Liste_J!$C$7:$G$234,5,0),"???")</f>
        <v>???</v>
      </c>
      <c r="K86" s="399" t="str">
        <f>IFERROR(VLOOKUP(I86,Liste_J!$C$7:$F$234,4,0),"???")</f>
        <v>???</v>
      </c>
      <c r="L86" s="399">
        <f t="shared" si="51"/>
        <v>0</v>
      </c>
      <c r="M86" s="435">
        <f t="shared" si="52"/>
        <v>0</v>
      </c>
      <c r="N86" s="399"/>
      <c r="O86" s="399"/>
      <c r="P86" s="399"/>
      <c r="Q86" s="399"/>
      <c r="R86" s="399"/>
      <c r="S86" s="399"/>
      <c r="T86" s="399"/>
      <c r="X86" s="341"/>
      <c r="AB86" s="361">
        <f t="shared" si="53"/>
        <v>0</v>
      </c>
      <c r="AC86" s="385">
        <f t="shared" si="54"/>
        <v>0</v>
      </c>
      <c r="AD86" s="385">
        <f t="shared" si="55"/>
        <v>0</v>
      </c>
      <c r="AE86" s="385">
        <f t="shared" si="57"/>
        <v>0</v>
      </c>
      <c r="AF86" s="437">
        <f t="shared" si="57"/>
        <v>0</v>
      </c>
      <c r="AG86" s="425"/>
      <c r="AH86" s="425"/>
    </row>
    <row r="87" spans="1:34" s="188" customFormat="1" ht="14.65" thickBot="1" x14ac:dyDescent="0.5">
      <c r="A87" s="432">
        <f t="shared" si="45"/>
        <v>0</v>
      </c>
      <c r="B87" s="433">
        <f t="shared" si="46"/>
        <v>0</v>
      </c>
      <c r="C87" s="399" t="str">
        <f>IFERROR(VLOOKUP(B87,Liste_J!$C$7:$G$234,5,0),"???")</f>
        <v>???</v>
      </c>
      <c r="D87" s="434" t="str">
        <f>IFERROR(VLOOKUP(B87,Liste_J!$C$7:$F$234,4,0),"???")</f>
        <v>???</v>
      </c>
      <c r="E87" s="399">
        <f t="shared" si="47"/>
        <v>0</v>
      </c>
      <c r="F87" s="435">
        <f t="shared" si="48"/>
        <v>0</v>
      </c>
      <c r="H87" s="432">
        <f t="shared" si="49"/>
        <v>23</v>
      </c>
      <c r="I87" s="399">
        <f t="shared" si="50"/>
        <v>0</v>
      </c>
      <c r="J87" s="399" t="str">
        <f>IFERROR(VLOOKUP(I87,Liste_J!$C$7:$G$234,5,0),"???")</f>
        <v>???</v>
      </c>
      <c r="K87" s="399" t="str">
        <f>IFERROR(VLOOKUP(I87,Liste_J!$C$7:$F$234,4,0),"???")</f>
        <v>???</v>
      </c>
      <c r="L87" s="399">
        <f t="shared" si="51"/>
        <v>0</v>
      </c>
      <c r="M87" s="435">
        <f t="shared" si="52"/>
        <v>0</v>
      </c>
      <c r="N87" s="399"/>
      <c r="O87" s="399"/>
      <c r="P87" s="399"/>
      <c r="Q87" s="399"/>
      <c r="R87" s="399"/>
      <c r="S87" s="399"/>
      <c r="T87" s="399"/>
      <c r="X87" s="341"/>
      <c r="AB87" s="361">
        <f t="shared" si="53"/>
        <v>0</v>
      </c>
      <c r="AC87" s="385">
        <f t="shared" si="54"/>
        <v>0</v>
      </c>
      <c r="AD87" s="385">
        <f t="shared" si="55"/>
        <v>0</v>
      </c>
      <c r="AE87" s="385">
        <f t="shared" si="57"/>
        <v>0</v>
      </c>
      <c r="AF87" s="437">
        <f t="shared" si="57"/>
        <v>0</v>
      </c>
      <c r="AG87" s="425"/>
      <c r="AH87" s="425"/>
    </row>
    <row r="88" spans="1:34" s="188" customFormat="1" ht="14.65" thickBot="1" x14ac:dyDescent="0.5">
      <c r="A88" s="432">
        <f t="shared" si="45"/>
        <v>24</v>
      </c>
      <c r="B88" s="433">
        <f t="shared" si="46"/>
        <v>0</v>
      </c>
      <c r="C88" s="399" t="str">
        <f>IFERROR(VLOOKUP(B88,Liste_J!$C$7:$G$234,5,0),"???")</f>
        <v>???</v>
      </c>
      <c r="D88" s="434" t="str">
        <f>IFERROR(VLOOKUP(B88,Liste_J!$C$7:$F$234,4,0),"???")</f>
        <v>???</v>
      </c>
      <c r="E88" s="399">
        <f t="shared" si="47"/>
        <v>0</v>
      </c>
      <c r="F88" s="435">
        <f t="shared" si="48"/>
        <v>0</v>
      </c>
      <c r="H88" s="432">
        <f t="shared" si="49"/>
        <v>0</v>
      </c>
      <c r="I88" s="399">
        <f t="shared" si="50"/>
        <v>0</v>
      </c>
      <c r="J88" s="399" t="str">
        <f>IFERROR(VLOOKUP(I88,Liste_J!$C$7:$G$234,5,0),"???")</f>
        <v>???</v>
      </c>
      <c r="K88" s="399" t="str">
        <f>IFERROR(VLOOKUP(I88,Liste_J!$C$7:$F$234,4,0),"???")</f>
        <v>???</v>
      </c>
      <c r="L88" s="399">
        <f t="shared" si="51"/>
        <v>0</v>
      </c>
      <c r="M88" s="435">
        <f t="shared" si="52"/>
        <v>0</v>
      </c>
      <c r="N88" s="399"/>
      <c r="O88" s="399"/>
      <c r="P88" s="399"/>
      <c r="Q88" s="399"/>
      <c r="R88" s="399"/>
      <c r="S88" s="399"/>
      <c r="T88" s="399"/>
      <c r="X88" s="341"/>
      <c r="AB88" s="361">
        <f t="shared" si="53"/>
        <v>0</v>
      </c>
      <c r="AC88" s="385">
        <f t="shared" si="54"/>
        <v>0</v>
      </c>
      <c r="AD88" s="385">
        <f t="shared" si="55"/>
        <v>0</v>
      </c>
      <c r="AE88" s="385">
        <f t="shared" si="57"/>
        <v>0</v>
      </c>
      <c r="AF88" s="437">
        <f t="shared" si="57"/>
        <v>0</v>
      </c>
      <c r="AG88" s="425"/>
      <c r="AH88" s="425"/>
    </row>
    <row r="89" spans="1:34" s="188" customFormat="1" ht="14.65" thickBot="1" x14ac:dyDescent="0.5">
      <c r="A89" s="432">
        <f t="shared" si="45"/>
        <v>0</v>
      </c>
      <c r="B89" s="433">
        <f t="shared" si="46"/>
        <v>0</v>
      </c>
      <c r="C89" s="399" t="str">
        <f>IFERROR(VLOOKUP(B89,Liste_J!$C$7:$G$234,5,0),"???")</f>
        <v>???</v>
      </c>
      <c r="D89" s="434" t="str">
        <f>IFERROR(VLOOKUP(B89,Liste_J!$C$7:$F$234,4,0),"???")</f>
        <v>???</v>
      </c>
      <c r="E89" s="399">
        <f t="shared" si="47"/>
        <v>0</v>
      </c>
      <c r="F89" s="435">
        <f t="shared" si="48"/>
        <v>0</v>
      </c>
      <c r="H89" s="432">
        <f t="shared" si="49"/>
        <v>24</v>
      </c>
      <c r="I89" s="399">
        <f t="shared" si="50"/>
        <v>0</v>
      </c>
      <c r="J89" s="399" t="str">
        <f>IFERROR(VLOOKUP(I89,Liste_J!$C$7:$G$234,5,0),"???")</f>
        <v>???</v>
      </c>
      <c r="K89" s="399" t="str">
        <f>IFERROR(VLOOKUP(I89,Liste_J!$C$7:$F$234,4,0),"???")</f>
        <v>???</v>
      </c>
      <c r="L89" s="399">
        <f t="shared" si="51"/>
        <v>0</v>
      </c>
      <c r="M89" s="435">
        <f t="shared" si="52"/>
        <v>0</v>
      </c>
      <c r="N89" s="399"/>
      <c r="O89" s="399"/>
      <c r="P89" s="399"/>
      <c r="Q89" s="399"/>
      <c r="R89" s="399"/>
      <c r="S89" s="399"/>
      <c r="T89" s="399"/>
      <c r="X89" s="341"/>
      <c r="AB89" s="361">
        <f t="shared" si="53"/>
        <v>0</v>
      </c>
      <c r="AC89" s="385">
        <f t="shared" si="54"/>
        <v>0</v>
      </c>
      <c r="AD89" s="385">
        <f t="shared" si="55"/>
        <v>0</v>
      </c>
      <c r="AE89" s="385">
        <f t="shared" si="57"/>
        <v>0</v>
      </c>
      <c r="AF89" s="437">
        <f t="shared" si="57"/>
        <v>0</v>
      </c>
      <c r="AG89" s="425"/>
      <c r="AH89" s="425"/>
    </row>
    <row r="90" spans="1:34" s="188" customFormat="1" ht="14.65" thickBot="1" x14ac:dyDescent="0.5">
      <c r="A90" s="432">
        <f t="shared" si="45"/>
        <v>25</v>
      </c>
      <c r="B90" s="433">
        <f t="shared" si="46"/>
        <v>0</v>
      </c>
      <c r="C90" s="399" t="str">
        <f>IFERROR(VLOOKUP(B90,Liste_J!$C$7:$G$234,5,0),"???")</f>
        <v>???</v>
      </c>
      <c r="D90" s="434" t="str">
        <f>IFERROR(VLOOKUP(B90,Liste_J!$C$7:$F$234,4,0),"???")</f>
        <v>???</v>
      </c>
      <c r="E90" s="399">
        <f t="shared" si="47"/>
        <v>0</v>
      </c>
      <c r="F90" s="435">
        <f t="shared" si="48"/>
        <v>0</v>
      </c>
      <c r="H90" s="432">
        <f t="shared" si="49"/>
        <v>0</v>
      </c>
      <c r="I90" s="399">
        <f t="shared" si="50"/>
        <v>0</v>
      </c>
      <c r="J90" s="399" t="str">
        <f>IFERROR(VLOOKUP(I90,Liste_J!$C$7:$G$234,5,0),"???")</f>
        <v>???</v>
      </c>
      <c r="K90" s="399" t="str">
        <f>IFERROR(VLOOKUP(I90,Liste_J!$C$7:$F$234,4,0),"???")</f>
        <v>???</v>
      </c>
      <c r="L90" s="399">
        <f t="shared" si="51"/>
        <v>0</v>
      </c>
      <c r="M90" s="435">
        <f t="shared" si="52"/>
        <v>0</v>
      </c>
      <c r="N90" s="399"/>
      <c r="O90" s="399"/>
      <c r="P90" s="399"/>
      <c r="Q90" s="399"/>
      <c r="R90" s="399"/>
      <c r="S90" s="399"/>
      <c r="T90" s="399"/>
      <c r="X90" s="341"/>
      <c r="AB90" s="361">
        <f t="shared" si="53"/>
        <v>0</v>
      </c>
      <c r="AC90" s="385">
        <f t="shared" si="54"/>
        <v>0</v>
      </c>
      <c r="AD90" s="385">
        <f t="shared" si="55"/>
        <v>0</v>
      </c>
      <c r="AE90" s="385">
        <f t="shared" si="57"/>
        <v>0</v>
      </c>
      <c r="AF90" s="437">
        <f t="shared" si="57"/>
        <v>0</v>
      </c>
      <c r="AG90" s="425"/>
      <c r="AH90" s="425"/>
    </row>
    <row r="91" spans="1:34" s="188" customFormat="1" ht="14.65" thickBot="1" x14ac:dyDescent="0.5">
      <c r="A91" s="432">
        <f t="shared" si="45"/>
        <v>0</v>
      </c>
      <c r="B91" s="433">
        <f t="shared" si="46"/>
        <v>0</v>
      </c>
      <c r="C91" s="399" t="str">
        <f>IFERROR(VLOOKUP(B91,Liste_J!$C$7:$G$234,5,0),"???")</f>
        <v>???</v>
      </c>
      <c r="D91" s="434" t="str">
        <f>IFERROR(VLOOKUP(B91,Liste_J!$C$7:$F$234,4,0),"???")</f>
        <v>???</v>
      </c>
      <c r="E91" s="399">
        <f t="shared" si="47"/>
        <v>0</v>
      </c>
      <c r="F91" s="435">
        <f t="shared" si="48"/>
        <v>0</v>
      </c>
      <c r="H91" s="432">
        <f t="shared" si="49"/>
        <v>25</v>
      </c>
      <c r="I91" s="399">
        <f t="shared" si="50"/>
        <v>0</v>
      </c>
      <c r="J91" s="399" t="str">
        <f>IFERROR(VLOOKUP(I91,Liste_J!$C$7:$G$234,5,0),"???")</f>
        <v>???</v>
      </c>
      <c r="K91" s="399" t="str">
        <f>IFERROR(VLOOKUP(I91,Liste_J!$C$7:$F$234,4,0),"???")</f>
        <v>???</v>
      </c>
      <c r="L91" s="399">
        <f t="shared" si="51"/>
        <v>0</v>
      </c>
      <c r="M91" s="435">
        <f t="shared" si="52"/>
        <v>0</v>
      </c>
      <c r="N91" s="399"/>
      <c r="O91" s="399"/>
      <c r="P91" s="399"/>
      <c r="Q91" s="399"/>
      <c r="R91" s="399"/>
      <c r="S91" s="399"/>
      <c r="T91" s="399"/>
      <c r="X91" s="341"/>
      <c r="AB91" s="361">
        <f t="shared" si="53"/>
        <v>0</v>
      </c>
      <c r="AC91" s="385">
        <f t="shared" si="54"/>
        <v>0</v>
      </c>
      <c r="AD91" s="385">
        <f t="shared" si="55"/>
        <v>0</v>
      </c>
      <c r="AE91" s="385">
        <f t="shared" si="57"/>
        <v>0</v>
      </c>
      <c r="AF91" s="437">
        <f t="shared" si="57"/>
        <v>0</v>
      </c>
      <c r="AG91" s="425"/>
      <c r="AH91" s="425"/>
    </row>
    <row r="92" spans="1:34" s="188" customFormat="1" ht="14.65" thickBot="1" x14ac:dyDescent="0.5">
      <c r="A92" s="432">
        <f t="shared" si="45"/>
        <v>26</v>
      </c>
      <c r="B92" s="433">
        <f t="shared" si="46"/>
        <v>0</v>
      </c>
      <c r="C92" s="399" t="str">
        <f>IFERROR(VLOOKUP(B92,Liste_J!$C$7:$G$234,5,0),"???")</f>
        <v>???</v>
      </c>
      <c r="D92" s="434" t="str">
        <f>IFERROR(VLOOKUP(B92,Liste_J!$C$7:$F$234,4,0),"???")</f>
        <v>???</v>
      </c>
      <c r="E92" s="399">
        <f t="shared" si="47"/>
        <v>0</v>
      </c>
      <c r="F92" s="435">
        <f t="shared" si="48"/>
        <v>0</v>
      </c>
      <c r="H92" s="432">
        <f t="shared" si="49"/>
        <v>0</v>
      </c>
      <c r="I92" s="399">
        <f t="shared" si="50"/>
        <v>0</v>
      </c>
      <c r="J92" s="399" t="str">
        <f>IFERROR(VLOOKUP(I92,Liste_J!$C$7:$G$234,5,0),"???")</f>
        <v>???</v>
      </c>
      <c r="K92" s="399" t="str">
        <f>IFERROR(VLOOKUP(I92,Liste_J!$C$7:$F$234,4,0),"???")</f>
        <v>???</v>
      </c>
      <c r="L92" s="399">
        <f t="shared" si="51"/>
        <v>0</v>
      </c>
      <c r="M92" s="435">
        <f t="shared" si="52"/>
        <v>0</v>
      </c>
      <c r="N92" s="399"/>
      <c r="O92" s="399"/>
      <c r="P92" s="399"/>
      <c r="Q92" s="399"/>
      <c r="R92" s="399"/>
      <c r="S92" s="399"/>
      <c r="T92" s="399"/>
      <c r="X92" s="341"/>
      <c r="AB92" s="361">
        <f t="shared" si="53"/>
        <v>0</v>
      </c>
      <c r="AC92" s="385">
        <f t="shared" si="54"/>
        <v>0</v>
      </c>
      <c r="AD92" s="385">
        <f t="shared" si="55"/>
        <v>0</v>
      </c>
      <c r="AE92" s="385">
        <f t="shared" si="57"/>
        <v>0</v>
      </c>
      <c r="AF92" s="437">
        <f t="shared" si="57"/>
        <v>0</v>
      </c>
      <c r="AG92" s="425"/>
      <c r="AH92" s="425"/>
    </row>
    <row r="93" spans="1:34" s="188" customFormat="1" ht="14.65" thickBot="1" x14ac:dyDescent="0.5">
      <c r="A93" s="432">
        <f t="shared" si="45"/>
        <v>0</v>
      </c>
      <c r="B93" s="433">
        <f t="shared" si="46"/>
        <v>0</v>
      </c>
      <c r="C93" s="399" t="str">
        <f>IFERROR(VLOOKUP(B93,Liste_J!$C$7:$G$234,5,0),"???")</f>
        <v>???</v>
      </c>
      <c r="D93" s="434" t="str">
        <f>IFERROR(VLOOKUP(B93,Liste_J!$C$7:$F$234,4,0),"???")</f>
        <v>???</v>
      </c>
      <c r="E93" s="399">
        <f t="shared" si="47"/>
        <v>0</v>
      </c>
      <c r="F93" s="435">
        <f t="shared" si="48"/>
        <v>0</v>
      </c>
      <c r="H93" s="432">
        <f t="shared" si="49"/>
        <v>26</v>
      </c>
      <c r="I93" s="399">
        <f t="shared" si="50"/>
        <v>0</v>
      </c>
      <c r="J93" s="399" t="str">
        <f>IFERROR(VLOOKUP(I93,Liste_J!$C$7:$G$234,5,0),"???")</f>
        <v>???</v>
      </c>
      <c r="K93" s="399" t="str">
        <f>IFERROR(VLOOKUP(I93,Liste_J!$C$7:$F$234,4,0),"???")</f>
        <v>???</v>
      </c>
      <c r="L93" s="399">
        <f t="shared" si="51"/>
        <v>0</v>
      </c>
      <c r="M93" s="435">
        <f t="shared" si="52"/>
        <v>0</v>
      </c>
      <c r="N93" s="399"/>
      <c r="O93" s="399"/>
      <c r="P93" s="399"/>
      <c r="Q93" s="399"/>
      <c r="R93" s="399"/>
      <c r="S93" s="399"/>
      <c r="T93" s="399"/>
      <c r="X93" s="341"/>
      <c r="AB93" s="361">
        <f t="shared" si="53"/>
        <v>0</v>
      </c>
      <c r="AC93" s="385">
        <f t="shared" si="54"/>
        <v>0</v>
      </c>
      <c r="AD93" s="385">
        <f t="shared" si="55"/>
        <v>0</v>
      </c>
      <c r="AE93" s="385">
        <f t="shared" si="57"/>
        <v>0</v>
      </c>
      <c r="AF93" s="437">
        <f t="shared" si="57"/>
        <v>0</v>
      </c>
      <c r="AG93" s="425"/>
      <c r="AH93" s="425"/>
    </row>
    <row r="94" spans="1:34" s="188" customFormat="1" ht="14.65" thickBot="1" x14ac:dyDescent="0.5">
      <c r="A94" s="432">
        <f t="shared" si="45"/>
        <v>27</v>
      </c>
      <c r="B94" s="433">
        <f t="shared" si="46"/>
        <v>0</v>
      </c>
      <c r="C94" s="399" t="str">
        <f>IFERROR(VLOOKUP(B94,Liste_J!$C$7:$G$234,5,0),"???")</f>
        <v>???</v>
      </c>
      <c r="D94" s="434" t="str">
        <f>IFERROR(VLOOKUP(B94,Liste_J!$C$7:$F$234,4,0),"???")</f>
        <v>???</v>
      </c>
      <c r="E94" s="399">
        <f t="shared" si="47"/>
        <v>0</v>
      </c>
      <c r="F94" s="435">
        <f t="shared" si="48"/>
        <v>0</v>
      </c>
      <c r="H94" s="432">
        <f t="shared" si="49"/>
        <v>0</v>
      </c>
      <c r="I94" s="399">
        <f t="shared" si="50"/>
        <v>0</v>
      </c>
      <c r="J94" s="399" t="str">
        <f>IFERROR(VLOOKUP(I94,Liste_J!$C$7:$G$234,5,0),"???")</f>
        <v>???</v>
      </c>
      <c r="K94" s="399" t="str">
        <f>IFERROR(VLOOKUP(I94,Liste_J!$C$7:$F$234,4,0),"???")</f>
        <v>???</v>
      </c>
      <c r="L94" s="399">
        <f t="shared" si="51"/>
        <v>0</v>
      </c>
      <c r="M94" s="435">
        <f t="shared" si="52"/>
        <v>0</v>
      </c>
      <c r="N94" s="399"/>
      <c r="O94" s="399"/>
      <c r="P94" s="399"/>
      <c r="Q94" s="399"/>
      <c r="R94" s="399"/>
      <c r="S94" s="399"/>
      <c r="T94" s="399"/>
      <c r="X94" s="341"/>
      <c r="AB94" s="361">
        <f t="shared" si="53"/>
        <v>0</v>
      </c>
      <c r="AC94" s="385">
        <f t="shared" si="54"/>
        <v>0</v>
      </c>
      <c r="AD94" s="385">
        <f t="shared" si="55"/>
        <v>0</v>
      </c>
      <c r="AE94" s="385">
        <f t="shared" si="57"/>
        <v>0</v>
      </c>
      <c r="AF94" s="437">
        <f t="shared" si="57"/>
        <v>0</v>
      </c>
      <c r="AG94" s="425"/>
      <c r="AH94" s="425"/>
    </row>
    <row r="95" spans="1:34" s="188" customFormat="1" ht="14.65" thickBot="1" x14ac:dyDescent="0.5">
      <c r="A95" s="432">
        <f t="shared" si="45"/>
        <v>0</v>
      </c>
      <c r="B95" s="433">
        <f t="shared" si="46"/>
        <v>0</v>
      </c>
      <c r="C95" s="399" t="str">
        <f>IFERROR(VLOOKUP(B95,Liste_J!$C$7:$G$234,5,0),"???")</f>
        <v>???</v>
      </c>
      <c r="D95" s="434" t="str">
        <f>IFERROR(VLOOKUP(B95,Liste_J!$C$7:$F$234,4,0),"???")</f>
        <v>???</v>
      </c>
      <c r="E95" s="399">
        <f t="shared" si="47"/>
        <v>0</v>
      </c>
      <c r="F95" s="435">
        <f t="shared" si="48"/>
        <v>0</v>
      </c>
      <c r="H95" s="432">
        <f t="shared" si="49"/>
        <v>27</v>
      </c>
      <c r="I95" s="399">
        <f t="shared" si="50"/>
        <v>0</v>
      </c>
      <c r="J95" s="399" t="str">
        <f>IFERROR(VLOOKUP(I95,Liste_J!$C$7:$G$234,5,0),"???")</f>
        <v>???</v>
      </c>
      <c r="K95" s="399" t="str">
        <f>IFERROR(VLOOKUP(I95,Liste_J!$C$7:$F$234,4,0),"???")</f>
        <v>???</v>
      </c>
      <c r="L95" s="399">
        <f t="shared" si="51"/>
        <v>0</v>
      </c>
      <c r="M95" s="435">
        <f t="shared" si="52"/>
        <v>0</v>
      </c>
      <c r="N95" s="399"/>
      <c r="O95" s="399"/>
      <c r="P95" s="399"/>
      <c r="Q95" s="399"/>
      <c r="R95" s="399"/>
      <c r="S95" s="399"/>
      <c r="T95" s="399"/>
      <c r="X95" s="341"/>
      <c r="AB95" s="361">
        <f t="shared" si="53"/>
        <v>0</v>
      </c>
      <c r="AC95" s="385">
        <f t="shared" si="54"/>
        <v>0</v>
      </c>
      <c r="AD95" s="385">
        <f t="shared" si="55"/>
        <v>0</v>
      </c>
      <c r="AE95" s="385">
        <f t="shared" si="57"/>
        <v>0</v>
      </c>
      <c r="AF95" s="437">
        <f t="shared" si="57"/>
        <v>0</v>
      </c>
      <c r="AG95" s="425"/>
      <c r="AH95" s="425"/>
    </row>
    <row r="96" spans="1:34" s="188" customFormat="1" ht="14.65" thickBot="1" x14ac:dyDescent="0.5">
      <c r="A96" s="432">
        <f t="shared" si="45"/>
        <v>28</v>
      </c>
      <c r="B96" s="433">
        <f t="shared" si="46"/>
        <v>0</v>
      </c>
      <c r="C96" s="399" t="str">
        <f>IFERROR(VLOOKUP(B96,Liste_J!$C$7:$G$234,5,0),"???")</f>
        <v>???</v>
      </c>
      <c r="D96" s="434" t="str">
        <f>IFERROR(VLOOKUP(B96,Liste_J!$C$7:$F$234,4,0),"???")</f>
        <v>???</v>
      </c>
      <c r="E96" s="399">
        <f t="shared" si="47"/>
        <v>0</v>
      </c>
      <c r="F96" s="435">
        <f t="shared" si="48"/>
        <v>0</v>
      </c>
      <c r="H96" s="432">
        <f t="shared" si="49"/>
        <v>0</v>
      </c>
      <c r="I96" s="399">
        <f t="shared" si="50"/>
        <v>0</v>
      </c>
      <c r="J96" s="399" t="str">
        <f>IFERROR(VLOOKUP(I96,Liste_J!$C$7:$G$234,5,0),"???")</f>
        <v>???</v>
      </c>
      <c r="K96" s="399" t="str">
        <f>IFERROR(VLOOKUP(I96,Liste_J!$C$7:$F$234,4,0),"???")</f>
        <v>???</v>
      </c>
      <c r="L96" s="399">
        <f t="shared" si="51"/>
        <v>0</v>
      </c>
      <c r="M96" s="435">
        <f t="shared" si="52"/>
        <v>0</v>
      </c>
      <c r="N96" s="399"/>
      <c r="O96" s="399"/>
      <c r="P96" s="399"/>
      <c r="Q96" s="399"/>
      <c r="R96" s="399"/>
      <c r="S96" s="399"/>
      <c r="T96" s="399"/>
      <c r="X96" s="341"/>
      <c r="AB96" s="361">
        <f t="shared" si="53"/>
        <v>0</v>
      </c>
      <c r="AC96" s="385">
        <f t="shared" si="54"/>
        <v>0</v>
      </c>
      <c r="AD96" s="385">
        <f t="shared" si="55"/>
        <v>0</v>
      </c>
      <c r="AE96" s="385">
        <f t="shared" si="57"/>
        <v>0</v>
      </c>
      <c r="AF96" s="437">
        <f t="shared" si="57"/>
        <v>0</v>
      </c>
      <c r="AG96" s="425"/>
      <c r="AH96" s="425"/>
    </row>
    <row r="97" spans="1:34" s="188" customFormat="1" ht="14.65" thickBot="1" x14ac:dyDescent="0.5">
      <c r="A97" s="432">
        <f t="shared" si="45"/>
        <v>0</v>
      </c>
      <c r="B97" s="433">
        <f t="shared" si="46"/>
        <v>0</v>
      </c>
      <c r="C97" s="399" t="str">
        <f>IFERROR(VLOOKUP(B97,Liste_J!$C$7:$G$234,5,0),"???")</f>
        <v>???</v>
      </c>
      <c r="D97" s="434" t="str">
        <f>IFERROR(VLOOKUP(B97,Liste_J!$C$7:$F$234,4,0),"???")</f>
        <v>???</v>
      </c>
      <c r="E97" s="399">
        <f t="shared" si="47"/>
        <v>0</v>
      </c>
      <c r="F97" s="435">
        <f t="shared" si="48"/>
        <v>0</v>
      </c>
      <c r="H97" s="432">
        <f t="shared" si="49"/>
        <v>28</v>
      </c>
      <c r="I97" s="399">
        <f t="shared" si="50"/>
        <v>0</v>
      </c>
      <c r="J97" s="399" t="str">
        <f>IFERROR(VLOOKUP(I97,Liste_J!$C$7:$G$234,5,0),"???")</f>
        <v>???</v>
      </c>
      <c r="K97" s="399" t="str">
        <f>IFERROR(VLOOKUP(I97,Liste_J!$C$7:$F$234,4,0),"???")</f>
        <v>???</v>
      </c>
      <c r="L97" s="399">
        <f t="shared" si="51"/>
        <v>0</v>
      </c>
      <c r="M97" s="435">
        <f t="shared" si="52"/>
        <v>0</v>
      </c>
      <c r="N97" s="399"/>
      <c r="O97" s="399"/>
      <c r="P97" s="399"/>
      <c r="Q97" s="399"/>
      <c r="R97" s="399"/>
      <c r="S97" s="399"/>
      <c r="T97" s="399"/>
      <c r="X97" s="341"/>
      <c r="AB97" s="361">
        <f t="shared" si="53"/>
        <v>0</v>
      </c>
      <c r="AC97" s="385">
        <f t="shared" si="54"/>
        <v>0</v>
      </c>
      <c r="AD97" s="385">
        <f t="shared" si="55"/>
        <v>0</v>
      </c>
      <c r="AE97" s="385">
        <f t="shared" si="57"/>
        <v>0</v>
      </c>
      <c r="AF97" s="437">
        <f t="shared" si="57"/>
        <v>0</v>
      </c>
      <c r="AG97" s="425"/>
      <c r="AH97" s="425"/>
    </row>
    <row r="98" spans="1:34" s="188" customFormat="1" ht="14.65" thickBot="1" x14ac:dyDescent="0.5">
      <c r="A98" s="432">
        <f t="shared" si="45"/>
        <v>29</v>
      </c>
      <c r="B98" s="433">
        <f t="shared" si="46"/>
        <v>0</v>
      </c>
      <c r="C98" s="399" t="str">
        <f>IFERROR(VLOOKUP(B98,Liste_J!$C$7:$G$234,5,0),"???")</f>
        <v>???</v>
      </c>
      <c r="D98" s="434" t="str">
        <f>IFERROR(VLOOKUP(B98,Liste_J!$C$7:$F$234,4,0),"???")</f>
        <v>???</v>
      </c>
      <c r="E98" s="399">
        <f t="shared" si="47"/>
        <v>0</v>
      </c>
      <c r="F98" s="435">
        <f t="shared" si="48"/>
        <v>0</v>
      </c>
      <c r="H98" s="432">
        <f t="shared" si="49"/>
        <v>0</v>
      </c>
      <c r="I98" s="399">
        <f t="shared" si="50"/>
        <v>0</v>
      </c>
      <c r="J98" s="399" t="str">
        <f>IFERROR(VLOOKUP(I98,Liste_J!$C$7:$G$234,5,0),"???")</f>
        <v>???</v>
      </c>
      <c r="K98" s="399" t="str">
        <f>IFERROR(VLOOKUP(I98,Liste_J!$C$7:$F$234,4,0),"???")</f>
        <v>???</v>
      </c>
      <c r="L98" s="399">
        <f t="shared" si="51"/>
        <v>0</v>
      </c>
      <c r="M98" s="435">
        <f t="shared" si="52"/>
        <v>0</v>
      </c>
      <c r="N98" s="399"/>
      <c r="O98" s="399"/>
      <c r="P98" s="399"/>
      <c r="Q98" s="399"/>
      <c r="R98" s="399"/>
      <c r="S98" s="399"/>
      <c r="T98" s="399"/>
      <c r="X98" s="341"/>
      <c r="AB98" s="361">
        <f t="shared" si="53"/>
        <v>0</v>
      </c>
      <c r="AC98" s="385">
        <f t="shared" si="54"/>
        <v>0</v>
      </c>
      <c r="AD98" s="385">
        <f t="shared" si="55"/>
        <v>0</v>
      </c>
      <c r="AE98" s="385">
        <f t="shared" si="57"/>
        <v>0</v>
      </c>
      <c r="AF98" s="437">
        <f t="shared" si="57"/>
        <v>0</v>
      </c>
      <c r="AG98" s="425"/>
      <c r="AH98" s="425"/>
    </row>
    <row r="99" spans="1:34" s="188" customFormat="1" ht="14.65" thickBot="1" x14ac:dyDescent="0.5">
      <c r="A99" s="432">
        <f t="shared" si="45"/>
        <v>0</v>
      </c>
      <c r="B99" s="433">
        <f t="shared" si="46"/>
        <v>0</v>
      </c>
      <c r="C99" s="399" t="str">
        <f>IFERROR(VLOOKUP(B99,Liste_J!$C$7:$G$234,5,0),"???")</f>
        <v>???</v>
      </c>
      <c r="D99" s="434" t="str">
        <f>IFERROR(VLOOKUP(B99,Liste_J!$C$7:$F$234,4,0),"???")</f>
        <v>???</v>
      </c>
      <c r="E99" s="399">
        <f t="shared" si="47"/>
        <v>0</v>
      </c>
      <c r="F99" s="435">
        <f t="shared" si="48"/>
        <v>0</v>
      </c>
      <c r="H99" s="432">
        <f t="shared" si="49"/>
        <v>29</v>
      </c>
      <c r="I99" s="399">
        <f t="shared" si="50"/>
        <v>0</v>
      </c>
      <c r="J99" s="399" t="str">
        <f>IFERROR(VLOOKUP(I99,Liste_J!$C$7:$G$234,5,0),"???")</f>
        <v>???</v>
      </c>
      <c r="K99" s="399" t="str">
        <f>IFERROR(VLOOKUP(I99,Liste_J!$C$7:$F$234,4,0),"???")</f>
        <v>???</v>
      </c>
      <c r="L99" s="399">
        <f t="shared" si="51"/>
        <v>0</v>
      </c>
      <c r="M99" s="435">
        <f t="shared" si="52"/>
        <v>0</v>
      </c>
      <c r="N99" s="399"/>
      <c r="O99" s="399"/>
      <c r="P99" s="399"/>
      <c r="Q99" s="399"/>
      <c r="R99" s="399"/>
      <c r="S99" s="399"/>
      <c r="T99" s="399"/>
      <c r="X99" s="341"/>
      <c r="AB99" s="361">
        <f t="shared" si="53"/>
        <v>0</v>
      </c>
      <c r="AC99" s="385">
        <f t="shared" si="54"/>
        <v>0</v>
      </c>
      <c r="AD99" s="385">
        <f t="shared" si="55"/>
        <v>0</v>
      </c>
      <c r="AE99" s="385">
        <f t="shared" si="57"/>
        <v>0</v>
      </c>
      <c r="AF99" s="437">
        <f t="shared" si="57"/>
        <v>0</v>
      </c>
      <c r="AG99" s="425"/>
      <c r="AH99" s="425"/>
    </row>
    <row r="100" spans="1:34" s="188" customFormat="1" ht="14.65" thickBot="1" x14ac:dyDescent="0.5">
      <c r="A100" s="432">
        <f t="shared" si="45"/>
        <v>30</v>
      </c>
      <c r="B100" s="433">
        <f t="shared" si="46"/>
        <v>0</v>
      </c>
      <c r="C100" s="399" t="str">
        <f>IFERROR(VLOOKUP(B100,Liste_J!$C$7:$G$234,5,0),"???")</f>
        <v>???</v>
      </c>
      <c r="D100" s="434" t="str">
        <f>IFERROR(VLOOKUP(B100,Liste_J!$C$7:$F$234,4,0),"???")</f>
        <v>???</v>
      </c>
      <c r="E100" s="399">
        <f t="shared" si="47"/>
        <v>0</v>
      </c>
      <c r="F100" s="435">
        <f t="shared" si="48"/>
        <v>0</v>
      </c>
      <c r="H100" s="432">
        <f t="shared" si="49"/>
        <v>0</v>
      </c>
      <c r="I100" s="399">
        <f t="shared" si="50"/>
        <v>0</v>
      </c>
      <c r="J100" s="399" t="str">
        <f>IFERROR(VLOOKUP(I100,Liste_J!$C$7:$G$234,5,0),"???")</f>
        <v>???</v>
      </c>
      <c r="K100" s="399" t="str">
        <f>IFERROR(VLOOKUP(I100,Liste_J!$C$7:$F$234,4,0),"???")</f>
        <v>???</v>
      </c>
      <c r="L100" s="399">
        <f t="shared" si="51"/>
        <v>0</v>
      </c>
      <c r="M100" s="435">
        <f t="shared" si="52"/>
        <v>0</v>
      </c>
      <c r="N100" s="399"/>
      <c r="O100" s="399"/>
      <c r="P100" s="399"/>
      <c r="Q100" s="399"/>
      <c r="R100" s="399"/>
      <c r="S100" s="399"/>
      <c r="T100" s="399"/>
      <c r="X100" s="341"/>
      <c r="AB100" s="361">
        <f t="shared" si="53"/>
        <v>0</v>
      </c>
      <c r="AC100" s="385">
        <f t="shared" si="54"/>
        <v>0</v>
      </c>
      <c r="AD100" s="385">
        <f t="shared" si="55"/>
        <v>0</v>
      </c>
      <c r="AE100" s="385">
        <f t="shared" si="57"/>
        <v>0</v>
      </c>
      <c r="AF100" s="437">
        <f t="shared" si="57"/>
        <v>0</v>
      </c>
      <c r="AG100" s="425"/>
      <c r="AH100" s="425"/>
    </row>
    <row r="101" spans="1:34" s="188" customFormat="1" ht="14.65" thickBot="1" x14ac:dyDescent="0.5">
      <c r="A101" s="432">
        <f t="shared" si="45"/>
        <v>0</v>
      </c>
      <c r="B101" s="433">
        <f t="shared" si="46"/>
        <v>0</v>
      </c>
      <c r="C101" s="399" t="str">
        <f>IFERROR(VLOOKUP(B101,Liste_J!$C$7:$G$234,5,0),"???")</f>
        <v>???</v>
      </c>
      <c r="D101" s="434" t="str">
        <f>IFERROR(VLOOKUP(B101,Liste_J!$C$7:$F$234,4,0),"???")</f>
        <v>???</v>
      </c>
      <c r="E101" s="399">
        <f t="shared" si="47"/>
        <v>0</v>
      </c>
      <c r="F101" s="435">
        <f t="shared" si="48"/>
        <v>0</v>
      </c>
      <c r="H101" s="432">
        <f t="shared" si="49"/>
        <v>30</v>
      </c>
      <c r="I101" s="399">
        <f t="shared" si="50"/>
        <v>0</v>
      </c>
      <c r="J101" s="399" t="str">
        <f>IFERROR(VLOOKUP(I101,Liste_J!$C$7:$G$234,5,0),"???")</f>
        <v>???</v>
      </c>
      <c r="K101" s="399" t="str">
        <f>IFERROR(VLOOKUP(I101,Liste_J!$C$7:$F$234,4,0),"???")</f>
        <v>???</v>
      </c>
      <c r="L101" s="399">
        <f t="shared" si="51"/>
        <v>0</v>
      </c>
      <c r="M101" s="435">
        <f t="shared" si="52"/>
        <v>0</v>
      </c>
      <c r="N101" s="399"/>
      <c r="O101" s="399"/>
      <c r="P101" s="399"/>
      <c r="Q101" s="399"/>
      <c r="R101" s="399"/>
      <c r="S101" s="399"/>
      <c r="T101" s="399"/>
      <c r="X101" s="341"/>
      <c r="AB101" s="361">
        <f t="shared" si="53"/>
        <v>0</v>
      </c>
      <c r="AC101" s="385">
        <f t="shared" si="54"/>
        <v>0</v>
      </c>
      <c r="AD101" s="385">
        <f t="shared" si="55"/>
        <v>0</v>
      </c>
      <c r="AE101" s="385">
        <f t="shared" si="57"/>
        <v>0</v>
      </c>
      <c r="AF101" s="437">
        <f t="shared" si="57"/>
        <v>0</v>
      </c>
      <c r="AG101" s="425"/>
      <c r="AH101" s="425"/>
    </row>
    <row r="102" spans="1:34" s="188" customFormat="1" ht="14.65" thickBot="1" x14ac:dyDescent="0.5">
      <c r="A102" s="432">
        <f t="shared" si="45"/>
        <v>31</v>
      </c>
      <c r="B102" s="433">
        <f t="shared" si="46"/>
        <v>0</v>
      </c>
      <c r="C102" s="399" t="str">
        <f>IFERROR(VLOOKUP(B102,Liste_J!$C$7:$G$234,5,0),"???")</f>
        <v>???</v>
      </c>
      <c r="D102" s="434" t="str">
        <f>IFERROR(VLOOKUP(B102,Liste_J!$C$7:$F$234,4,0),"???")</f>
        <v>???</v>
      </c>
      <c r="E102" s="399">
        <f t="shared" si="47"/>
        <v>0</v>
      </c>
      <c r="F102" s="435">
        <f t="shared" si="48"/>
        <v>0</v>
      </c>
      <c r="H102" s="432">
        <f t="shared" si="49"/>
        <v>0</v>
      </c>
      <c r="I102" s="399">
        <f t="shared" si="50"/>
        <v>0</v>
      </c>
      <c r="J102" s="399" t="str">
        <f>IFERROR(VLOOKUP(I102,Liste_J!$C$7:$G$234,5,0),"???")</f>
        <v>???</v>
      </c>
      <c r="K102" s="399" t="str">
        <f>IFERROR(VLOOKUP(I102,Liste_J!$C$7:$F$234,4,0),"???")</f>
        <v>???</v>
      </c>
      <c r="L102" s="399">
        <f t="shared" si="51"/>
        <v>0</v>
      </c>
      <c r="M102" s="435">
        <f t="shared" si="52"/>
        <v>0</v>
      </c>
      <c r="N102" s="399"/>
      <c r="O102" s="399"/>
      <c r="P102" s="399"/>
      <c r="Q102" s="399"/>
      <c r="R102" s="399"/>
      <c r="S102" s="399"/>
      <c r="T102" s="399"/>
      <c r="X102" s="341"/>
      <c r="AB102" s="361">
        <f t="shared" si="53"/>
        <v>0</v>
      </c>
      <c r="AC102" s="385">
        <f t="shared" si="54"/>
        <v>0</v>
      </c>
      <c r="AD102" s="385">
        <f t="shared" si="55"/>
        <v>0</v>
      </c>
      <c r="AE102" s="385">
        <f t="shared" si="57"/>
        <v>0</v>
      </c>
      <c r="AF102" s="437">
        <f t="shared" si="57"/>
        <v>0</v>
      </c>
      <c r="AG102" s="425"/>
      <c r="AH102" s="425"/>
    </row>
    <row r="103" spans="1:34" s="188" customFormat="1" ht="14.65" thickBot="1" x14ac:dyDescent="0.5">
      <c r="A103" s="432">
        <f t="shared" si="45"/>
        <v>0</v>
      </c>
      <c r="B103" s="433">
        <f t="shared" si="46"/>
        <v>0</v>
      </c>
      <c r="C103" s="399" t="str">
        <f>IFERROR(VLOOKUP(B103,Liste_J!$C$7:$G$234,5,0),"???")</f>
        <v>???</v>
      </c>
      <c r="D103" s="434" t="str">
        <f>IFERROR(VLOOKUP(B103,Liste_J!$C$7:$F$234,4,0),"???")</f>
        <v>???</v>
      </c>
      <c r="E103" s="399">
        <f t="shared" si="47"/>
        <v>0</v>
      </c>
      <c r="F103" s="435">
        <f t="shared" si="48"/>
        <v>0</v>
      </c>
      <c r="H103" s="432">
        <f t="shared" si="49"/>
        <v>31</v>
      </c>
      <c r="I103" s="399">
        <f t="shared" si="50"/>
        <v>0</v>
      </c>
      <c r="J103" s="399" t="str">
        <f>IFERROR(VLOOKUP(I103,Liste_J!$C$7:$G$234,5,0),"???")</f>
        <v>???</v>
      </c>
      <c r="K103" s="399" t="str">
        <f>IFERROR(VLOOKUP(I103,Liste_J!$C$7:$F$234,4,0),"???")</f>
        <v>???</v>
      </c>
      <c r="L103" s="399">
        <f t="shared" si="51"/>
        <v>0</v>
      </c>
      <c r="M103" s="435">
        <f t="shared" si="52"/>
        <v>0</v>
      </c>
      <c r="N103" s="399"/>
      <c r="O103" s="399"/>
      <c r="P103" s="399"/>
      <c r="Q103" s="399"/>
      <c r="R103" s="399"/>
      <c r="S103" s="399"/>
      <c r="T103" s="399"/>
      <c r="X103" s="341"/>
      <c r="AB103" s="361">
        <f t="shared" si="53"/>
        <v>0</v>
      </c>
      <c r="AC103" s="385">
        <f t="shared" si="54"/>
        <v>0</v>
      </c>
      <c r="AD103" s="385">
        <f t="shared" si="55"/>
        <v>0</v>
      </c>
      <c r="AE103" s="385">
        <f t="shared" si="57"/>
        <v>0</v>
      </c>
      <c r="AF103" s="437">
        <f t="shared" si="57"/>
        <v>0</v>
      </c>
      <c r="AG103" s="425"/>
      <c r="AH103" s="425"/>
    </row>
    <row r="104" spans="1:34" s="188" customFormat="1" ht="14.65" thickBot="1" x14ac:dyDescent="0.5">
      <c r="A104" s="432">
        <f t="shared" si="45"/>
        <v>32</v>
      </c>
      <c r="B104" s="433">
        <f t="shared" si="46"/>
        <v>0</v>
      </c>
      <c r="C104" s="399" t="str">
        <f>IFERROR(VLOOKUP(B104,Liste_J!$C$7:$G$234,5,0),"???")</f>
        <v>???</v>
      </c>
      <c r="D104" s="434" t="str">
        <f>IFERROR(VLOOKUP(B104,Liste_J!$C$7:$F$234,4,0),"???")</f>
        <v>???</v>
      </c>
      <c r="E104" s="399">
        <f t="shared" si="47"/>
        <v>0</v>
      </c>
      <c r="F104" s="435">
        <f t="shared" si="48"/>
        <v>0</v>
      </c>
      <c r="H104" s="432">
        <f t="shared" si="49"/>
        <v>0</v>
      </c>
      <c r="I104" s="399">
        <f t="shared" si="50"/>
        <v>0</v>
      </c>
      <c r="J104" s="399" t="str">
        <f>IFERROR(VLOOKUP(I104,Liste_J!$C$7:$G$234,5,0),"???")</f>
        <v>???</v>
      </c>
      <c r="K104" s="399" t="str">
        <f>IFERROR(VLOOKUP(I104,Liste_J!$C$7:$F$234,4,0),"???")</f>
        <v>???</v>
      </c>
      <c r="L104" s="399">
        <f t="shared" si="51"/>
        <v>0</v>
      </c>
      <c r="M104" s="435">
        <f t="shared" si="52"/>
        <v>0</v>
      </c>
      <c r="N104" s="399"/>
      <c r="O104" s="399"/>
      <c r="P104" s="399"/>
      <c r="Q104" s="399"/>
      <c r="R104" s="399"/>
      <c r="S104" s="399"/>
      <c r="T104" s="399"/>
      <c r="X104" s="341"/>
      <c r="AB104" s="361">
        <f t="shared" si="53"/>
        <v>0</v>
      </c>
      <c r="AC104" s="385">
        <f t="shared" si="54"/>
        <v>0</v>
      </c>
      <c r="AD104" s="385">
        <f t="shared" si="55"/>
        <v>0</v>
      </c>
      <c r="AE104" s="385">
        <f t="shared" si="57"/>
        <v>0</v>
      </c>
      <c r="AF104" s="437">
        <f t="shared" si="57"/>
        <v>0</v>
      </c>
      <c r="AG104" s="425"/>
      <c r="AH104" s="425"/>
    </row>
    <row r="105" spans="1:34" s="188" customFormat="1" ht="14.65" thickBot="1" x14ac:dyDescent="0.5">
      <c r="A105" s="432">
        <f t="shared" si="45"/>
        <v>0</v>
      </c>
      <c r="B105" s="433">
        <f t="shared" si="46"/>
        <v>0</v>
      </c>
      <c r="C105" s="399" t="str">
        <f>IFERROR(VLOOKUP(B105,Liste_J!$C$7:$G$234,5,0),"???")</f>
        <v>???</v>
      </c>
      <c r="D105" s="434" t="str">
        <f>IFERROR(VLOOKUP(B105,Liste_J!$C$7:$F$234,4,0),"???")</f>
        <v>???</v>
      </c>
      <c r="E105" s="399">
        <f t="shared" si="47"/>
        <v>0</v>
      </c>
      <c r="F105" s="435">
        <f t="shared" si="48"/>
        <v>0</v>
      </c>
      <c r="H105" s="432">
        <f t="shared" si="49"/>
        <v>32</v>
      </c>
      <c r="I105" s="399">
        <f t="shared" si="50"/>
        <v>0</v>
      </c>
      <c r="J105" s="399" t="str">
        <f>IFERROR(VLOOKUP(I105,Liste_J!$C$7:$G$234,5,0),"???")</f>
        <v>???</v>
      </c>
      <c r="K105" s="399" t="str">
        <f>IFERROR(VLOOKUP(I105,Liste_J!$C$7:$F$234,4,0),"???")</f>
        <v>???</v>
      </c>
      <c r="L105" s="399">
        <f t="shared" si="51"/>
        <v>0</v>
      </c>
      <c r="M105" s="435">
        <f t="shared" si="52"/>
        <v>0</v>
      </c>
      <c r="N105" s="399"/>
      <c r="O105" s="399"/>
      <c r="P105" s="399"/>
      <c r="Q105" s="399"/>
      <c r="R105" s="399"/>
      <c r="S105" s="399"/>
      <c r="T105" s="399"/>
      <c r="X105" s="341"/>
      <c r="AB105" s="361">
        <f t="shared" si="53"/>
        <v>0</v>
      </c>
      <c r="AC105" s="385">
        <f t="shared" si="54"/>
        <v>0</v>
      </c>
      <c r="AD105" s="385">
        <f t="shared" si="55"/>
        <v>0</v>
      </c>
      <c r="AE105" s="385">
        <f t="shared" si="57"/>
        <v>0</v>
      </c>
      <c r="AF105" s="437">
        <f t="shared" si="57"/>
        <v>0</v>
      </c>
      <c r="AG105" s="425"/>
      <c r="AH105" s="425"/>
    </row>
    <row r="106" spans="1:34" s="188" customFormat="1" ht="14.65" thickBot="1" x14ac:dyDescent="0.5">
      <c r="A106" s="432">
        <f t="shared" si="45"/>
        <v>33</v>
      </c>
      <c r="B106" s="433">
        <f t="shared" si="46"/>
        <v>0</v>
      </c>
      <c r="C106" s="399" t="str">
        <f>IFERROR(VLOOKUP(B106,Liste_J!$C$7:$G$234,5,0),"???")</f>
        <v>???</v>
      </c>
      <c r="D106" s="434" t="str">
        <f>IFERROR(VLOOKUP(B106,Liste_J!$C$7:$F$234,4,0),"???")</f>
        <v>???</v>
      </c>
      <c r="E106" s="399">
        <f t="shared" si="47"/>
        <v>0</v>
      </c>
      <c r="F106" s="435">
        <f t="shared" si="48"/>
        <v>0</v>
      </c>
      <c r="H106" s="432">
        <f t="shared" si="49"/>
        <v>0</v>
      </c>
      <c r="I106" s="399">
        <f t="shared" si="50"/>
        <v>0</v>
      </c>
      <c r="J106" s="399" t="str">
        <f>IFERROR(VLOOKUP(I106,Liste_J!$C$7:$G$234,5,0),"???")</f>
        <v>???</v>
      </c>
      <c r="K106" s="399" t="str">
        <f>IFERROR(VLOOKUP(I106,Liste_J!$C$7:$F$234,4,0),"???")</f>
        <v>???</v>
      </c>
      <c r="L106" s="399">
        <f t="shared" si="51"/>
        <v>0</v>
      </c>
      <c r="M106" s="435">
        <f t="shared" si="52"/>
        <v>0</v>
      </c>
      <c r="N106" s="399"/>
      <c r="O106" s="399"/>
      <c r="P106" s="399"/>
      <c r="Q106" s="399"/>
      <c r="R106" s="399"/>
      <c r="S106" s="399"/>
      <c r="T106" s="399"/>
      <c r="X106" s="341"/>
      <c r="AB106" s="361">
        <f t="shared" si="53"/>
        <v>0</v>
      </c>
      <c r="AC106" s="385">
        <f t="shared" si="54"/>
        <v>0</v>
      </c>
      <c r="AD106" s="385">
        <f t="shared" si="55"/>
        <v>0</v>
      </c>
      <c r="AE106" s="385">
        <f t="shared" si="57"/>
        <v>0</v>
      </c>
      <c r="AF106" s="437">
        <f t="shared" si="57"/>
        <v>0</v>
      </c>
      <c r="AG106" s="425"/>
      <c r="AH106" s="425"/>
    </row>
    <row r="107" spans="1:34" s="188" customFormat="1" ht="14.65" thickBot="1" x14ac:dyDescent="0.5">
      <c r="A107" s="432">
        <f t="shared" ref="A107:A112" si="58">+A190</f>
        <v>0</v>
      </c>
      <c r="B107" s="433">
        <f t="shared" ref="B107:B110" si="59">+C190</f>
        <v>0</v>
      </c>
      <c r="C107" s="399" t="str">
        <f>IFERROR(VLOOKUP(B107,Liste_J!$C$7:$G$234,5,0),"???")</f>
        <v>???</v>
      </c>
      <c r="D107" s="434" t="str">
        <f>IFERROR(VLOOKUP(B107,Liste_J!$C$7:$F$234,4,0),"???")</f>
        <v>???</v>
      </c>
      <c r="E107" s="399">
        <f t="shared" ref="E107:E113" si="60">+D190</f>
        <v>0</v>
      </c>
      <c r="F107" s="435">
        <f t="shared" ref="F107:F113" si="61">+F190</f>
        <v>0</v>
      </c>
      <c r="H107" s="432">
        <f t="shared" ref="H107:H113" si="62">+A289</f>
        <v>33</v>
      </c>
      <c r="I107" s="399">
        <f t="shared" ref="I107:I113" si="63">+C289</f>
        <v>0</v>
      </c>
      <c r="J107" s="399" t="str">
        <f>IFERROR(VLOOKUP(I107,Liste_J!$C$7:$G$234,5,0),"???")</f>
        <v>???</v>
      </c>
      <c r="K107" s="399" t="str">
        <f>IFERROR(VLOOKUP(I107,Liste_J!$C$7:$F$234,4,0),"???")</f>
        <v>???</v>
      </c>
      <c r="L107" s="399">
        <f t="shared" ref="L107:L113" si="64">+D289</f>
        <v>0</v>
      </c>
      <c r="M107" s="435">
        <f t="shared" ref="M107:M113" si="65">+F289</f>
        <v>0</v>
      </c>
      <c r="N107" s="399"/>
      <c r="O107" s="399"/>
      <c r="P107" s="399"/>
      <c r="Q107" s="399"/>
      <c r="R107" s="399"/>
      <c r="S107" s="399"/>
      <c r="T107" s="399"/>
      <c r="X107" s="341"/>
      <c r="AB107" s="361">
        <f t="shared" ref="AB107:AB119" si="66">IF(LEFT($K107,5)=AB$41,1,0)</f>
        <v>0</v>
      </c>
      <c r="AC107" s="385">
        <f t="shared" ref="AC107:AC119" si="67">IF(LEFT($K107,9)=AC$41,1,0)</f>
        <v>0</v>
      </c>
      <c r="AD107" s="385">
        <f t="shared" ref="AD107:AD119" si="68">IF(LEFT($K107,6)=AD$41,1,0)</f>
        <v>0</v>
      </c>
      <c r="AE107" s="385">
        <f t="shared" si="57"/>
        <v>0</v>
      </c>
      <c r="AF107" s="437">
        <f t="shared" si="57"/>
        <v>0</v>
      </c>
      <c r="AG107" s="425"/>
      <c r="AH107" s="425"/>
    </row>
    <row r="108" spans="1:34" s="188" customFormat="1" ht="14.65" thickBot="1" x14ac:dyDescent="0.5">
      <c r="A108" s="432">
        <f t="shared" si="58"/>
        <v>34</v>
      </c>
      <c r="B108" s="433">
        <f t="shared" si="59"/>
        <v>0</v>
      </c>
      <c r="C108" s="399" t="str">
        <f>IFERROR(VLOOKUP(B108,Liste_J!$C$7:$G$234,5,0),"???")</f>
        <v>???</v>
      </c>
      <c r="D108" s="434" t="str">
        <f>IFERROR(VLOOKUP(B108,Liste_J!$C$7:$F$234,4,0),"???")</f>
        <v>???</v>
      </c>
      <c r="E108" s="399">
        <f t="shared" si="60"/>
        <v>0</v>
      </c>
      <c r="F108" s="435">
        <f t="shared" si="61"/>
        <v>0</v>
      </c>
      <c r="H108" s="432">
        <f t="shared" si="62"/>
        <v>0</v>
      </c>
      <c r="I108" s="399">
        <f t="shared" si="63"/>
        <v>0</v>
      </c>
      <c r="J108" s="399" t="str">
        <f>IFERROR(VLOOKUP(I108,Liste_J!$C$7:$G$234,5,0),"???")</f>
        <v>???</v>
      </c>
      <c r="K108" s="399" t="str">
        <f>IFERROR(VLOOKUP(I108,Liste_J!$C$7:$F$234,4,0),"???")</f>
        <v>???</v>
      </c>
      <c r="L108" s="399">
        <f t="shared" si="64"/>
        <v>0</v>
      </c>
      <c r="M108" s="435">
        <f t="shared" si="65"/>
        <v>0</v>
      </c>
      <c r="N108" s="399"/>
      <c r="O108" s="399"/>
      <c r="P108" s="399"/>
      <c r="Q108" s="399"/>
      <c r="R108" s="399"/>
      <c r="S108" s="399"/>
      <c r="T108" s="399"/>
      <c r="X108" s="341"/>
      <c r="AB108" s="361">
        <f t="shared" si="66"/>
        <v>0</v>
      </c>
      <c r="AC108" s="385">
        <f t="shared" si="67"/>
        <v>0</v>
      </c>
      <c r="AD108" s="385">
        <f t="shared" si="68"/>
        <v>0</v>
      </c>
      <c r="AE108" s="385">
        <f t="shared" si="57"/>
        <v>0</v>
      </c>
      <c r="AF108" s="437">
        <f t="shared" si="57"/>
        <v>0</v>
      </c>
      <c r="AG108" s="425"/>
      <c r="AH108" s="425"/>
    </row>
    <row r="109" spans="1:34" s="188" customFormat="1" ht="14.65" thickBot="1" x14ac:dyDescent="0.5">
      <c r="A109" s="432">
        <f t="shared" si="58"/>
        <v>0</v>
      </c>
      <c r="B109" s="433">
        <f t="shared" si="59"/>
        <v>0</v>
      </c>
      <c r="C109" s="399" t="str">
        <f>IFERROR(VLOOKUP(B109,Liste_J!$C$7:$G$234,5,0),"???")</f>
        <v>???</v>
      </c>
      <c r="D109" s="434" t="str">
        <f>IFERROR(VLOOKUP(B109,Liste_J!$C$7:$F$234,4,0),"???")</f>
        <v>???</v>
      </c>
      <c r="E109" s="399">
        <f t="shared" si="60"/>
        <v>0</v>
      </c>
      <c r="F109" s="435">
        <f t="shared" si="61"/>
        <v>0</v>
      </c>
      <c r="H109" s="432">
        <f t="shared" si="62"/>
        <v>34</v>
      </c>
      <c r="I109" s="399">
        <f t="shared" si="63"/>
        <v>0</v>
      </c>
      <c r="J109" s="399" t="str">
        <f>IFERROR(VLOOKUP(I109,Liste_J!$C$7:$G$234,5,0),"???")</f>
        <v>???</v>
      </c>
      <c r="K109" s="399" t="str">
        <f>IFERROR(VLOOKUP(I109,Liste_J!$C$7:$F$234,4,0),"???")</f>
        <v>???</v>
      </c>
      <c r="L109" s="399">
        <f t="shared" si="64"/>
        <v>0</v>
      </c>
      <c r="M109" s="435">
        <f t="shared" si="65"/>
        <v>0</v>
      </c>
      <c r="N109" s="399"/>
      <c r="O109" s="399"/>
      <c r="P109" s="399"/>
      <c r="Q109" s="399"/>
      <c r="R109" s="399"/>
      <c r="S109" s="399"/>
      <c r="T109" s="399"/>
      <c r="X109" s="341"/>
      <c r="AB109" s="361">
        <f t="shared" si="66"/>
        <v>0</v>
      </c>
      <c r="AC109" s="385">
        <f t="shared" si="67"/>
        <v>0</v>
      </c>
      <c r="AD109" s="385">
        <f t="shared" si="68"/>
        <v>0</v>
      </c>
      <c r="AE109" s="385">
        <f t="shared" si="57"/>
        <v>0</v>
      </c>
      <c r="AF109" s="437">
        <f t="shared" si="57"/>
        <v>0</v>
      </c>
      <c r="AG109" s="425"/>
      <c r="AH109" s="425"/>
    </row>
    <row r="110" spans="1:34" s="188" customFormat="1" ht="14.65" thickBot="1" x14ac:dyDescent="0.5">
      <c r="A110" s="432">
        <f t="shared" si="58"/>
        <v>35</v>
      </c>
      <c r="B110" s="433">
        <f t="shared" si="59"/>
        <v>0</v>
      </c>
      <c r="C110" s="399" t="str">
        <f>IFERROR(VLOOKUP(B110,Liste_J!$C$7:$G$234,5,0),"???")</f>
        <v>???</v>
      </c>
      <c r="D110" s="434" t="str">
        <f>IFERROR(VLOOKUP(B110,Liste_J!$C$7:$F$234,4,0),"???")</f>
        <v>???</v>
      </c>
      <c r="E110" s="399">
        <f t="shared" si="60"/>
        <v>0</v>
      </c>
      <c r="F110" s="435">
        <f t="shared" si="61"/>
        <v>0</v>
      </c>
      <c r="H110" s="432">
        <f t="shared" si="62"/>
        <v>0</v>
      </c>
      <c r="I110" s="399">
        <f t="shared" si="63"/>
        <v>0</v>
      </c>
      <c r="J110" s="399" t="str">
        <f>IFERROR(VLOOKUP(I110,Liste_J!$C$7:$G$234,5,0),"???")</f>
        <v>???</v>
      </c>
      <c r="K110" s="399" t="str">
        <f>IFERROR(VLOOKUP(I110,Liste_J!$C$7:$F$234,4,0),"???")</f>
        <v>???</v>
      </c>
      <c r="L110" s="399">
        <f t="shared" si="64"/>
        <v>0</v>
      </c>
      <c r="M110" s="435">
        <f t="shared" si="65"/>
        <v>0</v>
      </c>
      <c r="N110" s="399"/>
      <c r="O110" s="399"/>
      <c r="P110" s="399"/>
      <c r="Q110" s="399"/>
      <c r="R110" s="399"/>
      <c r="S110" s="399"/>
      <c r="T110" s="399"/>
      <c r="X110" s="341"/>
      <c r="AB110" s="361">
        <f t="shared" si="66"/>
        <v>0</v>
      </c>
      <c r="AC110" s="385">
        <f t="shared" si="67"/>
        <v>0</v>
      </c>
      <c r="AD110" s="385">
        <f t="shared" si="68"/>
        <v>0</v>
      </c>
      <c r="AE110" s="385">
        <f t="shared" si="57"/>
        <v>0</v>
      </c>
      <c r="AF110" s="437">
        <f t="shared" si="57"/>
        <v>0</v>
      </c>
      <c r="AG110" s="425"/>
      <c r="AH110" s="425"/>
    </row>
    <row r="111" spans="1:34" s="188" customFormat="1" ht="14.65" thickBot="1" x14ac:dyDescent="0.5">
      <c r="A111" s="432">
        <f t="shared" si="58"/>
        <v>0</v>
      </c>
      <c r="B111" s="433">
        <f>+C194</f>
        <v>0</v>
      </c>
      <c r="C111" s="399" t="str">
        <f>IFERROR(VLOOKUP(B111,Liste_J!$C$7:$G$234,5,0),"???")</f>
        <v>???</v>
      </c>
      <c r="D111" s="434" t="str">
        <f>IFERROR(VLOOKUP(B111,Liste_J!$C$7:$F$234,4,0),"???")</f>
        <v>???</v>
      </c>
      <c r="E111" s="399">
        <f t="shared" si="60"/>
        <v>0</v>
      </c>
      <c r="F111" s="435">
        <f t="shared" si="61"/>
        <v>0</v>
      </c>
      <c r="H111" s="432">
        <f t="shared" si="62"/>
        <v>35</v>
      </c>
      <c r="I111" s="399">
        <f t="shared" si="63"/>
        <v>0</v>
      </c>
      <c r="J111" s="399" t="str">
        <f>IFERROR(VLOOKUP(I111,Liste_J!$C$7:$G$234,5,0),"???")</f>
        <v>???</v>
      </c>
      <c r="K111" s="399" t="str">
        <f>IFERROR(VLOOKUP(I111,Liste_J!$C$7:$F$234,4,0),"???")</f>
        <v>???</v>
      </c>
      <c r="L111" s="399">
        <f t="shared" si="64"/>
        <v>0</v>
      </c>
      <c r="M111" s="435">
        <f t="shared" si="65"/>
        <v>0</v>
      </c>
      <c r="N111" s="399"/>
      <c r="O111" s="399"/>
      <c r="P111" s="399"/>
      <c r="Q111" s="399"/>
      <c r="R111" s="399"/>
      <c r="S111" s="399"/>
      <c r="T111" s="399"/>
      <c r="X111" s="341"/>
      <c r="AB111" s="361">
        <f t="shared" si="66"/>
        <v>0</v>
      </c>
      <c r="AC111" s="385">
        <f t="shared" si="67"/>
        <v>0</v>
      </c>
      <c r="AD111" s="385">
        <f t="shared" si="68"/>
        <v>0</v>
      </c>
      <c r="AE111" s="385">
        <f t="shared" si="57"/>
        <v>0</v>
      </c>
      <c r="AF111" s="437">
        <f t="shared" si="57"/>
        <v>0</v>
      </c>
      <c r="AG111" s="425"/>
      <c r="AH111" s="425"/>
    </row>
    <row r="112" spans="1:34" s="188" customFormat="1" ht="14.65" thickBot="1" x14ac:dyDescent="0.5">
      <c r="A112" s="432">
        <f t="shared" si="58"/>
        <v>36</v>
      </c>
      <c r="B112" s="433">
        <f t="shared" ref="B112:B115" si="69">+C195</f>
        <v>0</v>
      </c>
      <c r="C112" s="399" t="str">
        <f>IFERROR(VLOOKUP(B112,Liste_J!$C$7:$G$234,5,0),"???")</f>
        <v>???</v>
      </c>
      <c r="D112" s="434" t="str">
        <f>IFERROR(VLOOKUP(B112,Liste_J!$C$7:$F$234,4,0),"???")</f>
        <v>???</v>
      </c>
      <c r="E112" s="399">
        <f t="shared" si="60"/>
        <v>0</v>
      </c>
      <c r="F112" s="435">
        <f t="shared" si="61"/>
        <v>0</v>
      </c>
      <c r="H112" s="432">
        <f t="shared" si="62"/>
        <v>0</v>
      </c>
      <c r="I112" s="399">
        <f t="shared" si="63"/>
        <v>0</v>
      </c>
      <c r="J112" s="399" t="str">
        <f>IFERROR(VLOOKUP(I112,Liste_J!$C$7:$G$234,5,0),"???")</f>
        <v>???</v>
      </c>
      <c r="K112" s="399" t="str">
        <f>IFERROR(VLOOKUP(I112,Liste_J!$C$7:$F$234,4,0),"???")</f>
        <v>???</v>
      </c>
      <c r="L112" s="399">
        <f t="shared" si="64"/>
        <v>0</v>
      </c>
      <c r="M112" s="435">
        <f t="shared" si="65"/>
        <v>0</v>
      </c>
      <c r="N112" s="399"/>
      <c r="O112" s="399"/>
      <c r="P112" s="399"/>
      <c r="Q112" s="399"/>
      <c r="R112" s="399"/>
      <c r="S112" s="399"/>
      <c r="T112" s="399"/>
      <c r="X112" s="341"/>
      <c r="AB112" s="361">
        <f t="shared" si="66"/>
        <v>0</v>
      </c>
      <c r="AC112" s="385">
        <f t="shared" si="67"/>
        <v>0</v>
      </c>
      <c r="AD112" s="385">
        <f t="shared" si="68"/>
        <v>0</v>
      </c>
      <c r="AE112" s="385">
        <f t="shared" si="57"/>
        <v>0</v>
      </c>
      <c r="AF112" s="437">
        <f t="shared" si="57"/>
        <v>0</v>
      </c>
      <c r="AG112" s="425"/>
      <c r="AH112" s="425"/>
    </row>
    <row r="113" spans="1:34" s="188" customFormat="1" ht="14.65" thickBot="1" x14ac:dyDescent="0.5">
      <c r="A113" s="438"/>
      <c r="B113" s="433">
        <f t="shared" si="69"/>
        <v>0</v>
      </c>
      <c r="C113" s="399" t="str">
        <f>IFERROR(VLOOKUP(B113,Liste_J!$C$7:$G$234,5,0),"???")</f>
        <v>???</v>
      </c>
      <c r="D113" s="434" t="str">
        <f>IFERROR(VLOOKUP(B113,Liste_J!$C$7:$F$234,4,0),"???")</f>
        <v>???</v>
      </c>
      <c r="E113" s="399">
        <f t="shared" si="60"/>
        <v>0</v>
      </c>
      <c r="F113" s="435">
        <f t="shared" si="61"/>
        <v>0</v>
      </c>
      <c r="H113" s="432">
        <f t="shared" si="62"/>
        <v>36</v>
      </c>
      <c r="I113" s="399">
        <f t="shared" si="63"/>
        <v>0</v>
      </c>
      <c r="J113" s="399" t="str">
        <f>IFERROR(VLOOKUP(I113,Liste_J!$C$7:$G$234,5,0),"???")</f>
        <v>???</v>
      </c>
      <c r="K113" s="399" t="str">
        <f>IFERROR(VLOOKUP(I113,Liste_J!$C$7:$F$234,4,0),"???")</f>
        <v>???</v>
      </c>
      <c r="L113" s="399">
        <f t="shared" si="64"/>
        <v>0</v>
      </c>
      <c r="M113" s="435">
        <f t="shared" si="65"/>
        <v>0</v>
      </c>
      <c r="N113" s="399"/>
      <c r="O113" s="399"/>
      <c r="P113" s="399"/>
      <c r="Q113" s="399"/>
      <c r="R113" s="399"/>
      <c r="S113" s="399"/>
      <c r="T113" s="399"/>
      <c r="X113" s="341"/>
      <c r="AB113" s="361">
        <f t="shared" si="66"/>
        <v>0</v>
      </c>
      <c r="AC113" s="385">
        <f t="shared" si="67"/>
        <v>0</v>
      </c>
      <c r="AD113" s="385">
        <f t="shared" si="68"/>
        <v>0</v>
      </c>
      <c r="AE113" s="385">
        <f t="shared" si="57"/>
        <v>0</v>
      </c>
      <c r="AF113" s="437">
        <f t="shared" si="57"/>
        <v>0</v>
      </c>
      <c r="AG113" s="425"/>
      <c r="AH113" s="425"/>
    </row>
    <row r="114" spans="1:34" s="188" customFormat="1" ht="14.65" thickBot="1" x14ac:dyDescent="0.5">
      <c r="A114" s="438"/>
      <c r="B114" s="433">
        <f t="shared" si="69"/>
        <v>0</v>
      </c>
      <c r="D114" s="339"/>
      <c r="E114" s="340"/>
      <c r="F114" s="439"/>
      <c r="H114" s="432"/>
      <c r="I114" s="399"/>
      <c r="J114" s="399"/>
      <c r="K114" s="399"/>
      <c r="L114" s="399"/>
      <c r="M114" s="435"/>
      <c r="N114" s="399"/>
      <c r="O114" s="399"/>
      <c r="P114" s="399"/>
      <c r="Q114" s="399"/>
      <c r="R114" s="399"/>
      <c r="S114" s="399"/>
      <c r="T114" s="399"/>
      <c r="X114" s="341"/>
      <c r="AB114" s="361">
        <f t="shared" si="66"/>
        <v>0</v>
      </c>
      <c r="AC114" s="385">
        <f t="shared" si="67"/>
        <v>0</v>
      </c>
      <c r="AD114" s="385">
        <f t="shared" si="68"/>
        <v>0</v>
      </c>
      <c r="AE114" s="385">
        <f t="shared" si="57"/>
        <v>0</v>
      </c>
      <c r="AF114" s="437">
        <f t="shared" si="57"/>
        <v>0</v>
      </c>
      <c r="AG114" s="425"/>
      <c r="AH114" s="425"/>
    </row>
    <row r="115" spans="1:34" s="188" customFormat="1" ht="14.65" thickBot="1" x14ac:dyDescent="0.5">
      <c r="A115" s="438"/>
      <c r="B115" s="433">
        <f t="shared" si="69"/>
        <v>0</v>
      </c>
      <c r="D115" s="339"/>
      <c r="E115" s="340"/>
      <c r="F115" s="439"/>
      <c r="H115" s="432"/>
      <c r="I115" s="399"/>
      <c r="J115" s="399"/>
      <c r="K115" s="399"/>
      <c r="L115" s="399"/>
      <c r="M115" s="435"/>
      <c r="N115" s="399"/>
      <c r="O115" s="399"/>
      <c r="P115" s="399"/>
      <c r="Q115" s="399"/>
      <c r="R115" s="399"/>
      <c r="S115" s="399"/>
      <c r="T115" s="399"/>
      <c r="X115" s="341"/>
      <c r="AB115" s="361">
        <f t="shared" si="66"/>
        <v>0</v>
      </c>
      <c r="AC115" s="385">
        <f t="shared" si="67"/>
        <v>0</v>
      </c>
      <c r="AD115" s="385">
        <f t="shared" si="68"/>
        <v>0</v>
      </c>
      <c r="AE115" s="385">
        <f t="shared" si="57"/>
        <v>0</v>
      </c>
      <c r="AF115" s="437">
        <f t="shared" si="57"/>
        <v>0</v>
      </c>
      <c r="AG115" s="425"/>
      <c r="AH115" s="425"/>
    </row>
    <row r="116" spans="1:34" s="188" customFormat="1" ht="14.65" thickBot="1" x14ac:dyDescent="0.5">
      <c r="A116" s="438"/>
      <c r="B116" s="338"/>
      <c r="D116" s="339"/>
      <c r="E116" s="340"/>
      <c r="F116" s="439"/>
      <c r="H116" s="432"/>
      <c r="I116" s="399"/>
      <c r="J116" s="399"/>
      <c r="K116" s="399"/>
      <c r="L116" s="399"/>
      <c r="M116" s="435"/>
      <c r="N116" s="399"/>
      <c r="O116" s="399"/>
      <c r="P116" s="399"/>
      <c r="Q116" s="399"/>
      <c r="R116" s="399"/>
      <c r="S116" s="399"/>
      <c r="T116" s="399"/>
      <c r="X116" s="341"/>
      <c r="AB116" s="361">
        <f t="shared" si="66"/>
        <v>0</v>
      </c>
      <c r="AC116" s="385">
        <f t="shared" si="67"/>
        <v>0</v>
      </c>
      <c r="AD116" s="385">
        <f t="shared" si="68"/>
        <v>0</v>
      </c>
      <c r="AE116" s="385">
        <f t="shared" si="57"/>
        <v>0</v>
      </c>
      <c r="AF116" s="437">
        <f t="shared" si="57"/>
        <v>0</v>
      </c>
      <c r="AG116" s="425"/>
      <c r="AH116" s="425"/>
    </row>
    <row r="117" spans="1:34" s="188" customFormat="1" ht="14.65" thickBot="1" x14ac:dyDescent="0.5">
      <c r="A117" s="438"/>
      <c r="B117" s="338"/>
      <c r="D117" s="339"/>
      <c r="E117" s="340"/>
      <c r="F117" s="439"/>
      <c r="H117" s="432"/>
      <c r="I117" s="399"/>
      <c r="J117" s="399"/>
      <c r="K117" s="399"/>
      <c r="L117" s="399"/>
      <c r="M117" s="435"/>
      <c r="N117" s="399"/>
      <c r="O117" s="399"/>
      <c r="P117" s="399"/>
      <c r="Q117" s="399"/>
      <c r="R117" s="399"/>
      <c r="S117" s="399"/>
      <c r="T117" s="399"/>
      <c r="X117" s="341"/>
      <c r="AB117" s="361">
        <f t="shared" si="66"/>
        <v>0</v>
      </c>
      <c r="AC117" s="385">
        <f t="shared" si="67"/>
        <v>0</v>
      </c>
      <c r="AD117" s="385">
        <f t="shared" si="68"/>
        <v>0</v>
      </c>
      <c r="AE117" s="385">
        <f t="shared" si="57"/>
        <v>0</v>
      </c>
      <c r="AF117" s="437">
        <f t="shared" si="57"/>
        <v>0</v>
      </c>
      <c r="AG117" s="425"/>
      <c r="AH117" s="425"/>
    </row>
    <row r="118" spans="1:34" s="188" customFormat="1" ht="14.65" thickBot="1" x14ac:dyDescent="0.5">
      <c r="A118" s="438"/>
      <c r="B118" s="338"/>
      <c r="D118" s="339"/>
      <c r="E118" s="340"/>
      <c r="F118" s="439"/>
      <c r="H118" s="432"/>
      <c r="I118" s="399"/>
      <c r="J118" s="399"/>
      <c r="K118" s="399"/>
      <c r="L118" s="399"/>
      <c r="M118" s="435"/>
      <c r="N118" s="399"/>
      <c r="O118" s="399"/>
      <c r="P118" s="399"/>
      <c r="Q118" s="399"/>
      <c r="R118" s="399"/>
      <c r="S118" s="399"/>
      <c r="T118" s="399"/>
      <c r="X118" s="341"/>
      <c r="AB118" s="361">
        <f t="shared" si="66"/>
        <v>0</v>
      </c>
      <c r="AC118" s="385">
        <f t="shared" si="67"/>
        <v>0</v>
      </c>
      <c r="AD118" s="385">
        <f t="shared" si="68"/>
        <v>0</v>
      </c>
      <c r="AE118" s="385">
        <f t="shared" si="57"/>
        <v>0</v>
      </c>
      <c r="AF118" s="437">
        <f t="shared" si="57"/>
        <v>0</v>
      </c>
      <c r="AG118" s="425"/>
      <c r="AH118" s="425"/>
    </row>
    <row r="119" spans="1:34" s="188" customFormat="1" ht="14.65" thickBot="1" x14ac:dyDescent="0.5">
      <c r="A119" s="440"/>
      <c r="B119" s="441"/>
      <c r="C119" s="442"/>
      <c r="D119" s="443"/>
      <c r="E119" s="444"/>
      <c r="F119" s="445"/>
      <c r="H119" s="446"/>
      <c r="I119" s="447"/>
      <c r="J119" s="447"/>
      <c r="K119" s="447"/>
      <c r="L119" s="447"/>
      <c r="M119" s="448"/>
      <c r="N119" s="399"/>
      <c r="O119" s="399"/>
      <c r="P119" s="399"/>
      <c r="Q119" s="399"/>
      <c r="R119" s="399"/>
      <c r="S119" s="399"/>
      <c r="T119" s="399"/>
      <c r="X119" s="341"/>
      <c r="AB119" s="361">
        <f t="shared" si="66"/>
        <v>0</v>
      </c>
      <c r="AC119" s="385">
        <f t="shared" si="67"/>
        <v>0</v>
      </c>
      <c r="AD119" s="385">
        <f t="shared" si="68"/>
        <v>0</v>
      </c>
      <c r="AE119" s="385">
        <f t="shared" si="57"/>
        <v>0</v>
      </c>
      <c r="AF119" s="437">
        <f t="shared" si="57"/>
        <v>0</v>
      </c>
      <c r="AG119" s="425"/>
      <c r="AH119" s="425"/>
    </row>
    <row r="120" spans="1:34" s="188" customFormat="1" ht="14.65" thickBot="1" x14ac:dyDescent="0.5">
      <c r="B120" s="338"/>
      <c r="D120" s="339"/>
      <c r="E120" s="340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X120" s="341"/>
      <c r="AB120" s="449">
        <f t="shared" ref="AB120" si="70">IF(LEFT($K120,5)=AB$41,1,0)</f>
        <v>0</v>
      </c>
      <c r="AC120" s="385">
        <f t="shared" ref="AC120" si="71">IF(LEFT($K120,9)=AC$41,1,0)</f>
        <v>0</v>
      </c>
      <c r="AD120" s="385">
        <f t="shared" ref="AD120" si="72">IF(LEFT($K120,6)=AD$41,1,0)</f>
        <v>0</v>
      </c>
      <c r="AE120" s="385">
        <f t="shared" ref="AE120:AF120" si="73">IF(LEFT($K120,9)=AE$41,1,0)</f>
        <v>0</v>
      </c>
      <c r="AF120" s="437">
        <f t="shared" si="73"/>
        <v>0</v>
      </c>
      <c r="AG120" s="425"/>
      <c r="AH120" s="425"/>
    </row>
    <row r="121" spans="1:34" s="188" customFormat="1" ht="14.65" thickBot="1" x14ac:dyDescent="0.5">
      <c r="B121" s="338"/>
      <c r="D121" s="339"/>
      <c r="E121" s="340"/>
      <c r="H121" s="399"/>
      <c r="X121" s="341"/>
      <c r="Z121" s="188">
        <f>SUM(AB121:AF121)</f>
        <v>36</v>
      </c>
      <c r="AB121" s="382">
        <f>IFERROR(SUM(AB42:AB120),"")</f>
        <v>9</v>
      </c>
      <c r="AC121" s="383">
        <f t="shared" ref="AC121:AF121" si="74">IFERROR(SUM(AC42:AC120),"")</f>
        <v>2</v>
      </c>
      <c r="AD121" s="383">
        <f t="shared" si="74"/>
        <v>19</v>
      </c>
      <c r="AE121" s="383">
        <f t="shared" si="74"/>
        <v>0</v>
      </c>
      <c r="AF121" s="431">
        <f t="shared" si="74"/>
        <v>6</v>
      </c>
    </row>
    <row r="122" spans="1:34" s="188" customFormat="1" ht="13.15" thickBot="1" x14ac:dyDescent="0.4">
      <c r="B122" s="338"/>
      <c r="D122" s="339"/>
      <c r="E122" s="340"/>
      <c r="H122" s="450"/>
      <c r="X122" s="341"/>
    </row>
    <row r="123" spans="1:34" s="453" customFormat="1" ht="21" thickBot="1" x14ac:dyDescent="0.65">
      <c r="A123" s="451" t="s">
        <v>115</v>
      </c>
      <c r="B123" s="452"/>
      <c r="D123" s="454"/>
      <c r="E123" s="455"/>
      <c r="H123" s="456"/>
      <c r="X123" s="457"/>
    </row>
    <row r="124" spans="1:34" s="424" customFormat="1" ht="13.15" x14ac:dyDescent="0.4">
      <c r="A124" s="424" t="s">
        <v>30</v>
      </c>
      <c r="B124" s="458" t="s">
        <v>76</v>
      </c>
      <c r="C124" s="424" t="s">
        <v>31</v>
      </c>
      <c r="D124" s="458" t="s">
        <v>26</v>
      </c>
      <c r="E124" s="424" t="s">
        <v>77</v>
      </c>
      <c r="F124" s="424" t="s">
        <v>78</v>
      </c>
      <c r="G124" s="424" t="s">
        <v>79</v>
      </c>
      <c r="X124" s="459"/>
    </row>
    <row r="125" spans="1:34" s="188" customFormat="1" outlineLevel="1" x14ac:dyDescent="0.35">
      <c r="A125" s="188">
        <v>1</v>
      </c>
      <c r="B125" s="338"/>
      <c r="C125" s="188" t="s">
        <v>471</v>
      </c>
      <c r="D125" s="339">
        <v>10.5</v>
      </c>
      <c r="E125" s="340" t="s">
        <v>175</v>
      </c>
      <c r="F125" s="188">
        <v>35</v>
      </c>
      <c r="G125" s="188">
        <v>35</v>
      </c>
      <c r="H125" s="425"/>
      <c r="J125" s="460"/>
      <c r="K125" s="425"/>
      <c r="X125" s="341"/>
    </row>
    <row r="126" spans="1:34" s="188" customFormat="1" outlineLevel="1" x14ac:dyDescent="0.35">
      <c r="B126" s="338"/>
      <c r="C126" s="188" t="s">
        <v>417</v>
      </c>
      <c r="D126" s="339">
        <v>25.2</v>
      </c>
      <c r="E126" s="340" t="s">
        <v>175</v>
      </c>
      <c r="F126" s="188">
        <v>35</v>
      </c>
      <c r="G126" s="188">
        <v>35</v>
      </c>
      <c r="H126" s="425"/>
      <c r="J126" s="460"/>
      <c r="K126" s="425"/>
      <c r="X126" s="341"/>
    </row>
    <row r="127" spans="1:34" s="188" customFormat="1" outlineLevel="1" x14ac:dyDescent="0.35">
      <c r="A127" s="188">
        <v>2</v>
      </c>
      <c r="B127" s="338"/>
      <c r="C127" s="188" t="s">
        <v>353</v>
      </c>
      <c r="D127" s="339">
        <v>9.6999999999999993</v>
      </c>
      <c r="E127" s="340" t="s">
        <v>70</v>
      </c>
      <c r="F127" s="188">
        <v>32</v>
      </c>
      <c r="G127" s="188">
        <v>32</v>
      </c>
      <c r="H127" s="425"/>
      <c r="J127" s="460"/>
      <c r="K127" s="425"/>
      <c r="X127" s="341"/>
    </row>
    <row r="128" spans="1:34" s="188" customFormat="1" outlineLevel="1" x14ac:dyDescent="0.35">
      <c r="B128" s="338"/>
      <c r="C128" s="188" t="s">
        <v>148</v>
      </c>
      <c r="D128" s="339">
        <v>11.2</v>
      </c>
      <c r="E128" s="340" t="s">
        <v>70</v>
      </c>
      <c r="F128" s="188">
        <v>32</v>
      </c>
      <c r="G128" s="188">
        <v>32</v>
      </c>
      <c r="H128" s="425"/>
      <c r="J128" s="460"/>
      <c r="K128" s="425"/>
      <c r="X128" s="341"/>
    </row>
    <row r="129" spans="1:24" s="188" customFormat="1" outlineLevel="1" x14ac:dyDescent="0.35">
      <c r="A129" s="188">
        <v>3</v>
      </c>
      <c r="B129" s="338"/>
      <c r="C129" s="188" t="s">
        <v>235</v>
      </c>
      <c r="D129" s="339">
        <v>10.8</v>
      </c>
      <c r="E129" s="340" t="s">
        <v>351</v>
      </c>
      <c r="F129" s="188">
        <v>31</v>
      </c>
      <c r="G129" s="188">
        <v>31</v>
      </c>
      <c r="H129" s="425"/>
      <c r="J129" s="460"/>
      <c r="K129" s="425"/>
      <c r="X129" s="341"/>
    </row>
    <row r="130" spans="1:24" s="188" customFormat="1" outlineLevel="1" x14ac:dyDescent="0.35">
      <c r="B130" s="338"/>
      <c r="C130" s="188" t="s">
        <v>472</v>
      </c>
      <c r="D130" s="339">
        <v>22.4</v>
      </c>
      <c r="E130" s="340" t="s">
        <v>351</v>
      </c>
      <c r="F130" s="188">
        <v>31</v>
      </c>
      <c r="G130" s="188">
        <v>31</v>
      </c>
      <c r="H130" s="425"/>
      <c r="J130" s="460"/>
      <c r="K130" s="425"/>
      <c r="X130" s="341"/>
    </row>
    <row r="131" spans="1:24" s="188" customFormat="1" ht="12" customHeight="1" outlineLevel="1" x14ac:dyDescent="0.35">
      <c r="A131" s="188">
        <v>4</v>
      </c>
      <c r="B131" s="338"/>
      <c r="C131" s="188" t="s">
        <v>203</v>
      </c>
      <c r="D131" s="339">
        <v>18.7</v>
      </c>
      <c r="E131" s="340" t="s">
        <v>351</v>
      </c>
      <c r="F131" s="188">
        <v>31</v>
      </c>
      <c r="G131" s="188">
        <v>31</v>
      </c>
      <c r="H131" s="425"/>
      <c r="J131" s="460"/>
      <c r="K131" s="425"/>
      <c r="X131" s="341"/>
    </row>
    <row r="132" spans="1:24" s="188" customFormat="1" outlineLevel="1" x14ac:dyDescent="0.35">
      <c r="B132" s="338"/>
      <c r="C132" s="188" t="s">
        <v>263</v>
      </c>
      <c r="D132" s="339">
        <v>23.7</v>
      </c>
      <c r="E132" s="340" t="s">
        <v>351</v>
      </c>
      <c r="F132" s="188">
        <v>31</v>
      </c>
      <c r="G132" s="188">
        <v>31</v>
      </c>
      <c r="H132" s="425"/>
      <c r="J132" s="460"/>
      <c r="K132" s="425"/>
      <c r="X132" s="341"/>
    </row>
    <row r="133" spans="1:24" s="188" customFormat="1" outlineLevel="1" x14ac:dyDescent="0.35">
      <c r="A133" s="188">
        <v>5</v>
      </c>
      <c r="B133" s="338"/>
      <c r="C133" s="188" t="s">
        <v>365</v>
      </c>
      <c r="D133" s="339">
        <v>35.700000000000003</v>
      </c>
      <c r="E133" s="340" t="s">
        <v>351</v>
      </c>
      <c r="F133" s="188">
        <v>30</v>
      </c>
      <c r="G133" s="188">
        <v>30</v>
      </c>
      <c r="H133" s="425"/>
      <c r="J133" s="460"/>
      <c r="K133" s="425"/>
      <c r="X133" s="341"/>
    </row>
    <row r="134" spans="1:24" s="188" customFormat="1" outlineLevel="1" x14ac:dyDescent="0.35">
      <c r="B134" s="338"/>
      <c r="C134" s="188" t="s">
        <v>295</v>
      </c>
      <c r="D134" s="339">
        <v>17.2</v>
      </c>
      <c r="E134" s="340" t="s">
        <v>351</v>
      </c>
      <c r="F134" s="188">
        <v>30</v>
      </c>
      <c r="G134" s="188">
        <v>30</v>
      </c>
      <c r="H134" s="425"/>
      <c r="J134" s="460"/>
      <c r="K134" s="425"/>
      <c r="X134" s="341"/>
    </row>
    <row r="135" spans="1:24" s="188" customFormat="1" outlineLevel="1" x14ac:dyDescent="0.35">
      <c r="A135" s="188">
        <v>6</v>
      </c>
      <c r="B135" s="338"/>
      <c r="C135" s="188" t="s">
        <v>355</v>
      </c>
      <c r="D135" s="339">
        <v>18.5</v>
      </c>
      <c r="E135" s="340" t="s">
        <v>351</v>
      </c>
      <c r="F135" s="188">
        <v>29</v>
      </c>
      <c r="G135" s="188">
        <v>29</v>
      </c>
      <c r="H135" s="425"/>
      <c r="J135" s="460"/>
      <c r="K135" s="425"/>
      <c r="X135" s="341"/>
    </row>
    <row r="136" spans="1:24" s="188" customFormat="1" outlineLevel="1" x14ac:dyDescent="0.35">
      <c r="B136" s="338"/>
      <c r="C136" s="188" t="s">
        <v>415</v>
      </c>
      <c r="D136" s="339">
        <v>24.9</v>
      </c>
      <c r="E136" s="340" t="s">
        <v>351</v>
      </c>
      <c r="F136" s="188">
        <v>29</v>
      </c>
      <c r="G136" s="188">
        <v>29</v>
      </c>
      <c r="H136" s="425"/>
      <c r="J136" s="460"/>
      <c r="K136" s="425"/>
      <c r="X136" s="341"/>
    </row>
    <row r="137" spans="1:24" s="188" customFormat="1" outlineLevel="1" x14ac:dyDescent="0.35">
      <c r="A137" s="188">
        <v>7</v>
      </c>
      <c r="B137" s="338"/>
      <c r="C137" s="188" t="s">
        <v>111</v>
      </c>
      <c r="D137" s="339">
        <v>12.5</v>
      </c>
      <c r="E137" s="340" t="s">
        <v>69</v>
      </c>
      <c r="F137" s="188">
        <v>29</v>
      </c>
      <c r="G137" s="188">
        <v>29</v>
      </c>
      <c r="H137" s="425"/>
      <c r="J137" s="460"/>
      <c r="K137" s="425"/>
      <c r="X137" s="341"/>
    </row>
    <row r="138" spans="1:24" s="188" customFormat="1" outlineLevel="1" x14ac:dyDescent="0.35">
      <c r="B138" s="338"/>
      <c r="C138" s="188" t="s">
        <v>186</v>
      </c>
      <c r="D138" s="339">
        <v>24.5</v>
      </c>
      <c r="E138" s="340" t="s">
        <v>69</v>
      </c>
      <c r="F138" s="188">
        <v>29</v>
      </c>
      <c r="G138" s="188">
        <v>29</v>
      </c>
      <c r="H138" s="425"/>
      <c r="J138" s="460"/>
      <c r="K138" s="425"/>
      <c r="X138" s="341"/>
    </row>
    <row r="139" spans="1:24" s="188" customFormat="1" outlineLevel="1" x14ac:dyDescent="0.35">
      <c r="A139" s="188">
        <v>8</v>
      </c>
      <c r="B139" s="338"/>
      <c r="C139" s="188" t="s">
        <v>473</v>
      </c>
      <c r="D139" s="339">
        <v>16.3</v>
      </c>
      <c r="E139" s="340" t="s">
        <v>474</v>
      </c>
      <c r="F139" s="188">
        <v>29</v>
      </c>
      <c r="G139" s="188">
        <v>29</v>
      </c>
      <c r="H139" s="425"/>
      <c r="J139" s="460"/>
      <c r="K139" s="425"/>
      <c r="X139" s="341"/>
    </row>
    <row r="140" spans="1:24" s="188" customFormat="1" outlineLevel="1" x14ac:dyDescent="0.35">
      <c r="B140" s="338"/>
      <c r="C140" s="188" t="s">
        <v>475</v>
      </c>
      <c r="D140" s="339">
        <v>15.5</v>
      </c>
      <c r="E140" s="340" t="s">
        <v>69</v>
      </c>
      <c r="F140" s="188">
        <v>29</v>
      </c>
      <c r="G140" s="188">
        <v>29</v>
      </c>
      <c r="H140" s="425"/>
      <c r="J140" s="460"/>
      <c r="K140" s="425"/>
      <c r="X140" s="341"/>
    </row>
    <row r="141" spans="1:24" s="188" customFormat="1" outlineLevel="1" x14ac:dyDescent="0.35">
      <c r="A141" s="188">
        <v>9</v>
      </c>
      <c r="B141" s="338"/>
      <c r="C141" s="188" t="s">
        <v>305</v>
      </c>
      <c r="D141" s="339">
        <v>13.5</v>
      </c>
      <c r="E141" s="340" t="s">
        <v>70</v>
      </c>
      <c r="F141" s="188">
        <v>28</v>
      </c>
      <c r="G141" s="188">
        <v>28</v>
      </c>
      <c r="H141" s="425"/>
      <c r="J141" s="460"/>
      <c r="K141" s="425"/>
      <c r="X141" s="341"/>
    </row>
    <row r="142" spans="1:24" s="188" customFormat="1" outlineLevel="1" x14ac:dyDescent="0.35">
      <c r="B142" s="338"/>
      <c r="C142" s="188" t="s">
        <v>158</v>
      </c>
      <c r="D142" s="339">
        <v>14.5</v>
      </c>
      <c r="E142" s="340" t="s">
        <v>70</v>
      </c>
      <c r="F142" s="188">
        <v>28</v>
      </c>
      <c r="G142" s="188">
        <v>28</v>
      </c>
      <c r="H142" s="425"/>
      <c r="J142" s="460"/>
      <c r="K142" s="425"/>
      <c r="X142" s="341"/>
    </row>
    <row r="143" spans="1:24" s="188" customFormat="1" outlineLevel="1" x14ac:dyDescent="0.35">
      <c r="A143" s="188">
        <v>10</v>
      </c>
      <c r="B143" s="338"/>
      <c r="C143" s="188" t="s">
        <v>243</v>
      </c>
      <c r="D143" s="339">
        <v>17.8</v>
      </c>
      <c r="E143" s="340" t="s">
        <v>69</v>
      </c>
      <c r="F143" s="188">
        <v>26</v>
      </c>
      <c r="G143" s="188">
        <v>26</v>
      </c>
      <c r="H143" s="425"/>
      <c r="J143" s="460"/>
      <c r="K143" s="425"/>
      <c r="X143" s="341"/>
    </row>
    <row r="144" spans="1:24" s="188" customFormat="1" outlineLevel="1" x14ac:dyDescent="0.35">
      <c r="B144" s="338"/>
      <c r="C144" s="188" t="s">
        <v>300</v>
      </c>
      <c r="D144" s="339">
        <v>18.899999999999999</v>
      </c>
      <c r="E144" s="340" t="s">
        <v>69</v>
      </c>
      <c r="F144" s="188">
        <v>26</v>
      </c>
      <c r="G144" s="188">
        <v>26</v>
      </c>
      <c r="H144" s="425"/>
      <c r="J144" s="460"/>
      <c r="K144" s="425"/>
      <c r="X144" s="341"/>
    </row>
    <row r="145" spans="1:24" s="188" customFormat="1" outlineLevel="1" x14ac:dyDescent="0.35">
      <c r="A145" s="188">
        <v>11</v>
      </c>
      <c r="B145" s="338"/>
      <c r="C145" s="188" t="s">
        <v>441</v>
      </c>
      <c r="D145" s="339">
        <v>22.2</v>
      </c>
      <c r="E145" s="340" t="s">
        <v>69</v>
      </c>
      <c r="F145" s="188">
        <v>26</v>
      </c>
      <c r="G145" s="188">
        <v>26</v>
      </c>
      <c r="H145" s="425"/>
      <c r="J145" s="460"/>
      <c r="K145" s="425"/>
      <c r="X145" s="341"/>
    </row>
    <row r="146" spans="1:24" s="188" customFormat="1" outlineLevel="1" x14ac:dyDescent="0.35">
      <c r="B146" s="338"/>
      <c r="C146" s="188" t="s">
        <v>146</v>
      </c>
      <c r="D146" s="339">
        <v>20.9</v>
      </c>
      <c r="E146" s="340" t="s">
        <v>69</v>
      </c>
      <c r="F146" s="188">
        <v>26</v>
      </c>
      <c r="G146" s="188">
        <v>26</v>
      </c>
      <c r="H146" s="425"/>
      <c r="J146" s="460"/>
      <c r="K146" s="425"/>
      <c r="X146" s="341"/>
    </row>
    <row r="147" spans="1:24" s="188" customFormat="1" outlineLevel="1" x14ac:dyDescent="0.35">
      <c r="A147" s="188">
        <v>12</v>
      </c>
      <c r="B147" s="338"/>
      <c r="C147" s="188" t="s">
        <v>264</v>
      </c>
      <c r="D147" s="339">
        <v>13.1</v>
      </c>
      <c r="E147" s="340" t="s">
        <v>69</v>
      </c>
      <c r="F147" s="188">
        <v>24</v>
      </c>
      <c r="G147" s="188">
        <v>24</v>
      </c>
      <c r="H147" s="425"/>
      <c r="J147" s="460"/>
      <c r="K147" s="425"/>
      <c r="X147" s="341"/>
    </row>
    <row r="148" spans="1:24" s="188" customFormat="1" outlineLevel="1" x14ac:dyDescent="0.35">
      <c r="B148" s="338"/>
      <c r="C148" s="188" t="s">
        <v>269</v>
      </c>
      <c r="D148" s="339">
        <v>23.8</v>
      </c>
      <c r="E148" s="340" t="s">
        <v>69</v>
      </c>
      <c r="F148" s="188">
        <v>24</v>
      </c>
      <c r="G148" s="188">
        <v>24</v>
      </c>
      <c r="H148" s="425"/>
      <c r="J148" s="460"/>
      <c r="K148" s="425"/>
      <c r="X148" s="341"/>
    </row>
    <row r="149" spans="1:24" s="188" customFormat="1" outlineLevel="1" x14ac:dyDescent="0.35">
      <c r="A149" s="188">
        <v>13</v>
      </c>
      <c r="B149" s="338"/>
      <c r="C149" s="188" t="s">
        <v>260</v>
      </c>
      <c r="D149" s="339">
        <v>31.7</v>
      </c>
      <c r="E149" s="340" t="s">
        <v>69</v>
      </c>
      <c r="F149" s="188">
        <v>24</v>
      </c>
      <c r="G149" s="188">
        <v>24</v>
      </c>
      <c r="H149" s="425"/>
      <c r="J149" s="460"/>
      <c r="K149" s="425"/>
      <c r="X149" s="341"/>
    </row>
    <row r="150" spans="1:24" s="188" customFormat="1" outlineLevel="1" x14ac:dyDescent="0.35">
      <c r="B150" s="338"/>
      <c r="C150" s="188" t="s">
        <v>445</v>
      </c>
      <c r="D150" s="339">
        <v>28.5</v>
      </c>
      <c r="E150" s="340" t="s">
        <v>69</v>
      </c>
      <c r="F150" s="188">
        <v>24</v>
      </c>
      <c r="G150" s="188">
        <v>24</v>
      </c>
      <c r="H150" s="425"/>
      <c r="J150" s="460"/>
      <c r="K150" s="425"/>
      <c r="X150" s="341"/>
    </row>
    <row r="151" spans="1:24" s="188" customFormat="1" outlineLevel="1" x14ac:dyDescent="0.35">
      <c r="A151" s="188">
        <v>14</v>
      </c>
      <c r="B151" s="338"/>
      <c r="C151" s="188" t="s">
        <v>145</v>
      </c>
      <c r="D151" s="339">
        <v>20.8</v>
      </c>
      <c r="E151" s="340" t="s">
        <v>69</v>
      </c>
      <c r="F151" s="188">
        <v>23</v>
      </c>
      <c r="G151" s="188">
        <v>23</v>
      </c>
      <c r="H151" s="425"/>
      <c r="J151" s="460"/>
      <c r="K151" s="425"/>
      <c r="X151" s="341"/>
    </row>
    <row r="152" spans="1:24" s="188" customFormat="1" outlineLevel="1" x14ac:dyDescent="0.35">
      <c r="B152" s="338"/>
      <c r="C152" s="188" t="s">
        <v>117</v>
      </c>
      <c r="D152" s="339">
        <v>23.5</v>
      </c>
      <c r="E152" s="340" t="s">
        <v>69</v>
      </c>
      <c r="F152" s="188">
        <v>23</v>
      </c>
      <c r="G152" s="188">
        <v>23</v>
      </c>
      <c r="H152" s="425"/>
      <c r="J152" s="460"/>
      <c r="K152" s="425"/>
      <c r="X152" s="341"/>
    </row>
    <row r="153" spans="1:24" s="188" customFormat="1" outlineLevel="1" x14ac:dyDescent="0.35">
      <c r="A153" s="188">
        <v>15</v>
      </c>
      <c r="B153" s="338"/>
      <c r="C153" s="188" t="s">
        <v>141</v>
      </c>
      <c r="D153" s="339">
        <v>18.600000000000001</v>
      </c>
      <c r="E153" s="340" t="s">
        <v>70</v>
      </c>
      <c r="F153" s="188">
        <v>20</v>
      </c>
      <c r="G153" s="188">
        <v>20</v>
      </c>
      <c r="H153" s="425"/>
      <c r="J153" s="460"/>
      <c r="K153" s="425"/>
      <c r="X153" s="341"/>
    </row>
    <row r="154" spans="1:24" s="188" customFormat="1" outlineLevel="1" x14ac:dyDescent="0.35">
      <c r="B154" s="338"/>
      <c r="C154" s="188" t="s">
        <v>412</v>
      </c>
      <c r="D154" s="339">
        <v>19.7</v>
      </c>
      <c r="E154" s="340" t="s">
        <v>70</v>
      </c>
      <c r="F154" s="188">
        <v>20</v>
      </c>
      <c r="G154" s="188">
        <v>20</v>
      </c>
      <c r="H154" s="425"/>
      <c r="J154" s="460"/>
      <c r="K154" s="425"/>
      <c r="X154" s="341"/>
    </row>
    <row r="155" spans="1:24" s="188" customFormat="1" outlineLevel="1" x14ac:dyDescent="0.35">
      <c r="A155" s="188">
        <v>16</v>
      </c>
      <c r="B155" s="338"/>
      <c r="C155" s="188" t="s">
        <v>270</v>
      </c>
      <c r="D155" s="339">
        <v>24.9</v>
      </c>
      <c r="E155" s="340" t="s">
        <v>69</v>
      </c>
      <c r="F155" s="188">
        <v>20</v>
      </c>
      <c r="G155" s="188">
        <v>20</v>
      </c>
      <c r="H155" s="425"/>
      <c r="J155" s="460"/>
      <c r="K155" s="425"/>
      <c r="X155" s="341"/>
    </row>
    <row r="156" spans="1:24" s="188" customFormat="1" outlineLevel="1" x14ac:dyDescent="0.35">
      <c r="B156" s="338"/>
      <c r="C156" s="188" t="s">
        <v>476</v>
      </c>
      <c r="D156" s="339">
        <v>39.1</v>
      </c>
      <c r="E156" s="340" t="s">
        <v>69</v>
      </c>
      <c r="F156" s="188">
        <v>20</v>
      </c>
      <c r="G156" s="188">
        <v>20</v>
      </c>
      <c r="H156" s="425"/>
      <c r="J156" s="460"/>
      <c r="K156" s="425"/>
      <c r="X156" s="341"/>
    </row>
    <row r="157" spans="1:24" s="188" customFormat="1" outlineLevel="1" x14ac:dyDescent="0.35">
      <c r="A157" s="188">
        <v>17</v>
      </c>
      <c r="B157" s="338"/>
      <c r="C157" s="188" t="s">
        <v>167</v>
      </c>
      <c r="D157" s="339">
        <v>25.6</v>
      </c>
      <c r="E157" s="340" t="s">
        <v>351</v>
      </c>
      <c r="F157" s="188">
        <v>20</v>
      </c>
      <c r="G157" s="188">
        <v>20</v>
      </c>
      <c r="H157" s="425"/>
      <c r="J157" s="460"/>
      <c r="K157" s="425"/>
      <c r="X157" s="341"/>
    </row>
    <row r="158" spans="1:24" s="188" customFormat="1" outlineLevel="1" x14ac:dyDescent="0.35">
      <c r="B158" s="338"/>
      <c r="C158" s="188" t="s">
        <v>437</v>
      </c>
      <c r="D158" s="339">
        <v>33.799999999999997</v>
      </c>
      <c r="E158" s="340" t="s">
        <v>69</v>
      </c>
      <c r="F158" s="188">
        <v>20</v>
      </c>
      <c r="G158" s="188">
        <v>20</v>
      </c>
      <c r="H158" s="425"/>
      <c r="J158" s="460"/>
      <c r="K158" s="425"/>
      <c r="X158" s="341"/>
    </row>
    <row r="159" spans="1:24" s="188" customFormat="1" outlineLevel="1" x14ac:dyDescent="0.35">
      <c r="A159" s="188">
        <v>18</v>
      </c>
      <c r="B159" s="338"/>
      <c r="C159" s="188" t="s">
        <v>477</v>
      </c>
      <c r="D159" s="339">
        <v>42.9</v>
      </c>
      <c r="E159" s="340" t="s">
        <v>69</v>
      </c>
      <c r="F159" s="188">
        <v>17</v>
      </c>
      <c r="G159" s="188">
        <v>17</v>
      </c>
      <c r="H159" s="425"/>
      <c r="J159" s="460"/>
      <c r="K159" s="425"/>
      <c r="X159" s="341"/>
    </row>
    <row r="160" spans="1:24" s="188" customFormat="1" outlineLevel="1" x14ac:dyDescent="0.35">
      <c r="B160" s="338"/>
      <c r="C160" s="188" t="s">
        <v>438</v>
      </c>
      <c r="D160" s="339">
        <v>34.4</v>
      </c>
      <c r="E160" s="340" t="s">
        <v>69</v>
      </c>
      <c r="F160" s="188">
        <v>17</v>
      </c>
      <c r="G160" s="188">
        <v>17</v>
      </c>
      <c r="H160" s="425"/>
      <c r="K160" s="425"/>
      <c r="X160" s="341"/>
    </row>
    <row r="161" spans="1:24" s="188" customFormat="1" outlineLevel="1" x14ac:dyDescent="0.35">
      <c r="A161" s="188">
        <v>19</v>
      </c>
      <c r="B161" s="338"/>
      <c r="D161" s="339"/>
      <c r="E161" s="340"/>
      <c r="H161" s="425"/>
      <c r="K161" s="425"/>
      <c r="X161" s="341"/>
    </row>
    <row r="162" spans="1:24" s="188" customFormat="1" outlineLevel="1" x14ac:dyDescent="0.35">
      <c r="B162" s="338"/>
      <c r="D162" s="339"/>
      <c r="E162" s="340"/>
      <c r="H162" s="425"/>
      <c r="K162" s="425"/>
      <c r="X162" s="341"/>
    </row>
    <row r="163" spans="1:24" s="188" customFormat="1" outlineLevel="1" x14ac:dyDescent="0.35">
      <c r="A163" s="188">
        <v>20</v>
      </c>
      <c r="B163" s="338"/>
      <c r="D163" s="339"/>
      <c r="E163" s="340"/>
      <c r="H163" s="425"/>
      <c r="K163" s="425"/>
      <c r="X163" s="341"/>
    </row>
    <row r="164" spans="1:24" s="188" customFormat="1" outlineLevel="1" x14ac:dyDescent="0.35">
      <c r="B164" s="338"/>
      <c r="D164" s="339"/>
      <c r="E164" s="340"/>
      <c r="H164" s="425"/>
      <c r="K164" s="425"/>
      <c r="X164" s="341"/>
    </row>
    <row r="165" spans="1:24" s="188" customFormat="1" outlineLevel="1" x14ac:dyDescent="0.35">
      <c r="A165" s="188">
        <v>21</v>
      </c>
      <c r="B165" s="338"/>
      <c r="D165" s="339"/>
      <c r="E165" s="340"/>
      <c r="H165" s="425"/>
      <c r="K165" s="425"/>
      <c r="X165" s="341"/>
    </row>
    <row r="166" spans="1:24" s="188" customFormat="1" outlineLevel="1" x14ac:dyDescent="0.35">
      <c r="B166" s="338"/>
      <c r="D166" s="339"/>
      <c r="E166" s="340"/>
      <c r="H166" s="425"/>
      <c r="K166" s="425"/>
      <c r="X166" s="341"/>
    </row>
    <row r="167" spans="1:24" s="188" customFormat="1" outlineLevel="1" x14ac:dyDescent="0.35">
      <c r="A167" s="188">
        <v>22</v>
      </c>
      <c r="B167" s="338"/>
      <c r="D167" s="339"/>
      <c r="E167" s="340"/>
      <c r="H167" s="425"/>
      <c r="K167" s="425"/>
      <c r="X167" s="341"/>
    </row>
    <row r="168" spans="1:24" s="188" customFormat="1" outlineLevel="1" x14ac:dyDescent="0.35">
      <c r="B168" s="338"/>
      <c r="D168" s="339"/>
      <c r="E168" s="340"/>
      <c r="H168" s="425"/>
      <c r="K168" s="425"/>
      <c r="X168" s="341"/>
    </row>
    <row r="169" spans="1:24" s="188" customFormat="1" outlineLevel="1" x14ac:dyDescent="0.35">
      <c r="A169" s="188">
        <v>23</v>
      </c>
      <c r="B169" s="338"/>
      <c r="D169" s="339"/>
      <c r="E169" s="340"/>
      <c r="H169" s="425"/>
      <c r="K169" s="425"/>
      <c r="X169" s="341"/>
    </row>
    <row r="170" spans="1:24" s="188" customFormat="1" outlineLevel="1" x14ac:dyDescent="0.35">
      <c r="B170" s="338"/>
      <c r="D170" s="339"/>
      <c r="E170" s="340"/>
      <c r="H170" s="425"/>
      <c r="K170" s="425"/>
      <c r="X170" s="341"/>
    </row>
    <row r="171" spans="1:24" s="188" customFormat="1" outlineLevel="1" x14ac:dyDescent="0.35">
      <c r="A171" s="188">
        <v>24</v>
      </c>
      <c r="B171" s="338"/>
      <c r="D171" s="339"/>
      <c r="E171" s="340"/>
      <c r="H171" s="425"/>
      <c r="K171" s="425"/>
      <c r="X171" s="341"/>
    </row>
    <row r="172" spans="1:24" s="188" customFormat="1" outlineLevel="1" x14ac:dyDescent="0.35">
      <c r="B172" s="338"/>
      <c r="D172" s="339"/>
      <c r="E172" s="340"/>
      <c r="H172" s="425"/>
      <c r="K172" s="425"/>
      <c r="X172" s="341"/>
    </row>
    <row r="173" spans="1:24" s="188" customFormat="1" outlineLevel="1" x14ac:dyDescent="0.35">
      <c r="A173" s="188">
        <v>25</v>
      </c>
      <c r="B173" s="338"/>
      <c r="D173" s="339"/>
      <c r="E173" s="340"/>
      <c r="H173" s="425"/>
      <c r="K173" s="425"/>
      <c r="X173" s="341"/>
    </row>
    <row r="174" spans="1:24" s="188" customFormat="1" outlineLevel="1" x14ac:dyDescent="0.35">
      <c r="B174" s="338"/>
      <c r="D174" s="339"/>
      <c r="E174" s="340"/>
      <c r="H174" s="425"/>
      <c r="K174" s="425"/>
      <c r="X174" s="341"/>
    </row>
    <row r="175" spans="1:24" s="188" customFormat="1" outlineLevel="1" x14ac:dyDescent="0.35">
      <c r="A175" s="188">
        <v>26</v>
      </c>
      <c r="B175" s="338"/>
      <c r="D175" s="339"/>
      <c r="E175" s="340"/>
      <c r="H175" s="425"/>
      <c r="K175" s="425"/>
      <c r="X175" s="341"/>
    </row>
    <row r="176" spans="1:24" s="188" customFormat="1" outlineLevel="1" x14ac:dyDescent="0.35">
      <c r="B176" s="338"/>
      <c r="D176" s="339"/>
      <c r="E176" s="340"/>
      <c r="H176" s="425"/>
      <c r="K176" s="425"/>
      <c r="X176" s="341"/>
    </row>
    <row r="177" spans="1:24" s="188" customFormat="1" outlineLevel="1" x14ac:dyDescent="0.35">
      <c r="A177" s="188">
        <v>27</v>
      </c>
      <c r="B177" s="338"/>
      <c r="D177" s="339"/>
      <c r="E177" s="340"/>
      <c r="H177" s="425"/>
      <c r="K177" s="425"/>
      <c r="X177" s="341"/>
    </row>
    <row r="178" spans="1:24" s="188" customFormat="1" outlineLevel="1" x14ac:dyDescent="0.35">
      <c r="B178" s="338"/>
      <c r="D178" s="339"/>
      <c r="E178" s="340"/>
      <c r="H178" s="425"/>
      <c r="K178" s="425"/>
      <c r="X178" s="341"/>
    </row>
    <row r="179" spans="1:24" s="188" customFormat="1" outlineLevel="1" x14ac:dyDescent="0.35">
      <c r="A179" s="188">
        <v>28</v>
      </c>
      <c r="B179" s="338"/>
      <c r="D179" s="339"/>
      <c r="E179" s="340"/>
      <c r="H179" s="425"/>
      <c r="K179" s="425"/>
      <c r="X179" s="341"/>
    </row>
    <row r="180" spans="1:24" s="188" customFormat="1" outlineLevel="1" x14ac:dyDescent="0.35">
      <c r="B180" s="338"/>
      <c r="D180" s="339"/>
      <c r="E180" s="340"/>
      <c r="H180" s="425"/>
      <c r="K180" s="425"/>
      <c r="X180" s="341"/>
    </row>
    <row r="181" spans="1:24" s="188" customFormat="1" outlineLevel="1" x14ac:dyDescent="0.35">
      <c r="A181" s="188">
        <v>29</v>
      </c>
      <c r="B181" s="338"/>
      <c r="D181" s="339"/>
      <c r="E181" s="340"/>
      <c r="H181" s="425"/>
      <c r="K181" s="425"/>
      <c r="X181" s="341"/>
    </row>
    <row r="182" spans="1:24" s="188" customFormat="1" outlineLevel="1" x14ac:dyDescent="0.35">
      <c r="B182" s="338"/>
      <c r="D182" s="339"/>
      <c r="E182" s="340"/>
      <c r="H182" s="425"/>
      <c r="K182" s="425"/>
      <c r="X182" s="341"/>
    </row>
    <row r="183" spans="1:24" s="188" customFormat="1" outlineLevel="1" x14ac:dyDescent="0.35">
      <c r="A183" s="188">
        <v>30</v>
      </c>
      <c r="B183" s="338"/>
      <c r="D183" s="339"/>
      <c r="E183" s="340"/>
      <c r="H183" s="425"/>
      <c r="K183" s="425"/>
      <c r="X183" s="341"/>
    </row>
    <row r="184" spans="1:24" s="188" customFormat="1" outlineLevel="1" x14ac:dyDescent="0.35">
      <c r="B184" s="338"/>
      <c r="D184" s="339"/>
      <c r="E184" s="340"/>
      <c r="H184" s="425"/>
      <c r="K184" s="425"/>
      <c r="X184" s="341"/>
    </row>
    <row r="185" spans="1:24" s="188" customFormat="1" outlineLevel="1" x14ac:dyDescent="0.35">
      <c r="A185" s="188">
        <v>31</v>
      </c>
      <c r="B185" s="338"/>
      <c r="D185" s="339"/>
      <c r="E185" s="340"/>
      <c r="H185" s="425"/>
      <c r="K185" s="425"/>
      <c r="X185" s="341"/>
    </row>
    <row r="186" spans="1:24" s="188" customFormat="1" outlineLevel="1" x14ac:dyDescent="0.35">
      <c r="B186" s="338"/>
      <c r="D186" s="339"/>
      <c r="E186" s="340"/>
      <c r="H186" s="425"/>
      <c r="K186" s="425"/>
      <c r="X186" s="341"/>
    </row>
    <row r="187" spans="1:24" s="188" customFormat="1" outlineLevel="1" x14ac:dyDescent="0.35">
      <c r="A187" s="188">
        <v>32</v>
      </c>
      <c r="B187" s="338"/>
      <c r="D187" s="339"/>
      <c r="E187" s="340"/>
      <c r="H187" s="425"/>
      <c r="K187" s="425"/>
      <c r="X187" s="341"/>
    </row>
    <row r="188" spans="1:24" s="188" customFormat="1" outlineLevel="1" x14ac:dyDescent="0.35">
      <c r="B188" s="338"/>
      <c r="D188" s="339"/>
      <c r="E188" s="340"/>
      <c r="H188" s="425"/>
      <c r="X188" s="341"/>
    </row>
    <row r="189" spans="1:24" s="188" customFormat="1" outlineLevel="1" x14ac:dyDescent="0.35">
      <c r="A189" s="188">
        <v>33</v>
      </c>
      <c r="B189" s="338"/>
      <c r="D189" s="339"/>
      <c r="E189" s="340"/>
      <c r="H189" s="425"/>
      <c r="X189" s="341"/>
    </row>
    <row r="190" spans="1:24" s="188" customFormat="1" outlineLevel="1" x14ac:dyDescent="0.35">
      <c r="B190" s="338"/>
      <c r="D190" s="339"/>
      <c r="E190" s="340"/>
      <c r="H190" s="425"/>
      <c r="X190" s="341"/>
    </row>
    <row r="191" spans="1:24" s="188" customFormat="1" outlineLevel="1" x14ac:dyDescent="0.35">
      <c r="A191" s="188">
        <v>34</v>
      </c>
      <c r="B191" s="338"/>
      <c r="D191" s="339"/>
      <c r="E191" s="340"/>
      <c r="H191" s="425"/>
      <c r="X191" s="341"/>
    </row>
    <row r="192" spans="1:24" s="188" customFormat="1" outlineLevel="1" x14ac:dyDescent="0.35">
      <c r="B192" s="338"/>
      <c r="D192" s="339"/>
      <c r="E192" s="340"/>
      <c r="H192" s="425"/>
      <c r="X192" s="341"/>
    </row>
    <row r="193" spans="1:24" s="188" customFormat="1" outlineLevel="1" x14ac:dyDescent="0.35">
      <c r="A193" s="188">
        <v>35</v>
      </c>
      <c r="B193" s="338"/>
      <c r="D193" s="339"/>
      <c r="E193" s="340"/>
      <c r="H193" s="425"/>
      <c r="X193" s="341"/>
    </row>
    <row r="194" spans="1:24" s="188" customFormat="1" outlineLevel="1" x14ac:dyDescent="0.35">
      <c r="B194" s="338"/>
      <c r="D194" s="339"/>
      <c r="E194" s="340"/>
      <c r="H194" s="425"/>
      <c r="X194" s="341"/>
    </row>
    <row r="195" spans="1:24" s="188" customFormat="1" outlineLevel="1" x14ac:dyDescent="0.35">
      <c r="A195" s="188">
        <v>36</v>
      </c>
      <c r="B195" s="338"/>
      <c r="D195" s="339"/>
      <c r="E195" s="340"/>
      <c r="H195" s="425"/>
      <c r="K195" s="425"/>
      <c r="X195" s="341"/>
    </row>
    <row r="196" spans="1:24" s="188" customFormat="1" outlineLevel="1" x14ac:dyDescent="0.35">
      <c r="B196" s="338"/>
      <c r="D196" s="339"/>
      <c r="E196" s="340"/>
      <c r="H196" s="425"/>
      <c r="K196" s="425"/>
      <c r="X196" s="341"/>
    </row>
    <row r="197" spans="1:24" s="188" customFormat="1" outlineLevel="1" x14ac:dyDescent="0.35">
      <c r="A197" s="188">
        <v>37</v>
      </c>
      <c r="B197" s="338"/>
      <c r="D197" s="339"/>
      <c r="E197" s="340"/>
      <c r="H197" s="425"/>
      <c r="K197" s="425"/>
      <c r="X197" s="341"/>
    </row>
    <row r="198" spans="1:24" s="188" customFormat="1" outlineLevel="1" x14ac:dyDescent="0.35">
      <c r="B198" s="338"/>
      <c r="D198" s="339"/>
      <c r="E198" s="340"/>
      <c r="H198" s="425"/>
      <c r="K198" s="425"/>
      <c r="X198" s="341"/>
    </row>
    <row r="199" spans="1:24" s="188" customFormat="1" outlineLevel="1" x14ac:dyDescent="0.35">
      <c r="A199" s="188">
        <v>38</v>
      </c>
      <c r="B199" s="338"/>
      <c r="D199" s="339"/>
      <c r="E199" s="340"/>
      <c r="H199" s="425"/>
      <c r="K199" s="425"/>
      <c r="X199" s="341"/>
    </row>
    <row r="200" spans="1:24" s="188" customFormat="1" outlineLevel="1" x14ac:dyDescent="0.35">
      <c r="B200" s="338"/>
      <c r="D200" s="339"/>
      <c r="E200" s="340"/>
      <c r="H200" s="425"/>
      <c r="K200" s="425"/>
      <c r="X200" s="341"/>
    </row>
    <row r="201" spans="1:24" s="188" customFormat="1" outlineLevel="1" x14ac:dyDescent="0.35">
      <c r="A201" s="188">
        <v>39</v>
      </c>
      <c r="B201" s="338"/>
      <c r="D201" s="339"/>
      <c r="E201" s="340"/>
      <c r="H201" s="425"/>
      <c r="K201" s="425"/>
      <c r="X201" s="341"/>
    </row>
    <row r="202" spans="1:24" s="188" customFormat="1" outlineLevel="1" x14ac:dyDescent="0.35">
      <c r="B202" s="338"/>
      <c r="D202" s="339"/>
      <c r="E202" s="340"/>
      <c r="H202" s="425"/>
      <c r="K202" s="425"/>
      <c r="X202" s="341"/>
    </row>
    <row r="203" spans="1:24" s="188" customFormat="1" outlineLevel="1" x14ac:dyDescent="0.35">
      <c r="B203" s="338"/>
      <c r="D203" s="339"/>
      <c r="E203" s="340"/>
      <c r="H203" s="425"/>
      <c r="K203" s="425"/>
      <c r="X203" s="341"/>
    </row>
    <row r="204" spans="1:24" s="188" customFormat="1" outlineLevel="1" x14ac:dyDescent="0.35">
      <c r="B204" s="338"/>
      <c r="D204" s="339"/>
      <c r="E204" s="340"/>
      <c r="H204" s="425"/>
      <c r="K204" s="425"/>
      <c r="X204" s="341"/>
    </row>
    <row r="205" spans="1:24" s="188" customFormat="1" outlineLevel="1" x14ac:dyDescent="0.35">
      <c r="B205" s="338"/>
      <c r="D205" s="339"/>
      <c r="E205" s="340"/>
      <c r="H205" s="425"/>
      <c r="K205" s="425"/>
      <c r="X205" s="341"/>
    </row>
    <row r="206" spans="1:24" s="188" customFormat="1" outlineLevel="1" x14ac:dyDescent="0.35">
      <c r="B206" s="338"/>
      <c r="D206" s="339"/>
      <c r="E206" s="340"/>
      <c r="H206" s="425"/>
      <c r="K206" s="425"/>
      <c r="X206" s="341"/>
    </row>
    <row r="207" spans="1:24" s="188" customFormat="1" outlineLevel="1" x14ac:dyDescent="0.35">
      <c r="B207" s="338"/>
      <c r="D207" s="339"/>
      <c r="E207" s="340"/>
      <c r="H207" s="425"/>
      <c r="K207" s="425"/>
      <c r="X207" s="341"/>
    </row>
    <row r="208" spans="1:24" s="188" customFormat="1" outlineLevel="1" x14ac:dyDescent="0.35">
      <c r="B208" s="338"/>
      <c r="D208" s="339"/>
      <c r="E208" s="340"/>
      <c r="H208" s="425"/>
      <c r="K208" s="425"/>
      <c r="X208" s="341"/>
    </row>
    <row r="209" spans="1:24" s="188" customFormat="1" outlineLevel="1" x14ac:dyDescent="0.35">
      <c r="B209" s="338"/>
      <c r="D209" s="339"/>
      <c r="E209" s="340"/>
      <c r="H209" s="425"/>
      <c r="K209" s="425"/>
      <c r="X209" s="341"/>
    </row>
    <row r="210" spans="1:24" s="188" customFormat="1" outlineLevel="1" x14ac:dyDescent="0.35">
      <c r="B210" s="338"/>
      <c r="D210" s="339"/>
      <c r="E210" s="340"/>
      <c r="H210" s="425"/>
      <c r="K210" s="425"/>
      <c r="X210" s="341"/>
    </row>
    <row r="211" spans="1:24" s="188" customFormat="1" outlineLevel="1" x14ac:dyDescent="0.35">
      <c r="B211" s="338"/>
      <c r="D211" s="339"/>
      <c r="E211" s="340"/>
      <c r="H211" s="425"/>
      <c r="K211" s="425"/>
      <c r="X211" s="341"/>
    </row>
    <row r="212" spans="1:24" s="188" customFormat="1" outlineLevel="1" x14ac:dyDescent="0.35">
      <c r="B212" s="338"/>
      <c r="D212" s="339"/>
      <c r="E212" s="340"/>
      <c r="H212" s="425"/>
      <c r="K212" s="425"/>
      <c r="X212" s="341"/>
    </row>
    <row r="213" spans="1:24" s="188" customFormat="1" outlineLevel="1" x14ac:dyDescent="0.35">
      <c r="B213" s="338"/>
      <c r="D213" s="339"/>
      <c r="E213" s="340"/>
      <c r="H213" s="425"/>
      <c r="K213" s="425"/>
      <c r="X213" s="341"/>
    </row>
    <row r="214" spans="1:24" s="188" customFormat="1" outlineLevel="1" x14ac:dyDescent="0.35">
      <c r="B214" s="338"/>
      <c r="D214" s="339"/>
      <c r="E214" s="340"/>
      <c r="H214" s="425"/>
      <c r="K214" s="425"/>
      <c r="X214" s="341"/>
    </row>
    <row r="215" spans="1:24" s="188" customFormat="1" outlineLevel="1" x14ac:dyDescent="0.35">
      <c r="B215" s="338"/>
      <c r="D215" s="339"/>
      <c r="E215" s="340"/>
      <c r="H215" s="425"/>
      <c r="K215" s="425"/>
      <c r="X215" s="341"/>
    </row>
    <row r="216" spans="1:24" s="188" customFormat="1" outlineLevel="1" x14ac:dyDescent="0.35">
      <c r="B216" s="338"/>
      <c r="D216" s="339"/>
      <c r="E216" s="340"/>
      <c r="H216" s="425"/>
      <c r="K216" s="425"/>
      <c r="X216" s="341"/>
    </row>
    <row r="217" spans="1:24" s="188" customFormat="1" outlineLevel="1" x14ac:dyDescent="0.35">
      <c r="B217" s="338"/>
      <c r="D217" s="339"/>
      <c r="E217" s="340"/>
      <c r="H217" s="425"/>
      <c r="K217" s="425"/>
      <c r="X217" s="341"/>
    </row>
    <row r="218" spans="1:24" s="188" customFormat="1" outlineLevel="1" x14ac:dyDescent="0.35">
      <c r="B218" s="338"/>
      <c r="D218" s="339"/>
      <c r="E218" s="340"/>
      <c r="H218" s="425"/>
      <c r="K218" s="425"/>
      <c r="X218" s="341"/>
    </row>
    <row r="219" spans="1:24" s="188" customFormat="1" outlineLevel="1" x14ac:dyDescent="0.35">
      <c r="B219" s="338"/>
      <c r="D219" s="339"/>
      <c r="E219" s="340"/>
      <c r="H219" s="425"/>
      <c r="K219" s="425"/>
      <c r="X219" s="341"/>
    </row>
    <row r="220" spans="1:24" s="188" customFormat="1" outlineLevel="1" x14ac:dyDescent="0.35">
      <c r="B220" s="338"/>
      <c r="D220" s="339"/>
      <c r="E220" s="340"/>
      <c r="H220" s="425"/>
      <c r="K220" s="425"/>
      <c r="X220" s="341"/>
    </row>
    <row r="221" spans="1:24" s="188" customFormat="1" ht="13.15" outlineLevel="1" thickBot="1" x14ac:dyDescent="0.4">
      <c r="B221" s="338"/>
      <c r="D221" s="339"/>
      <c r="E221" s="340"/>
      <c r="K221" s="425"/>
      <c r="X221" s="341"/>
    </row>
    <row r="222" spans="1:24" s="453" customFormat="1" ht="21" thickBot="1" x14ac:dyDescent="0.65">
      <c r="A222" s="451" t="s">
        <v>91</v>
      </c>
      <c r="B222" s="452"/>
      <c r="D222" s="454"/>
      <c r="E222" s="455"/>
      <c r="H222" s="456"/>
      <c r="X222" s="457"/>
    </row>
    <row r="223" spans="1:24" s="424" customFormat="1" ht="13.15" x14ac:dyDescent="0.4">
      <c r="A223" s="424" t="s">
        <v>30</v>
      </c>
      <c r="B223" s="458" t="s">
        <v>76</v>
      </c>
      <c r="C223" s="424" t="s">
        <v>31</v>
      </c>
      <c r="D223" s="458" t="s">
        <v>26</v>
      </c>
      <c r="E223" s="424" t="s">
        <v>77</v>
      </c>
      <c r="F223" s="424" t="s">
        <v>78</v>
      </c>
      <c r="X223" s="459"/>
    </row>
    <row r="224" spans="1:24" s="188" customFormat="1" ht="13.5" customHeight="1" outlineLevel="1" x14ac:dyDescent="0.35">
      <c r="A224" s="188">
        <v>1</v>
      </c>
      <c r="B224" s="338"/>
      <c r="C224" s="188" t="s">
        <v>471</v>
      </c>
      <c r="D224" s="339">
        <v>10.5</v>
      </c>
      <c r="E224" s="340" t="s">
        <v>175</v>
      </c>
      <c r="F224" s="188">
        <v>42</v>
      </c>
      <c r="G224" s="188">
        <v>42</v>
      </c>
      <c r="H224" s="425"/>
      <c r="K224" s="425"/>
      <c r="X224" s="341"/>
    </row>
    <row r="225" spans="1:24" s="188" customFormat="1" ht="13.5" customHeight="1" outlineLevel="1" x14ac:dyDescent="0.35">
      <c r="B225" s="338"/>
      <c r="C225" s="188" t="s">
        <v>417</v>
      </c>
      <c r="D225" s="339">
        <v>25.2</v>
      </c>
      <c r="E225" s="340" t="s">
        <v>175</v>
      </c>
      <c r="F225" s="188">
        <v>42</v>
      </c>
      <c r="G225" s="188">
        <v>42</v>
      </c>
      <c r="H225" s="425"/>
      <c r="K225" s="425"/>
      <c r="X225" s="341"/>
    </row>
    <row r="226" spans="1:24" s="188" customFormat="1" ht="13.5" customHeight="1" outlineLevel="1" x14ac:dyDescent="0.35">
      <c r="A226" s="188">
        <v>2</v>
      </c>
      <c r="B226" s="338"/>
      <c r="C226" s="188" t="s">
        <v>295</v>
      </c>
      <c r="D226" s="339">
        <v>17.2</v>
      </c>
      <c r="E226" s="340" t="s">
        <v>351</v>
      </c>
      <c r="F226" s="188">
        <v>41</v>
      </c>
      <c r="G226" s="188">
        <v>41</v>
      </c>
      <c r="K226" s="425"/>
      <c r="X226" s="341"/>
    </row>
    <row r="227" spans="1:24" s="188" customFormat="1" ht="13.5" customHeight="1" outlineLevel="1" x14ac:dyDescent="0.35">
      <c r="B227" s="338"/>
      <c r="C227" s="188" t="s">
        <v>365</v>
      </c>
      <c r="D227" s="339">
        <v>35.700000000000003</v>
      </c>
      <c r="E227" s="340" t="s">
        <v>351</v>
      </c>
      <c r="F227" s="188">
        <v>41</v>
      </c>
      <c r="G227" s="188">
        <v>41</v>
      </c>
      <c r="H227" s="425"/>
      <c r="K227" s="425"/>
      <c r="X227" s="341"/>
    </row>
    <row r="228" spans="1:24" s="188" customFormat="1" ht="13.5" customHeight="1" outlineLevel="1" x14ac:dyDescent="0.35">
      <c r="A228" s="188">
        <v>3</v>
      </c>
      <c r="B228" s="338"/>
      <c r="C228" s="188" t="s">
        <v>263</v>
      </c>
      <c r="D228" s="339">
        <v>23.7</v>
      </c>
      <c r="E228" s="340" t="s">
        <v>351</v>
      </c>
      <c r="F228" s="188">
        <v>41</v>
      </c>
      <c r="G228" s="188">
        <v>41</v>
      </c>
      <c r="H228" s="425"/>
      <c r="I228" s="461"/>
      <c r="K228" s="425"/>
      <c r="X228" s="341"/>
    </row>
    <row r="229" spans="1:24" s="188" customFormat="1" ht="13.5" customHeight="1" outlineLevel="1" x14ac:dyDescent="0.35">
      <c r="B229" s="338"/>
      <c r="C229" s="188" t="s">
        <v>203</v>
      </c>
      <c r="D229" s="339">
        <v>18.7</v>
      </c>
      <c r="E229" s="340" t="s">
        <v>351</v>
      </c>
      <c r="F229" s="188">
        <v>41</v>
      </c>
      <c r="G229" s="188">
        <v>41</v>
      </c>
      <c r="H229" s="425"/>
      <c r="K229" s="425"/>
      <c r="X229" s="341"/>
    </row>
    <row r="230" spans="1:24" s="188" customFormat="1" ht="13.5" customHeight="1" outlineLevel="1" x14ac:dyDescent="0.35">
      <c r="A230" s="188">
        <v>4</v>
      </c>
      <c r="B230" s="338"/>
      <c r="C230" s="188" t="s">
        <v>355</v>
      </c>
      <c r="D230" s="339">
        <v>18.5</v>
      </c>
      <c r="E230" s="340" t="s">
        <v>351</v>
      </c>
      <c r="F230" s="188">
        <v>39</v>
      </c>
      <c r="G230" s="188">
        <v>39</v>
      </c>
      <c r="H230" s="425"/>
      <c r="K230" s="425"/>
      <c r="X230" s="341"/>
    </row>
    <row r="231" spans="1:24" s="188" customFormat="1" ht="13.5" customHeight="1" outlineLevel="1" x14ac:dyDescent="0.35">
      <c r="B231" s="338"/>
      <c r="C231" s="188" t="s">
        <v>415</v>
      </c>
      <c r="D231" s="339">
        <v>24.9</v>
      </c>
      <c r="E231" s="340" t="s">
        <v>351</v>
      </c>
      <c r="F231" s="188">
        <v>39</v>
      </c>
      <c r="G231" s="188">
        <v>39</v>
      </c>
      <c r="H231" s="425"/>
      <c r="K231" s="425"/>
      <c r="X231" s="341"/>
    </row>
    <row r="232" spans="1:24" s="188" customFormat="1" ht="13.5" customHeight="1" outlineLevel="1" x14ac:dyDescent="0.35">
      <c r="A232" s="188">
        <v>5</v>
      </c>
      <c r="B232" s="338"/>
      <c r="C232" s="188" t="s">
        <v>260</v>
      </c>
      <c r="D232" s="339">
        <v>31.7</v>
      </c>
      <c r="E232" s="340" t="s">
        <v>69</v>
      </c>
      <c r="F232" s="188">
        <v>39</v>
      </c>
      <c r="G232" s="188">
        <v>39</v>
      </c>
      <c r="H232" s="425"/>
      <c r="K232" s="425"/>
      <c r="X232" s="341"/>
    </row>
    <row r="233" spans="1:24" s="188" customFormat="1" ht="13.5" customHeight="1" outlineLevel="1" x14ac:dyDescent="0.35">
      <c r="B233" s="338"/>
      <c r="C233" s="188" t="s">
        <v>445</v>
      </c>
      <c r="D233" s="339">
        <v>28.5</v>
      </c>
      <c r="E233" s="340" t="s">
        <v>69</v>
      </c>
      <c r="F233" s="188">
        <v>39</v>
      </c>
      <c r="G233" s="188">
        <v>39</v>
      </c>
      <c r="H233" s="425"/>
      <c r="K233" s="425"/>
      <c r="X233" s="341"/>
    </row>
    <row r="234" spans="1:24" s="188" customFormat="1" ht="13.5" customHeight="1" outlineLevel="1" x14ac:dyDescent="0.35">
      <c r="A234" s="188">
        <v>6</v>
      </c>
      <c r="B234" s="338"/>
      <c r="C234" s="188" t="s">
        <v>472</v>
      </c>
      <c r="D234" s="339">
        <v>22.4</v>
      </c>
      <c r="E234" s="340" t="s">
        <v>351</v>
      </c>
      <c r="F234" s="188">
        <v>38</v>
      </c>
      <c r="G234" s="188">
        <v>38</v>
      </c>
      <c r="H234" s="425"/>
      <c r="K234" s="425"/>
      <c r="X234" s="341"/>
    </row>
    <row r="235" spans="1:24" s="188" customFormat="1" ht="13.5" customHeight="1" outlineLevel="1" x14ac:dyDescent="0.35">
      <c r="B235" s="338"/>
      <c r="C235" s="188" t="s">
        <v>235</v>
      </c>
      <c r="D235" s="339">
        <v>10.8</v>
      </c>
      <c r="E235" s="340" t="s">
        <v>351</v>
      </c>
      <c r="F235" s="188">
        <v>38</v>
      </c>
      <c r="G235" s="188">
        <v>38</v>
      </c>
      <c r="H235" s="425"/>
      <c r="K235" s="425"/>
      <c r="X235" s="341"/>
    </row>
    <row r="236" spans="1:24" s="188" customFormat="1" ht="13.5" customHeight="1" outlineLevel="1" x14ac:dyDescent="0.35">
      <c r="A236" s="188">
        <v>7</v>
      </c>
      <c r="B236" s="338"/>
      <c r="C236" s="188" t="s">
        <v>111</v>
      </c>
      <c r="D236" s="339">
        <v>12.5</v>
      </c>
      <c r="E236" s="340" t="s">
        <v>69</v>
      </c>
      <c r="F236" s="188">
        <v>37</v>
      </c>
      <c r="G236" s="188">
        <v>37</v>
      </c>
      <c r="H236" s="425"/>
      <c r="K236" s="425"/>
      <c r="X236" s="341"/>
    </row>
    <row r="237" spans="1:24" s="188" customFormat="1" ht="13.5" customHeight="1" outlineLevel="1" x14ac:dyDescent="0.35">
      <c r="B237" s="338"/>
      <c r="C237" s="188" t="s">
        <v>186</v>
      </c>
      <c r="D237" s="339">
        <v>24.5</v>
      </c>
      <c r="E237" s="340" t="s">
        <v>69</v>
      </c>
      <c r="F237" s="188">
        <v>37</v>
      </c>
      <c r="G237" s="188">
        <v>37</v>
      </c>
      <c r="H237" s="425"/>
      <c r="K237" s="425"/>
      <c r="X237" s="341"/>
    </row>
    <row r="238" spans="1:24" s="188" customFormat="1" ht="13.5" customHeight="1" outlineLevel="1" x14ac:dyDescent="0.35">
      <c r="A238" s="188">
        <v>8</v>
      </c>
      <c r="B238" s="338"/>
      <c r="C238" s="188" t="s">
        <v>146</v>
      </c>
      <c r="D238" s="339">
        <v>20.9</v>
      </c>
      <c r="E238" s="340" t="s">
        <v>69</v>
      </c>
      <c r="F238" s="188">
        <v>37</v>
      </c>
      <c r="G238" s="188">
        <v>37</v>
      </c>
      <c r="H238" s="425"/>
      <c r="K238" s="425"/>
      <c r="X238" s="341"/>
    </row>
    <row r="239" spans="1:24" s="188" customFormat="1" ht="13.5" customHeight="1" outlineLevel="1" x14ac:dyDescent="0.35">
      <c r="B239" s="338"/>
      <c r="C239" s="188" t="s">
        <v>441</v>
      </c>
      <c r="D239" s="339">
        <v>22.2</v>
      </c>
      <c r="E239" s="340" t="s">
        <v>69</v>
      </c>
      <c r="F239" s="188">
        <v>37</v>
      </c>
      <c r="G239" s="188">
        <v>37</v>
      </c>
      <c r="H239" s="425"/>
      <c r="K239" s="425"/>
      <c r="X239" s="341"/>
    </row>
    <row r="240" spans="1:24" s="188" customFormat="1" ht="13.5" customHeight="1" outlineLevel="1" x14ac:dyDescent="0.35">
      <c r="A240" s="188">
        <v>9</v>
      </c>
      <c r="B240" s="338"/>
      <c r="C240" s="188" t="s">
        <v>475</v>
      </c>
      <c r="D240" s="339">
        <v>15.5</v>
      </c>
      <c r="E240" s="340" t="s">
        <v>69</v>
      </c>
      <c r="F240" s="188">
        <v>37</v>
      </c>
      <c r="G240" s="188">
        <v>37</v>
      </c>
      <c r="H240" s="425"/>
      <c r="K240" s="425"/>
      <c r="X240" s="341"/>
    </row>
    <row r="241" spans="1:24" s="188" customFormat="1" ht="13.5" customHeight="1" outlineLevel="1" x14ac:dyDescent="0.35">
      <c r="B241" s="338"/>
      <c r="C241" s="188" t="s">
        <v>473</v>
      </c>
      <c r="D241" s="339">
        <v>16.3</v>
      </c>
      <c r="E241" s="340" t="s">
        <v>474</v>
      </c>
      <c r="F241" s="188">
        <v>37</v>
      </c>
      <c r="G241" s="188">
        <v>37</v>
      </c>
      <c r="H241" s="425"/>
      <c r="K241" s="425"/>
      <c r="X241" s="341"/>
    </row>
    <row r="242" spans="1:24" s="188" customFormat="1" ht="13.5" customHeight="1" outlineLevel="1" x14ac:dyDescent="0.35">
      <c r="A242" s="188">
        <v>10</v>
      </c>
      <c r="B242" s="338"/>
      <c r="C242" s="188" t="s">
        <v>148</v>
      </c>
      <c r="D242" s="339">
        <v>11.2</v>
      </c>
      <c r="E242" s="340" t="s">
        <v>70</v>
      </c>
      <c r="F242" s="188">
        <v>37</v>
      </c>
      <c r="G242" s="188">
        <v>37</v>
      </c>
      <c r="K242" s="425"/>
      <c r="X242" s="341"/>
    </row>
    <row r="243" spans="1:24" s="188" customFormat="1" ht="13.5" customHeight="1" outlineLevel="1" x14ac:dyDescent="0.35">
      <c r="B243" s="338"/>
      <c r="C243" s="188" t="s">
        <v>353</v>
      </c>
      <c r="D243" s="339">
        <v>9.6999999999999993</v>
      </c>
      <c r="E243" s="340" t="s">
        <v>70</v>
      </c>
      <c r="F243" s="188">
        <v>37</v>
      </c>
      <c r="G243" s="188">
        <v>37</v>
      </c>
      <c r="H243" s="425"/>
      <c r="K243" s="425"/>
      <c r="X243" s="341"/>
    </row>
    <row r="244" spans="1:24" s="188" customFormat="1" ht="13.5" customHeight="1" outlineLevel="1" x14ac:dyDescent="0.35">
      <c r="A244" s="188">
        <v>11</v>
      </c>
      <c r="B244" s="338"/>
      <c r="C244" s="188" t="s">
        <v>243</v>
      </c>
      <c r="D244" s="339">
        <v>17.8</v>
      </c>
      <c r="E244" s="340" t="s">
        <v>69</v>
      </c>
      <c r="F244" s="188">
        <v>35</v>
      </c>
      <c r="G244" s="188">
        <v>35</v>
      </c>
      <c r="H244" s="425"/>
      <c r="K244" s="425"/>
      <c r="X244" s="341"/>
    </row>
    <row r="245" spans="1:24" s="188" customFormat="1" ht="13.5" customHeight="1" outlineLevel="1" x14ac:dyDescent="0.35">
      <c r="B245" s="338"/>
      <c r="C245" s="188" t="s">
        <v>300</v>
      </c>
      <c r="D245" s="339">
        <v>18.899999999999999</v>
      </c>
      <c r="E245" s="340" t="s">
        <v>69</v>
      </c>
      <c r="F245" s="188">
        <v>35</v>
      </c>
      <c r="G245" s="188">
        <v>35</v>
      </c>
      <c r="H245" s="425"/>
      <c r="K245" s="425"/>
      <c r="X245" s="341"/>
    </row>
    <row r="246" spans="1:24" s="188" customFormat="1" ht="13.5" customHeight="1" outlineLevel="1" x14ac:dyDescent="0.35">
      <c r="A246" s="188">
        <v>12</v>
      </c>
      <c r="B246" s="338"/>
      <c r="C246" s="188" t="s">
        <v>305</v>
      </c>
      <c r="D246" s="339">
        <v>13.5</v>
      </c>
      <c r="E246" s="340" t="s">
        <v>70</v>
      </c>
      <c r="F246" s="188">
        <v>35</v>
      </c>
      <c r="G246" s="188">
        <v>35</v>
      </c>
      <c r="H246" s="425"/>
      <c r="K246" s="425"/>
      <c r="X246" s="341"/>
    </row>
    <row r="247" spans="1:24" s="188" customFormat="1" ht="13.5" customHeight="1" outlineLevel="1" x14ac:dyDescent="0.35">
      <c r="B247" s="338"/>
      <c r="C247" s="188" t="s">
        <v>158</v>
      </c>
      <c r="D247" s="339">
        <v>14.5</v>
      </c>
      <c r="E247" s="340" t="s">
        <v>70</v>
      </c>
      <c r="F247" s="188">
        <v>35</v>
      </c>
      <c r="G247" s="188">
        <v>35</v>
      </c>
      <c r="H247" s="425"/>
      <c r="K247" s="425"/>
      <c r="X247" s="341"/>
    </row>
    <row r="248" spans="1:24" s="188" customFormat="1" ht="13.5" customHeight="1" outlineLevel="1" x14ac:dyDescent="0.35">
      <c r="A248" s="188">
        <v>13</v>
      </c>
      <c r="B248" s="338"/>
      <c r="C248" s="188" t="s">
        <v>270</v>
      </c>
      <c r="D248" s="339">
        <v>24.9</v>
      </c>
      <c r="E248" s="340" t="s">
        <v>69</v>
      </c>
      <c r="F248" s="188">
        <v>34</v>
      </c>
      <c r="G248" s="188">
        <v>34</v>
      </c>
      <c r="H248" s="425"/>
      <c r="K248" s="425"/>
      <c r="X248" s="341"/>
    </row>
    <row r="249" spans="1:24" s="188" customFormat="1" ht="13.5" customHeight="1" outlineLevel="1" x14ac:dyDescent="0.35">
      <c r="B249" s="338"/>
      <c r="C249" s="188" t="s">
        <v>476</v>
      </c>
      <c r="D249" s="339">
        <v>39.1</v>
      </c>
      <c r="E249" s="340" t="s">
        <v>69</v>
      </c>
      <c r="F249" s="188">
        <v>34</v>
      </c>
      <c r="G249" s="188">
        <v>34</v>
      </c>
      <c r="H249" s="425"/>
      <c r="K249" s="425"/>
      <c r="X249" s="341"/>
    </row>
    <row r="250" spans="1:24" s="188" customFormat="1" ht="13.5" customHeight="1" outlineLevel="1" x14ac:dyDescent="0.35">
      <c r="A250" s="188">
        <v>14</v>
      </c>
      <c r="B250" s="338"/>
      <c r="C250" s="188" t="s">
        <v>438</v>
      </c>
      <c r="D250" s="339">
        <v>34.4</v>
      </c>
      <c r="E250" s="340" t="s">
        <v>69</v>
      </c>
      <c r="F250" s="188">
        <v>34</v>
      </c>
      <c r="G250" s="188">
        <v>34</v>
      </c>
      <c r="H250" s="425"/>
      <c r="K250" s="425"/>
      <c r="X250" s="341"/>
    </row>
    <row r="251" spans="1:24" s="188" customFormat="1" ht="13.5" customHeight="1" outlineLevel="1" x14ac:dyDescent="0.35">
      <c r="B251" s="338"/>
      <c r="C251" s="188" t="s">
        <v>477</v>
      </c>
      <c r="D251" s="339">
        <v>42.9</v>
      </c>
      <c r="E251" s="340" t="s">
        <v>69</v>
      </c>
      <c r="F251" s="188">
        <v>34</v>
      </c>
      <c r="G251" s="188">
        <v>34</v>
      </c>
      <c r="H251" s="425"/>
      <c r="K251" s="425"/>
      <c r="X251" s="341"/>
    </row>
    <row r="252" spans="1:24" s="188" customFormat="1" ht="13.5" customHeight="1" outlineLevel="1" x14ac:dyDescent="0.35">
      <c r="A252" s="188">
        <v>15</v>
      </c>
      <c r="B252" s="338"/>
      <c r="C252" s="188" t="s">
        <v>145</v>
      </c>
      <c r="D252" s="339">
        <v>20.8</v>
      </c>
      <c r="E252" s="340" t="s">
        <v>69</v>
      </c>
      <c r="F252" s="188">
        <v>34</v>
      </c>
      <c r="G252" s="188">
        <v>34</v>
      </c>
      <c r="H252" s="425"/>
      <c r="K252" s="425"/>
      <c r="X252" s="341"/>
    </row>
    <row r="253" spans="1:24" s="188" customFormat="1" ht="13.5" customHeight="1" outlineLevel="1" x14ac:dyDescent="0.35">
      <c r="B253" s="338"/>
      <c r="C253" s="188" t="s">
        <v>117</v>
      </c>
      <c r="D253" s="339">
        <v>23.5</v>
      </c>
      <c r="E253" s="340" t="s">
        <v>69</v>
      </c>
      <c r="F253" s="188">
        <v>34</v>
      </c>
      <c r="G253" s="188">
        <v>34</v>
      </c>
      <c r="H253" s="425"/>
      <c r="K253" s="425"/>
      <c r="X253" s="341"/>
    </row>
    <row r="254" spans="1:24" s="188" customFormat="1" ht="13.5" customHeight="1" outlineLevel="1" x14ac:dyDescent="0.35">
      <c r="A254" s="188">
        <v>16</v>
      </c>
      <c r="B254" s="338"/>
      <c r="C254" s="188" t="s">
        <v>167</v>
      </c>
      <c r="D254" s="339">
        <v>25.6</v>
      </c>
      <c r="E254" s="340" t="s">
        <v>351</v>
      </c>
      <c r="F254" s="188">
        <v>33</v>
      </c>
      <c r="G254" s="188">
        <v>33</v>
      </c>
      <c r="H254" s="425"/>
      <c r="K254" s="425"/>
      <c r="X254" s="341"/>
    </row>
    <row r="255" spans="1:24" s="188" customFormat="1" ht="13.5" customHeight="1" outlineLevel="1" x14ac:dyDescent="0.35">
      <c r="B255" s="338"/>
      <c r="C255" s="188" t="s">
        <v>437</v>
      </c>
      <c r="D255" s="339">
        <v>33.799999999999997</v>
      </c>
      <c r="E255" s="340" t="s">
        <v>69</v>
      </c>
      <c r="F255" s="188">
        <v>33</v>
      </c>
      <c r="G255" s="188">
        <v>33</v>
      </c>
      <c r="H255" s="425"/>
      <c r="K255" s="425"/>
      <c r="X255" s="341"/>
    </row>
    <row r="256" spans="1:24" s="188" customFormat="1" ht="13.5" customHeight="1" outlineLevel="1" x14ac:dyDescent="0.35">
      <c r="A256" s="188">
        <v>17</v>
      </c>
      <c r="B256" s="338"/>
      <c r="C256" s="188" t="s">
        <v>269</v>
      </c>
      <c r="D256" s="339">
        <v>23.8</v>
      </c>
      <c r="E256" s="340" t="s">
        <v>69</v>
      </c>
      <c r="F256" s="188">
        <v>32</v>
      </c>
      <c r="G256" s="188">
        <v>32</v>
      </c>
      <c r="H256" s="425"/>
      <c r="K256" s="425"/>
      <c r="X256" s="341"/>
    </row>
    <row r="257" spans="1:24" s="188" customFormat="1" ht="13.5" customHeight="1" outlineLevel="1" x14ac:dyDescent="0.35">
      <c r="B257" s="338"/>
      <c r="C257" s="188" t="s">
        <v>264</v>
      </c>
      <c r="D257" s="339">
        <v>13.1</v>
      </c>
      <c r="E257" s="340" t="s">
        <v>69</v>
      </c>
      <c r="F257" s="188">
        <v>32</v>
      </c>
      <c r="G257" s="188">
        <v>32</v>
      </c>
      <c r="H257" s="425"/>
      <c r="K257" s="425"/>
      <c r="X257" s="341"/>
    </row>
    <row r="258" spans="1:24" s="188" customFormat="1" ht="13.5" customHeight="1" outlineLevel="1" x14ac:dyDescent="0.35">
      <c r="A258" s="188">
        <v>18</v>
      </c>
      <c r="B258" s="338"/>
      <c r="C258" s="188" t="s">
        <v>141</v>
      </c>
      <c r="D258" s="339">
        <v>18.600000000000001</v>
      </c>
      <c r="E258" s="340" t="s">
        <v>70</v>
      </c>
      <c r="F258" s="188">
        <v>30</v>
      </c>
      <c r="G258" s="188">
        <v>30</v>
      </c>
      <c r="H258" s="425"/>
      <c r="K258" s="425"/>
      <c r="X258" s="341"/>
    </row>
    <row r="259" spans="1:24" s="188" customFormat="1" ht="13.5" customHeight="1" outlineLevel="1" x14ac:dyDescent="0.35">
      <c r="B259" s="338"/>
      <c r="C259" s="188" t="s">
        <v>412</v>
      </c>
      <c r="D259" s="339">
        <v>19.7</v>
      </c>
      <c r="E259" s="340" t="s">
        <v>70</v>
      </c>
      <c r="F259" s="188">
        <v>30</v>
      </c>
      <c r="G259" s="188">
        <v>30</v>
      </c>
      <c r="H259" s="425"/>
      <c r="K259" s="425"/>
      <c r="X259" s="341"/>
    </row>
    <row r="260" spans="1:24" s="188" customFormat="1" ht="13.5" customHeight="1" outlineLevel="1" x14ac:dyDescent="0.35">
      <c r="B260" s="338"/>
      <c r="D260" s="339"/>
      <c r="E260" s="340"/>
      <c r="H260" s="425"/>
      <c r="K260" s="425"/>
      <c r="X260" s="341"/>
    </row>
    <row r="261" spans="1:24" s="188" customFormat="1" ht="13.5" customHeight="1" outlineLevel="1" x14ac:dyDescent="0.35">
      <c r="A261" s="188">
        <v>19</v>
      </c>
      <c r="B261" s="338"/>
      <c r="D261" s="339"/>
      <c r="E261" s="340"/>
      <c r="H261" s="425"/>
      <c r="K261" s="425"/>
      <c r="X261" s="341"/>
    </row>
    <row r="262" spans="1:24" s="188" customFormat="1" ht="13.5" customHeight="1" outlineLevel="1" x14ac:dyDescent="0.35">
      <c r="B262" s="338"/>
      <c r="D262" s="339"/>
      <c r="E262" s="340"/>
      <c r="H262" s="425"/>
      <c r="K262" s="425"/>
      <c r="X262" s="341"/>
    </row>
    <row r="263" spans="1:24" s="188" customFormat="1" ht="13.5" customHeight="1" outlineLevel="1" x14ac:dyDescent="0.35">
      <c r="A263" s="188">
        <v>20</v>
      </c>
      <c r="B263" s="338"/>
      <c r="D263" s="339"/>
      <c r="E263" s="340"/>
      <c r="H263" s="425"/>
      <c r="K263" s="425"/>
      <c r="X263" s="341"/>
    </row>
    <row r="264" spans="1:24" s="188" customFormat="1" ht="13.5" customHeight="1" outlineLevel="1" x14ac:dyDescent="0.35">
      <c r="B264" s="338"/>
      <c r="D264" s="339"/>
      <c r="E264" s="340"/>
      <c r="H264" s="425"/>
      <c r="K264" s="425"/>
      <c r="X264" s="341"/>
    </row>
    <row r="265" spans="1:24" s="188" customFormat="1" ht="13.5" customHeight="1" outlineLevel="1" x14ac:dyDescent="0.35">
      <c r="A265" s="188">
        <v>21</v>
      </c>
      <c r="B265" s="338"/>
      <c r="D265" s="339"/>
      <c r="E265" s="340"/>
      <c r="H265" s="425"/>
      <c r="K265" s="425"/>
      <c r="X265" s="341"/>
    </row>
    <row r="266" spans="1:24" s="188" customFormat="1" ht="13.5" customHeight="1" outlineLevel="1" x14ac:dyDescent="0.35">
      <c r="B266" s="338"/>
      <c r="D266" s="339"/>
      <c r="E266" s="340"/>
      <c r="H266" s="425"/>
      <c r="K266" s="425"/>
      <c r="X266" s="341"/>
    </row>
    <row r="267" spans="1:24" s="188" customFormat="1" ht="13.5" customHeight="1" outlineLevel="1" x14ac:dyDescent="0.35">
      <c r="A267" s="188">
        <v>22</v>
      </c>
      <c r="B267" s="338"/>
      <c r="D267" s="339"/>
      <c r="E267" s="340"/>
      <c r="H267" s="425"/>
      <c r="K267" s="425"/>
      <c r="X267" s="341"/>
    </row>
    <row r="268" spans="1:24" s="188" customFormat="1" ht="13.5" customHeight="1" outlineLevel="1" x14ac:dyDescent="0.35">
      <c r="B268" s="338"/>
      <c r="D268" s="339"/>
      <c r="E268" s="340"/>
      <c r="H268" s="425"/>
      <c r="K268" s="425"/>
      <c r="X268" s="341"/>
    </row>
    <row r="269" spans="1:24" s="188" customFormat="1" ht="13.5" customHeight="1" outlineLevel="1" x14ac:dyDescent="0.35">
      <c r="A269" s="188">
        <v>23</v>
      </c>
      <c r="B269" s="338"/>
      <c r="D269" s="339"/>
      <c r="E269" s="340"/>
      <c r="H269" s="425"/>
      <c r="K269" s="425"/>
      <c r="X269" s="341"/>
    </row>
    <row r="270" spans="1:24" s="188" customFormat="1" ht="13.5" customHeight="1" outlineLevel="1" x14ac:dyDescent="0.35">
      <c r="B270" s="338"/>
      <c r="D270" s="339"/>
      <c r="E270" s="340"/>
      <c r="H270" s="425"/>
      <c r="K270" s="425"/>
      <c r="X270" s="341"/>
    </row>
    <row r="271" spans="1:24" s="188" customFormat="1" ht="13.5" customHeight="1" outlineLevel="1" x14ac:dyDescent="0.35">
      <c r="A271" s="188">
        <v>24</v>
      </c>
      <c r="B271" s="338"/>
      <c r="D271" s="339"/>
      <c r="E271" s="340"/>
      <c r="H271" s="425"/>
      <c r="K271" s="425"/>
      <c r="X271" s="341"/>
    </row>
    <row r="272" spans="1:24" s="188" customFormat="1" ht="13.5" customHeight="1" outlineLevel="1" x14ac:dyDescent="0.35">
      <c r="B272" s="338"/>
      <c r="D272" s="339"/>
      <c r="E272" s="340"/>
      <c r="H272" s="425"/>
      <c r="K272" s="425"/>
      <c r="X272" s="341"/>
    </row>
    <row r="273" spans="1:24" s="188" customFormat="1" ht="13.5" customHeight="1" outlineLevel="1" x14ac:dyDescent="0.35">
      <c r="A273" s="188">
        <v>25</v>
      </c>
      <c r="B273" s="338"/>
      <c r="D273" s="339"/>
      <c r="E273" s="340"/>
      <c r="H273" s="425"/>
      <c r="K273" s="425"/>
      <c r="X273" s="341"/>
    </row>
    <row r="274" spans="1:24" s="188" customFormat="1" ht="13.5" customHeight="1" outlineLevel="1" x14ac:dyDescent="0.35">
      <c r="B274" s="338"/>
      <c r="D274" s="339"/>
      <c r="E274" s="340"/>
      <c r="H274" s="425"/>
      <c r="K274" s="425"/>
      <c r="X274" s="341"/>
    </row>
    <row r="275" spans="1:24" s="188" customFormat="1" ht="13.5" customHeight="1" outlineLevel="1" x14ac:dyDescent="0.35">
      <c r="A275" s="188">
        <v>26</v>
      </c>
      <c r="B275" s="338"/>
      <c r="D275" s="339"/>
      <c r="E275" s="340"/>
      <c r="H275" s="425"/>
      <c r="K275" s="425"/>
      <c r="X275" s="341"/>
    </row>
    <row r="276" spans="1:24" s="188" customFormat="1" ht="13.5" customHeight="1" outlineLevel="1" x14ac:dyDescent="0.35">
      <c r="B276" s="338"/>
      <c r="D276" s="339"/>
      <c r="E276" s="340"/>
      <c r="H276" s="425"/>
      <c r="K276" s="425"/>
      <c r="X276" s="341"/>
    </row>
    <row r="277" spans="1:24" s="188" customFormat="1" ht="13.5" customHeight="1" outlineLevel="1" x14ac:dyDescent="0.35">
      <c r="A277" s="188">
        <v>27</v>
      </c>
      <c r="B277" s="338"/>
      <c r="D277" s="339"/>
      <c r="E277" s="340"/>
      <c r="H277" s="425"/>
      <c r="K277" s="425"/>
      <c r="X277" s="341"/>
    </row>
    <row r="278" spans="1:24" s="188" customFormat="1" ht="13.5" customHeight="1" outlineLevel="1" x14ac:dyDescent="0.35">
      <c r="B278" s="338"/>
      <c r="D278" s="339"/>
      <c r="E278" s="340"/>
      <c r="H278" s="425"/>
      <c r="K278" s="425"/>
      <c r="X278" s="341"/>
    </row>
    <row r="279" spans="1:24" s="188" customFormat="1" ht="13.5" customHeight="1" outlineLevel="1" x14ac:dyDescent="0.35">
      <c r="A279" s="188">
        <v>28</v>
      </c>
      <c r="B279" s="338"/>
      <c r="D279" s="339"/>
      <c r="E279" s="340"/>
      <c r="H279" s="425"/>
      <c r="K279" s="425"/>
      <c r="X279" s="341"/>
    </row>
    <row r="280" spans="1:24" s="188" customFormat="1" ht="13.5" customHeight="1" outlineLevel="1" x14ac:dyDescent="0.35">
      <c r="B280" s="338"/>
      <c r="D280" s="339"/>
      <c r="E280" s="340"/>
      <c r="H280" s="425"/>
      <c r="K280" s="425"/>
      <c r="X280" s="341"/>
    </row>
    <row r="281" spans="1:24" s="188" customFormat="1" ht="13.5" customHeight="1" outlineLevel="1" x14ac:dyDescent="0.35">
      <c r="A281" s="188">
        <v>29</v>
      </c>
      <c r="B281" s="338"/>
      <c r="D281" s="339"/>
      <c r="E281" s="340"/>
      <c r="H281" s="425"/>
      <c r="K281" s="425"/>
      <c r="X281" s="341"/>
    </row>
    <row r="282" spans="1:24" s="188" customFormat="1" ht="13.5" customHeight="1" outlineLevel="1" x14ac:dyDescent="0.35">
      <c r="B282" s="338"/>
      <c r="D282" s="339"/>
      <c r="E282" s="340"/>
      <c r="H282" s="425"/>
      <c r="K282" s="425"/>
      <c r="X282" s="341"/>
    </row>
    <row r="283" spans="1:24" s="188" customFormat="1" ht="13.5" customHeight="1" outlineLevel="1" x14ac:dyDescent="0.35">
      <c r="A283" s="188">
        <v>30</v>
      </c>
      <c r="B283" s="338"/>
      <c r="D283" s="339"/>
      <c r="E283" s="340"/>
      <c r="H283" s="425"/>
      <c r="K283" s="425"/>
      <c r="X283" s="341"/>
    </row>
    <row r="284" spans="1:24" s="188" customFormat="1" ht="13.5" customHeight="1" outlineLevel="1" x14ac:dyDescent="0.35">
      <c r="B284" s="338"/>
      <c r="D284" s="339"/>
      <c r="E284" s="340"/>
      <c r="H284" s="425"/>
      <c r="K284" s="425"/>
      <c r="X284" s="341"/>
    </row>
    <row r="285" spans="1:24" s="188" customFormat="1" ht="13.5" customHeight="1" outlineLevel="1" x14ac:dyDescent="0.35">
      <c r="A285" s="188">
        <v>31</v>
      </c>
      <c r="B285" s="338"/>
      <c r="D285" s="339"/>
      <c r="E285" s="340"/>
      <c r="H285" s="425"/>
      <c r="K285" s="425"/>
      <c r="X285" s="341"/>
    </row>
    <row r="286" spans="1:24" s="188" customFormat="1" ht="13.5" customHeight="1" outlineLevel="1" x14ac:dyDescent="0.35">
      <c r="B286" s="338"/>
      <c r="D286" s="339"/>
      <c r="E286" s="340"/>
      <c r="H286" s="425"/>
      <c r="K286" s="425"/>
      <c r="X286" s="341"/>
    </row>
    <row r="287" spans="1:24" s="188" customFormat="1" ht="13.5" customHeight="1" outlineLevel="1" x14ac:dyDescent="0.35">
      <c r="A287" s="188">
        <v>32</v>
      </c>
      <c r="B287" s="338"/>
      <c r="D287" s="339"/>
      <c r="E287" s="340"/>
      <c r="H287" s="425"/>
      <c r="K287" s="425"/>
      <c r="X287" s="341"/>
    </row>
    <row r="288" spans="1:24" s="188" customFormat="1" ht="13.5" customHeight="1" outlineLevel="1" x14ac:dyDescent="0.35">
      <c r="B288" s="338"/>
      <c r="D288" s="339"/>
      <c r="E288" s="340"/>
      <c r="H288" s="425"/>
      <c r="K288" s="425"/>
      <c r="X288" s="341"/>
    </row>
    <row r="289" spans="1:24" s="188" customFormat="1" ht="13.5" customHeight="1" outlineLevel="1" x14ac:dyDescent="0.35">
      <c r="A289" s="188">
        <v>33</v>
      </c>
      <c r="B289" s="338"/>
      <c r="D289" s="339"/>
      <c r="E289" s="340"/>
      <c r="H289" s="425"/>
      <c r="K289" s="425"/>
      <c r="X289" s="341"/>
    </row>
    <row r="290" spans="1:24" s="188" customFormat="1" ht="13.5" customHeight="1" outlineLevel="1" x14ac:dyDescent="0.35">
      <c r="B290" s="338"/>
      <c r="D290" s="339"/>
      <c r="E290" s="340"/>
      <c r="H290" s="425"/>
      <c r="K290" s="425"/>
      <c r="X290" s="341"/>
    </row>
    <row r="291" spans="1:24" s="188" customFormat="1" ht="13.5" customHeight="1" outlineLevel="1" x14ac:dyDescent="0.35">
      <c r="A291" s="188">
        <v>34</v>
      </c>
      <c r="B291" s="338"/>
      <c r="D291" s="339"/>
      <c r="E291" s="340"/>
      <c r="H291" s="425"/>
      <c r="K291" s="425"/>
      <c r="X291" s="341"/>
    </row>
    <row r="292" spans="1:24" s="188" customFormat="1" ht="13.5" customHeight="1" outlineLevel="1" x14ac:dyDescent="0.35">
      <c r="B292" s="338"/>
      <c r="D292" s="339"/>
      <c r="E292" s="340"/>
      <c r="H292" s="425"/>
      <c r="K292" s="425"/>
      <c r="X292" s="341"/>
    </row>
    <row r="293" spans="1:24" s="188" customFormat="1" ht="13.5" customHeight="1" outlineLevel="1" x14ac:dyDescent="0.35">
      <c r="A293" s="188">
        <v>35</v>
      </c>
      <c r="B293" s="338"/>
      <c r="D293" s="339"/>
      <c r="E293" s="340"/>
      <c r="H293" s="425"/>
      <c r="K293" s="425"/>
      <c r="X293" s="341"/>
    </row>
    <row r="294" spans="1:24" s="188" customFormat="1" ht="13.5" customHeight="1" outlineLevel="1" x14ac:dyDescent="0.35">
      <c r="B294" s="338"/>
      <c r="D294" s="339"/>
      <c r="E294" s="340"/>
      <c r="H294" s="425"/>
      <c r="K294" s="425"/>
      <c r="X294" s="341"/>
    </row>
    <row r="295" spans="1:24" s="188" customFormat="1" ht="13.5" customHeight="1" outlineLevel="1" x14ac:dyDescent="0.35">
      <c r="A295" s="188">
        <v>36</v>
      </c>
      <c r="B295" s="338"/>
      <c r="D295" s="339"/>
      <c r="E295" s="340"/>
      <c r="H295" s="425"/>
      <c r="K295" s="425"/>
      <c r="X295" s="341"/>
    </row>
    <row r="296" spans="1:24" s="188" customFormat="1" ht="13.5" customHeight="1" outlineLevel="1" x14ac:dyDescent="0.35">
      <c r="B296" s="338"/>
      <c r="D296" s="339"/>
      <c r="E296" s="340"/>
      <c r="H296" s="425"/>
      <c r="K296" s="425"/>
      <c r="X296" s="341"/>
    </row>
    <row r="297" spans="1:24" s="188" customFormat="1" ht="13.5" customHeight="1" outlineLevel="1" x14ac:dyDescent="0.35">
      <c r="A297" s="188">
        <v>37</v>
      </c>
      <c r="B297" s="338"/>
      <c r="D297" s="339"/>
      <c r="E297" s="340"/>
      <c r="H297" s="425"/>
      <c r="K297" s="425"/>
      <c r="X297" s="341"/>
    </row>
    <row r="298" spans="1:24" s="188" customFormat="1" ht="13.5" customHeight="1" outlineLevel="1" x14ac:dyDescent="0.35">
      <c r="B298" s="338"/>
      <c r="D298" s="339"/>
      <c r="E298" s="340"/>
      <c r="H298" s="425"/>
      <c r="K298" s="425"/>
      <c r="X298" s="341"/>
    </row>
    <row r="299" spans="1:24" s="188" customFormat="1" ht="13.5" customHeight="1" outlineLevel="1" x14ac:dyDescent="0.35">
      <c r="A299" s="188">
        <v>38</v>
      </c>
      <c r="B299" s="338"/>
      <c r="D299" s="339"/>
      <c r="E299" s="340"/>
      <c r="H299" s="425"/>
      <c r="K299" s="425"/>
      <c r="X299" s="341"/>
    </row>
    <row r="300" spans="1:24" s="188" customFormat="1" ht="13.5" customHeight="1" outlineLevel="1" x14ac:dyDescent="0.35">
      <c r="B300" s="338"/>
      <c r="D300" s="339"/>
      <c r="E300" s="340"/>
      <c r="H300" s="425"/>
      <c r="K300" s="425"/>
      <c r="X300" s="341"/>
    </row>
    <row r="301" spans="1:24" s="188" customFormat="1" ht="13.5" customHeight="1" outlineLevel="1" x14ac:dyDescent="0.35">
      <c r="A301" s="188">
        <v>39</v>
      </c>
      <c r="B301" s="338"/>
      <c r="D301" s="339"/>
      <c r="E301" s="340"/>
      <c r="H301" s="425"/>
      <c r="K301" s="425"/>
      <c r="X301" s="341"/>
    </row>
    <row r="302" spans="1:24" s="188" customFormat="1" ht="13.5" customHeight="1" outlineLevel="1" x14ac:dyDescent="0.35">
      <c r="B302" s="338"/>
      <c r="D302" s="339"/>
      <c r="E302" s="340"/>
      <c r="H302" s="425"/>
      <c r="K302" s="425"/>
      <c r="X302" s="341"/>
    </row>
    <row r="303" spans="1:24" s="188" customFormat="1" ht="13.5" customHeight="1" outlineLevel="1" x14ac:dyDescent="0.35">
      <c r="B303" s="338"/>
      <c r="D303" s="339"/>
      <c r="E303" s="340"/>
      <c r="K303" s="425"/>
      <c r="X303" s="341"/>
    </row>
    <row r="304" spans="1:24" s="188" customFormat="1" ht="13.5" customHeight="1" outlineLevel="1" x14ac:dyDescent="0.35">
      <c r="B304" s="338"/>
      <c r="D304" s="339"/>
      <c r="E304" s="340"/>
      <c r="K304" s="425"/>
      <c r="X304" s="341"/>
    </row>
    <row r="305" spans="2:24" s="188" customFormat="1" ht="13.5" customHeight="1" outlineLevel="1" x14ac:dyDescent="0.35">
      <c r="B305" s="338"/>
      <c r="D305" s="339"/>
      <c r="E305" s="340"/>
      <c r="K305" s="425"/>
      <c r="X305" s="341"/>
    </row>
    <row r="306" spans="2:24" s="188" customFormat="1" ht="13.5" customHeight="1" outlineLevel="1" x14ac:dyDescent="0.35">
      <c r="B306" s="338"/>
      <c r="D306" s="339"/>
      <c r="E306" s="340"/>
      <c r="K306" s="425"/>
      <c r="X306" s="341"/>
    </row>
    <row r="307" spans="2:24" s="188" customFormat="1" ht="13.5" customHeight="1" outlineLevel="1" x14ac:dyDescent="0.35">
      <c r="B307" s="338"/>
      <c r="D307" s="339"/>
      <c r="E307" s="340"/>
      <c r="K307" s="425"/>
      <c r="X307" s="341"/>
    </row>
    <row r="308" spans="2:24" s="188" customFormat="1" ht="13.5" customHeight="1" outlineLevel="1" x14ac:dyDescent="0.35">
      <c r="B308" s="338"/>
      <c r="D308" s="339"/>
      <c r="E308" s="340"/>
      <c r="K308" s="425"/>
      <c r="X308" s="341"/>
    </row>
    <row r="309" spans="2:24" s="188" customFormat="1" ht="13.5" customHeight="1" outlineLevel="1" x14ac:dyDescent="0.35">
      <c r="B309" s="338"/>
      <c r="D309" s="339"/>
      <c r="E309" s="340"/>
      <c r="K309" s="425"/>
      <c r="X309" s="341"/>
    </row>
    <row r="310" spans="2:24" s="188" customFormat="1" ht="13.5" customHeight="1" outlineLevel="1" x14ac:dyDescent="0.35">
      <c r="B310" s="338"/>
      <c r="D310" s="339"/>
      <c r="E310" s="340"/>
      <c r="K310" s="425"/>
      <c r="X310" s="341"/>
    </row>
    <row r="311" spans="2:24" s="188" customFormat="1" ht="13.5" customHeight="1" outlineLevel="1" x14ac:dyDescent="0.35">
      <c r="B311" s="338"/>
      <c r="D311" s="339"/>
      <c r="E311" s="340"/>
      <c r="K311" s="425"/>
      <c r="X311" s="341"/>
    </row>
    <row r="312" spans="2:24" s="188" customFormat="1" ht="13.5" customHeight="1" outlineLevel="1" x14ac:dyDescent="0.35">
      <c r="B312" s="338"/>
      <c r="D312" s="339"/>
      <c r="E312" s="340"/>
      <c r="K312" s="425"/>
      <c r="X312" s="341"/>
    </row>
    <row r="313" spans="2:24" s="188" customFormat="1" ht="13.5" customHeight="1" outlineLevel="1" x14ac:dyDescent="0.35">
      <c r="B313" s="338"/>
      <c r="D313" s="339"/>
      <c r="E313" s="340"/>
      <c r="K313" s="425"/>
      <c r="X313" s="341"/>
    </row>
    <row r="314" spans="2:24" s="188" customFormat="1" ht="13.5" customHeight="1" outlineLevel="1" x14ac:dyDescent="0.35">
      <c r="B314" s="338"/>
      <c r="D314" s="339"/>
      <c r="E314" s="340"/>
      <c r="K314" s="425"/>
      <c r="X314" s="341"/>
    </row>
    <row r="315" spans="2:24" s="188" customFormat="1" ht="13.5" customHeight="1" outlineLevel="1" x14ac:dyDescent="0.35">
      <c r="B315" s="338"/>
      <c r="D315" s="339"/>
      <c r="E315" s="340"/>
      <c r="K315" s="425"/>
      <c r="X315" s="341"/>
    </row>
    <row r="316" spans="2:24" s="188" customFormat="1" ht="13.5" customHeight="1" outlineLevel="1" x14ac:dyDescent="0.35">
      <c r="B316" s="338"/>
      <c r="D316" s="339"/>
      <c r="E316" s="340"/>
      <c r="K316" s="425"/>
      <c r="X316" s="341"/>
    </row>
    <row r="317" spans="2:24" s="188" customFormat="1" ht="13.5" customHeight="1" outlineLevel="1" x14ac:dyDescent="0.35">
      <c r="B317" s="338"/>
      <c r="D317" s="339"/>
      <c r="E317" s="340"/>
      <c r="K317" s="425"/>
      <c r="X317" s="341"/>
    </row>
    <row r="318" spans="2:24" s="188" customFormat="1" ht="13.5" customHeight="1" outlineLevel="1" x14ac:dyDescent="0.35">
      <c r="B318" s="338"/>
      <c r="D318" s="339"/>
      <c r="E318" s="340"/>
      <c r="K318" s="425"/>
      <c r="X318" s="341"/>
    </row>
    <row r="319" spans="2:24" s="188" customFormat="1" ht="13.5" customHeight="1" outlineLevel="1" x14ac:dyDescent="0.35">
      <c r="B319" s="338"/>
      <c r="D319" s="339"/>
      <c r="E319" s="340"/>
      <c r="K319" s="425"/>
      <c r="X319" s="341"/>
    </row>
    <row r="320" spans="2:24" s="188" customFormat="1" ht="13.5" customHeight="1" outlineLevel="1" x14ac:dyDescent="0.35">
      <c r="B320" s="338"/>
      <c r="D320" s="339"/>
      <c r="E320" s="340"/>
      <c r="K320" s="425"/>
      <c r="X320" s="341"/>
    </row>
    <row r="321" spans="1:24" s="188" customFormat="1" ht="13.5" customHeight="1" outlineLevel="1" thickBot="1" x14ac:dyDescent="0.4">
      <c r="B321" s="338"/>
      <c r="D321" s="339"/>
      <c r="E321" s="340"/>
      <c r="K321" s="425"/>
      <c r="X321" s="341"/>
    </row>
    <row r="322" spans="1:24" s="453" customFormat="1" ht="21" thickBot="1" x14ac:dyDescent="0.65">
      <c r="A322" s="451" t="s">
        <v>114</v>
      </c>
      <c r="B322" s="452"/>
      <c r="D322" s="454"/>
      <c r="E322" s="455"/>
      <c r="H322" s="456"/>
      <c r="X322" s="457"/>
    </row>
    <row r="323" spans="1:24" s="424" customFormat="1" ht="13.15" x14ac:dyDescent="0.4">
      <c r="A323" s="424" t="s">
        <v>30</v>
      </c>
      <c r="B323" s="458" t="s">
        <v>76</v>
      </c>
      <c r="C323" s="424" t="s">
        <v>31</v>
      </c>
      <c r="D323" s="458" t="s">
        <v>26</v>
      </c>
      <c r="E323" s="424" t="s">
        <v>77</v>
      </c>
      <c r="F323" s="424" t="s">
        <v>78</v>
      </c>
      <c r="X323" s="459"/>
    </row>
    <row r="324" spans="1:24" s="188" customFormat="1" ht="13.5" customHeight="1" outlineLevel="2" x14ac:dyDescent="0.35">
      <c r="A324" s="188">
        <v>1</v>
      </c>
      <c r="B324" s="338"/>
      <c r="C324" s="188" t="s">
        <v>471</v>
      </c>
      <c r="D324" s="339">
        <v>10.5</v>
      </c>
      <c r="E324" s="340" t="s">
        <v>175</v>
      </c>
      <c r="F324" s="188">
        <v>35</v>
      </c>
      <c r="H324" s="425"/>
      <c r="K324" s="425"/>
      <c r="X324" s="341"/>
    </row>
    <row r="325" spans="1:24" s="188" customFormat="1" ht="13.5" customHeight="1" outlineLevel="2" x14ac:dyDescent="0.35">
      <c r="B325" s="338"/>
      <c r="C325" s="188" t="s">
        <v>417</v>
      </c>
      <c r="D325" s="339">
        <v>25.2</v>
      </c>
      <c r="E325" s="340" t="s">
        <v>175</v>
      </c>
      <c r="F325" s="188">
        <v>35</v>
      </c>
      <c r="H325" s="425"/>
      <c r="K325" s="425"/>
      <c r="X325" s="341"/>
    </row>
    <row r="326" spans="1:24" s="188" customFormat="1" ht="13.5" customHeight="1" outlineLevel="2" x14ac:dyDescent="0.35">
      <c r="A326" s="188">
        <v>2</v>
      </c>
      <c r="B326" s="338"/>
      <c r="C326" s="188" t="s">
        <v>353</v>
      </c>
      <c r="D326" s="339">
        <v>9.6999999999999993</v>
      </c>
      <c r="E326" s="340" t="s">
        <v>70</v>
      </c>
      <c r="F326" s="188">
        <v>32</v>
      </c>
      <c r="H326" s="425"/>
      <c r="K326" s="425"/>
      <c r="X326" s="341"/>
    </row>
    <row r="327" spans="1:24" s="188" customFormat="1" ht="13.5" customHeight="1" outlineLevel="2" x14ac:dyDescent="0.35">
      <c r="B327" s="338"/>
      <c r="C327" s="188" t="s">
        <v>148</v>
      </c>
      <c r="D327" s="339">
        <v>11.2</v>
      </c>
      <c r="E327" s="340" t="s">
        <v>70</v>
      </c>
      <c r="F327" s="188">
        <v>32</v>
      </c>
      <c r="H327" s="425"/>
      <c r="K327" s="425"/>
      <c r="X327" s="341"/>
    </row>
    <row r="328" spans="1:24" s="188" customFormat="1" ht="13.5" customHeight="1" outlineLevel="2" x14ac:dyDescent="0.35">
      <c r="A328" s="188">
        <v>3</v>
      </c>
      <c r="B328" s="338"/>
      <c r="C328" s="188" t="s">
        <v>235</v>
      </c>
      <c r="D328" s="339">
        <v>10.8</v>
      </c>
      <c r="E328" s="340" t="s">
        <v>351</v>
      </c>
      <c r="F328" s="188">
        <v>31</v>
      </c>
      <c r="H328" s="425"/>
      <c r="K328" s="425"/>
      <c r="X328" s="341"/>
    </row>
    <row r="329" spans="1:24" s="188" customFormat="1" ht="13.5" customHeight="1" outlineLevel="2" x14ac:dyDescent="0.35">
      <c r="B329" s="338"/>
      <c r="C329" s="188" t="s">
        <v>472</v>
      </c>
      <c r="D329" s="339">
        <v>22.4</v>
      </c>
      <c r="E329" s="340" t="s">
        <v>351</v>
      </c>
      <c r="F329" s="188">
        <v>31</v>
      </c>
      <c r="H329" s="425"/>
      <c r="K329" s="425"/>
      <c r="X329" s="341"/>
    </row>
    <row r="330" spans="1:24" s="188" customFormat="1" ht="13.5" customHeight="1" outlineLevel="2" x14ac:dyDescent="0.35">
      <c r="A330" s="188">
        <v>4</v>
      </c>
      <c r="B330" s="338"/>
      <c r="C330" s="188" t="s">
        <v>203</v>
      </c>
      <c r="D330" s="339">
        <v>18.7</v>
      </c>
      <c r="E330" s="340" t="s">
        <v>351</v>
      </c>
      <c r="F330" s="188">
        <v>31</v>
      </c>
      <c r="H330" s="425"/>
      <c r="K330" s="425"/>
      <c r="X330" s="341"/>
    </row>
    <row r="331" spans="1:24" s="188" customFormat="1" ht="13.5" customHeight="1" outlineLevel="2" x14ac:dyDescent="0.35">
      <c r="B331" s="338"/>
      <c r="C331" s="188" t="s">
        <v>263</v>
      </c>
      <c r="D331" s="339">
        <v>23.7</v>
      </c>
      <c r="E331" s="340" t="s">
        <v>351</v>
      </c>
      <c r="F331" s="188">
        <v>31</v>
      </c>
      <c r="H331" s="425"/>
      <c r="K331" s="425"/>
      <c r="X331" s="341"/>
    </row>
    <row r="332" spans="1:24" s="188" customFormat="1" ht="13.5" customHeight="1" outlineLevel="2" x14ac:dyDescent="0.35">
      <c r="A332" s="188">
        <v>5</v>
      </c>
      <c r="B332" s="338"/>
      <c r="C332" s="188" t="s">
        <v>365</v>
      </c>
      <c r="D332" s="339">
        <v>35.700000000000003</v>
      </c>
      <c r="E332" s="340" t="s">
        <v>351</v>
      </c>
      <c r="F332" s="188">
        <v>30</v>
      </c>
      <c r="H332" s="425"/>
      <c r="K332" s="425"/>
      <c r="X332" s="341"/>
    </row>
    <row r="333" spans="1:24" s="188" customFormat="1" ht="13.5" customHeight="1" outlineLevel="2" x14ac:dyDescent="0.35">
      <c r="B333" s="338"/>
      <c r="C333" s="188" t="s">
        <v>295</v>
      </c>
      <c r="D333" s="339">
        <v>17.2</v>
      </c>
      <c r="E333" s="340" t="s">
        <v>351</v>
      </c>
      <c r="F333" s="188">
        <v>30</v>
      </c>
      <c r="H333" s="425"/>
      <c r="K333" s="425"/>
      <c r="X333" s="341"/>
    </row>
    <row r="334" spans="1:24" s="188" customFormat="1" ht="13.5" customHeight="1" outlineLevel="2" x14ac:dyDescent="0.35">
      <c r="A334" s="188">
        <v>6</v>
      </c>
      <c r="B334" s="338"/>
      <c r="C334" s="188" t="s">
        <v>355</v>
      </c>
      <c r="D334" s="339">
        <v>18.5</v>
      </c>
      <c r="E334" s="340" t="s">
        <v>351</v>
      </c>
      <c r="F334" s="188">
        <v>29</v>
      </c>
      <c r="H334" s="425"/>
      <c r="K334" s="425"/>
      <c r="X334" s="341"/>
    </row>
    <row r="335" spans="1:24" s="188" customFormat="1" ht="13.5" customHeight="1" outlineLevel="2" x14ac:dyDescent="0.35">
      <c r="B335" s="338"/>
      <c r="C335" s="188" t="s">
        <v>415</v>
      </c>
      <c r="D335" s="339">
        <v>24.9</v>
      </c>
      <c r="E335" s="340" t="s">
        <v>351</v>
      </c>
      <c r="F335" s="188">
        <v>29</v>
      </c>
      <c r="H335" s="425"/>
      <c r="K335" s="425"/>
      <c r="X335" s="341"/>
    </row>
    <row r="336" spans="1:24" s="188" customFormat="1" ht="13.5" customHeight="1" outlineLevel="2" x14ac:dyDescent="0.35">
      <c r="A336" s="188">
        <v>7</v>
      </c>
      <c r="B336" s="338"/>
      <c r="C336" s="188" t="s">
        <v>111</v>
      </c>
      <c r="D336" s="339">
        <v>12.5</v>
      </c>
      <c r="E336" s="340" t="s">
        <v>69</v>
      </c>
      <c r="F336" s="188">
        <v>29</v>
      </c>
      <c r="H336" s="425"/>
      <c r="K336" s="425"/>
      <c r="X336" s="341"/>
    </row>
    <row r="337" spans="1:24" s="188" customFormat="1" ht="13.5" customHeight="1" outlineLevel="2" x14ac:dyDescent="0.35">
      <c r="B337" s="338"/>
      <c r="C337" s="188" t="s">
        <v>186</v>
      </c>
      <c r="D337" s="339">
        <v>24.5</v>
      </c>
      <c r="E337" s="340" t="s">
        <v>69</v>
      </c>
      <c r="F337" s="188">
        <v>29</v>
      </c>
      <c r="H337" s="425"/>
      <c r="K337" s="425"/>
      <c r="X337" s="341"/>
    </row>
    <row r="338" spans="1:24" s="188" customFormat="1" ht="13.5" customHeight="1" outlineLevel="2" x14ac:dyDescent="0.35">
      <c r="A338" s="188">
        <v>8</v>
      </c>
      <c r="B338" s="338"/>
      <c r="C338" s="188" t="s">
        <v>473</v>
      </c>
      <c r="D338" s="339">
        <v>16.3</v>
      </c>
      <c r="E338" s="340" t="s">
        <v>474</v>
      </c>
      <c r="F338" s="188">
        <v>29</v>
      </c>
      <c r="H338" s="425"/>
      <c r="K338" s="425"/>
      <c r="X338" s="341"/>
    </row>
    <row r="339" spans="1:24" s="188" customFormat="1" ht="13.5" customHeight="1" outlineLevel="2" x14ac:dyDescent="0.35">
      <c r="B339" s="338"/>
      <c r="C339" s="188" t="s">
        <v>475</v>
      </c>
      <c r="D339" s="339">
        <v>15.5</v>
      </c>
      <c r="E339" s="340" t="s">
        <v>69</v>
      </c>
      <c r="F339" s="188">
        <v>29</v>
      </c>
      <c r="H339" s="425"/>
      <c r="K339" s="425"/>
      <c r="X339" s="341"/>
    </row>
    <row r="340" spans="1:24" s="188" customFormat="1" ht="13.5" customHeight="1" outlineLevel="2" x14ac:dyDescent="0.35">
      <c r="A340" s="188">
        <v>9</v>
      </c>
      <c r="B340" s="338"/>
      <c r="C340" s="188" t="s">
        <v>305</v>
      </c>
      <c r="D340" s="339">
        <v>13.5</v>
      </c>
      <c r="E340" s="340" t="s">
        <v>70</v>
      </c>
      <c r="F340" s="188">
        <v>28</v>
      </c>
      <c r="H340" s="425"/>
      <c r="K340" s="425"/>
      <c r="X340" s="341"/>
    </row>
    <row r="341" spans="1:24" s="188" customFormat="1" ht="13.5" customHeight="1" outlineLevel="2" x14ac:dyDescent="0.35">
      <c r="B341" s="338"/>
      <c r="C341" s="188" t="s">
        <v>158</v>
      </c>
      <c r="D341" s="339">
        <v>14.5</v>
      </c>
      <c r="E341" s="340" t="s">
        <v>70</v>
      </c>
      <c r="F341" s="188">
        <v>28</v>
      </c>
      <c r="H341" s="425"/>
      <c r="K341" s="425"/>
      <c r="X341" s="341"/>
    </row>
    <row r="342" spans="1:24" s="188" customFormat="1" ht="13.5" customHeight="1" outlineLevel="2" x14ac:dyDescent="0.35">
      <c r="A342" s="188">
        <v>10</v>
      </c>
      <c r="B342" s="338"/>
      <c r="C342" s="188" t="s">
        <v>243</v>
      </c>
      <c r="D342" s="339">
        <v>17.8</v>
      </c>
      <c r="E342" s="340" t="s">
        <v>69</v>
      </c>
      <c r="F342" s="188">
        <v>26</v>
      </c>
      <c r="H342" s="425"/>
      <c r="K342" s="425"/>
      <c r="X342" s="341"/>
    </row>
    <row r="343" spans="1:24" s="188" customFormat="1" ht="13.5" customHeight="1" outlineLevel="2" x14ac:dyDescent="0.35">
      <c r="B343" s="338"/>
      <c r="C343" s="188" t="s">
        <v>300</v>
      </c>
      <c r="D343" s="339">
        <v>18.899999999999999</v>
      </c>
      <c r="E343" s="340" t="s">
        <v>69</v>
      </c>
      <c r="F343" s="188">
        <v>26</v>
      </c>
      <c r="H343" s="425"/>
      <c r="K343" s="425"/>
      <c r="X343" s="341"/>
    </row>
    <row r="344" spans="1:24" s="188" customFormat="1" ht="13.5" customHeight="1" outlineLevel="2" x14ac:dyDescent="0.35">
      <c r="A344" s="188">
        <v>11</v>
      </c>
      <c r="B344" s="338"/>
      <c r="C344" s="188" t="s">
        <v>441</v>
      </c>
      <c r="D344" s="339">
        <v>22.2</v>
      </c>
      <c r="E344" s="340" t="s">
        <v>69</v>
      </c>
      <c r="F344" s="188">
        <v>26</v>
      </c>
      <c r="H344" s="425"/>
      <c r="K344" s="425"/>
      <c r="X344" s="341"/>
    </row>
    <row r="345" spans="1:24" s="188" customFormat="1" ht="13.5" customHeight="1" outlineLevel="2" x14ac:dyDescent="0.35">
      <c r="B345" s="338"/>
      <c r="C345" s="188" t="s">
        <v>146</v>
      </c>
      <c r="D345" s="339">
        <v>20.9</v>
      </c>
      <c r="E345" s="340" t="s">
        <v>69</v>
      </c>
      <c r="F345" s="188">
        <v>26</v>
      </c>
      <c r="H345" s="425"/>
      <c r="K345" s="425"/>
      <c r="X345" s="341"/>
    </row>
    <row r="346" spans="1:24" s="188" customFormat="1" ht="13.5" customHeight="1" outlineLevel="2" x14ac:dyDescent="0.35">
      <c r="A346" s="188">
        <v>12</v>
      </c>
      <c r="B346" s="338"/>
      <c r="C346" s="188" t="s">
        <v>264</v>
      </c>
      <c r="D346" s="339">
        <v>13.1</v>
      </c>
      <c r="E346" s="340" t="s">
        <v>69</v>
      </c>
      <c r="F346" s="188">
        <v>24</v>
      </c>
      <c r="H346" s="425"/>
      <c r="K346" s="425"/>
      <c r="X346" s="341"/>
    </row>
    <row r="347" spans="1:24" s="188" customFormat="1" ht="13.5" customHeight="1" outlineLevel="2" x14ac:dyDescent="0.35">
      <c r="B347" s="338"/>
      <c r="C347" s="188" t="s">
        <v>269</v>
      </c>
      <c r="D347" s="339">
        <v>23.8</v>
      </c>
      <c r="E347" s="340" t="s">
        <v>69</v>
      </c>
      <c r="F347" s="188">
        <v>24</v>
      </c>
      <c r="H347" s="425"/>
      <c r="K347" s="425"/>
      <c r="X347" s="341"/>
    </row>
    <row r="348" spans="1:24" s="188" customFormat="1" ht="13.5" customHeight="1" outlineLevel="2" x14ac:dyDescent="0.35">
      <c r="A348" s="188">
        <v>13</v>
      </c>
      <c r="B348" s="338"/>
      <c r="C348" s="188" t="s">
        <v>260</v>
      </c>
      <c r="D348" s="339">
        <v>31.7</v>
      </c>
      <c r="E348" s="340" t="s">
        <v>69</v>
      </c>
      <c r="F348" s="188">
        <v>24</v>
      </c>
      <c r="H348" s="425"/>
      <c r="K348" s="425"/>
      <c r="X348" s="341"/>
    </row>
    <row r="349" spans="1:24" s="188" customFormat="1" ht="13.5" customHeight="1" outlineLevel="2" x14ac:dyDescent="0.35">
      <c r="B349" s="338"/>
      <c r="C349" s="188" t="s">
        <v>445</v>
      </c>
      <c r="D349" s="339">
        <v>28.5</v>
      </c>
      <c r="E349" s="340" t="s">
        <v>69</v>
      </c>
      <c r="F349" s="188">
        <v>24</v>
      </c>
      <c r="H349" s="425"/>
      <c r="K349" s="425"/>
      <c r="X349" s="341"/>
    </row>
    <row r="350" spans="1:24" s="188" customFormat="1" ht="13.5" customHeight="1" outlineLevel="2" x14ac:dyDescent="0.35">
      <c r="A350" s="188">
        <v>14</v>
      </c>
      <c r="B350" s="338"/>
      <c r="C350" s="188" t="s">
        <v>145</v>
      </c>
      <c r="D350" s="339">
        <v>20.8</v>
      </c>
      <c r="E350" s="340" t="s">
        <v>69</v>
      </c>
      <c r="F350" s="188">
        <v>23</v>
      </c>
      <c r="H350" s="425"/>
      <c r="K350" s="425"/>
      <c r="X350" s="341"/>
    </row>
    <row r="351" spans="1:24" s="188" customFormat="1" ht="13.5" customHeight="1" outlineLevel="2" x14ac:dyDescent="0.35">
      <c r="B351" s="338"/>
      <c r="C351" s="188" t="s">
        <v>117</v>
      </c>
      <c r="D351" s="339">
        <v>23.5</v>
      </c>
      <c r="E351" s="340" t="s">
        <v>69</v>
      </c>
      <c r="F351" s="188">
        <v>23</v>
      </c>
      <c r="H351" s="425"/>
      <c r="K351" s="425"/>
      <c r="X351" s="341"/>
    </row>
    <row r="352" spans="1:24" s="188" customFormat="1" ht="13.5" customHeight="1" outlineLevel="2" x14ac:dyDescent="0.35">
      <c r="A352" s="188">
        <v>15</v>
      </c>
      <c r="B352" s="338"/>
      <c r="C352" s="188" t="s">
        <v>141</v>
      </c>
      <c r="D352" s="339">
        <v>18.600000000000001</v>
      </c>
      <c r="E352" s="340" t="s">
        <v>70</v>
      </c>
      <c r="F352" s="188">
        <v>20</v>
      </c>
      <c r="H352" s="425"/>
      <c r="K352" s="425"/>
      <c r="X352" s="341"/>
    </row>
    <row r="353" spans="1:24" s="188" customFormat="1" ht="13.5" customHeight="1" outlineLevel="2" x14ac:dyDescent="0.35">
      <c r="B353" s="338"/>
      <c r="C353" s="188" t="s">
        <v>412</v>
      </c>
      <c r="D353" s="339">
        <v>19.7</v>
      </c>
      <c r="E353" s="340" t="s">
        <v>70</v>
      </c>
      <c r="F353" s="188">
        <v>20</v>
      </c>
      <c r="H353" s="425"/>
      <c r="K353" s="425"/>
      <c r="X353" s="341"/>
    </row>
    <row r="354" spans="1:24" s="188" customFormat="1" ht="13.5" customHeight="1" outlineLevel="2" x14ac:dyDescent="0.35">
      <c r="A354" s="188">
        <v>16</v>
      </c>
      <c r="B354" s="338"/>
      <c r="C354" s="188" t="s">
        <v>270</v>
      </c>
      <c r="D354" s="339">
        <v>24.9</v>
      </c>
      <c r="E354" s="340" t="s">
        <v>69</v>
      </c>
      <c r="F354" s="188">
        <v>20</v>
      </c>
      <c r="H354" s="425"/>
      <c r="K354" s="425"/>
      <c r="X354" s="341"/>
    </row>
    <row r="355" spans="1:24" s="188" customFormat="1" ht="13.5" customHeight="1" outlineLevel="2" x14ac:dyDescent="0.35">
      <c r="B355" s="338"/>
      <c r="C355" s="188" t="s">
        <v>476</v>
      </c>
      <c r="D355" s="339">
        <v>39.1</v>
      </c>
      <c r="E355" s="340" t="s">
        <v>69</v>
      </c>
      <c r="F355" s="188">
        <v>20</v>
      </c>
      <c r="H355" s="425"/>
      <c r="K355" s="425"/>
      <c r="X355" s="341"/>
    </row>
    <row r="356" spans="1:24" s="188" customFormat="1" ht="13.5" customHeight="1" outlineLevel="2" x14ac:dyDescent="0.35">
      <c r="A356" s="188">
        <v>17</v>
      </c>
      <c r="B356" s="338"/>
      <c r="C356" s="188" t="s">
        <v>167</v>
      </c>
      <c r="D356" s="339">
        <v>25.6</v>
      </c>
      <c r="E356" s="340" t="s">
        <v>351</v>
      </c>
      <c r="F356" s="188">
        <v>20</v>
      </c>
      <c r="H356" s="425"/>
      <c r="K356" s="425"/>
      <c r="X356" s="341"/>
    </row>
    <row r="357" spans="1:24" s="188" customFormat="1" ht="13.5" customHeight="1" outlineLevel="2" x14ac:dyDescent="0.35">
      <c r="B357" s="338"/>
      <c r="C357" s="188" t="s">
        <v>437</v>
      </c>
      <c r="D357" s="339">
        <v>33.799999999999997</v>
      </c>
      <c r="E357" s="340" t="s">
        <v>69</v>
      </c>
      <c r="F357" s="188">
        <v>20</v>
      </c>
      <c r="H357" s="425"/>
      <c r="K357" s="425"/>
      <c r="X357" s="341"/>
    </row>
    <row r="358" spans="1:24" s="188" customFormat="1" ht="13.5" customHeight="1" outlineLevel="2" x14ac:dyDescent="0.35">
      <c r="A358" s="188">
        <v>18</v>
      </c>
      <c r="B358" s="338"/>
      <c r="C358" s="188" t="s">
        <v>477</v>
      </c>
      <c r="D358" s="339">
        <v>42.9</v>
      </c>
      <c r="E358" s="340" t="s">
        <v>69</v>
      </c>
      <c r="F358" s="188">
        <v>17</v>
      </c>
      <c r="H358" s="425"/>
      <c r="K358" s="425"/>
      <c r="X358" s="341"/>
    </row>
    <row r="359" spans="1:24" s="188" customFormat="1" ht="13.5" customHeight="1" outlineLevel="2" x14ac:dyDescent="0.35">
      <c r="B359" s="338"/>
      <c r="C359" s="188" t="s">
        <v>438</v>
      </c>
      <c r="D359" s="339">
        <v>34.4</v>
      </c>
      <c r="E359" s="340" t="s">
        <v>69</v>
      </c>
      <c r="F359" s="188">
        <v>17</v>
      </c>
      <c r="H359" s="425"/>
      <c r="K359" s="425"/>
      <c r="X359" s="341"/>
    </row>
    <row r="360" spans="1:24" s="188" customFormat="1" ht="13.5" customHeight="1" outlineLevel="2" x14ac:dyDescent="0.35">
      <c r="A360" s="188">
        <v>19</v>
      </c>
      <c r="B360" s="338"/>
      <c r="D360" s="339"/>
      <c r="E360" s="340"/>
      <c r="H360" s="425"/>
      <c r="K360" s="425"/>
      <c r="X360" s="341"/>
    </row>
    <row r="361" spans="1:24" s="188" customFormat="1" ht="13.5" customHeight="1" outlineLevel="2" x14ac:dyDescent="0.35">
      <c r="B361" s="338"/>
      <c r="D361" s="339"/>
      <c r="E361" s="340"/>
      <c r="H361" s="425"/>
      <c r="K361" s="425"/>
      <c r="X361" s="341"/>
    </row>
    <row r="362" spans="1:24" s="188" customFormat="1" ht="13.5" customHeight="1" outlineLevel="2" x14ac:dyDescent="0.35">
      <c r="A362" s="188">
        <v>20</v>
      </c>
      <c r="B362" s="338"/>
      <c r="D362" s="339"/>
      <c r="E362" s="340"/>
      <c r="H362" s="425"/>
      <c r="K362" s="425"/>
      <c r="X362" s="341"/>
    </row>
    <row r="363" spans="1:24" s="188" customFormat="1" ht="13.5" customHeight="1" outlineLevel="2" x14ac:dyDescent="0.35">
      <c r="B363" s="338"/>
      <c r="D363" s="339"/>
      <c r="E363" s="340"/>
      <c r="H363" s="425"/>
      <c r="K363" s="425"/>
      <c r="X363" s="341"/>
    </row>
    <row r="364" spans="1:24" s="188" customFormat="1" ht="13.5" customHeight="1" outlineLevel="2" x14ac:dyDescent="0.35">
      <c r="A364" s="188">
        <v>21</v>
      </c>
      <c r="B364" s="338"/>
      <c r="D364" s="339"/>
      <c r="E364" s="340"/>
      <c r="H364" s="425"/>
      <c r="K364" s="425"/>
      <c r="X364" s="341"/>
    </row>
    <row r="365" spans="1:24" s="188" customFormat="1" ht="13.5" customHeight="1" outlineLevel="2" x14ac:dyDescent="0.35">
      <c r="B365" s="338"/>
      <c r="D365" s="339"/>
      <c r="E365" s="340"/>
      <c r="H365" s="425"/>
      <c r="K365" s="425"/>
      <c r="X365" s="341"/>
    </row>
    <row r="366" spans="1:24" s="188" customFormat="1" ht="13.5" customHeight="1" outlineLevel="2" x14ac:dyDescent="0.35">
      <c r="A366" s="188">
        <v>22</v>
      </c>
      <c r="B366" s="338"/>
      <c r="D366" s="339"/>
      <c r="E366" s="340"/>
      <c r="H366" s="425"/>
      <c r="K366" s="425"/>
      <c r="X366" s="341"/>
    </row>
    <row r="367" spans="1:24" s="188" customFormat="1" ht="13.5" customHeight="1" outlineLevel="2" x14ac:dyDescent="0.35">
      <c r="B367" s="338"/>
      <c r="D367" s="339"/>
      <c r="E367" s="340"/>
      <c r="H367" s="425"/>
      <c r="K367" s="425"/>
      <c r="X367" s="341"/>
    </row>
    <row r="368" spans="1:24" s="188" customFormat="1" ht="13.5" customHeight="1" outlineLevel="2" x14ac:dyDescent="0.35">
      <c r="A368" s="188">
        <v>23</v>
      </c>
      <c r="B368" s="338"/>
      <c r="D368" s="339"/>
      <c r="E368" s="340"/>
      <c r="H368" s="425"/>
      <c r="K368" s="425"/>
      <c r="X368" s="341"/>
    </row>
    <row r="369" spans="1:24" s="188" customFormat="1" ht="13.5" customHeight="1" outlineLevel="2" x14ac:dyDescent="0.35">
      <c r="B369" s="338"/>
      <c r="D369" s="339"/>
      <c r="E369" s="340"/>
      <c r="H369" s="425"/>
      <c r="X369" s="341"/>
    </row>
    <row r="370" spans="1:24" s="188" customFormat="1" ht="13.5" customHeight="1" outlineLevel="2" x14ac:dyDescent="0.35">
      <c r="A370" s="188">
        <v>24</v>
      </c>
      <c r="B370" s="338"/>
      <c r="D370" s="339"/>
      <c r="E370" s="340"/>
      <c r="H370" s="425"/>
      <c r="X370" s="341"/>
    </row>
    <row r="371" spans="1:24" s="188" customFormat="1" ht="13.5" customHeight="1" outlineLevel="2" x14ac:dyDescent="0.35">
      <c r="B371" s="338"/>
      <c r="C371" s="461"/>
      <c r="D371" s="462"/>
      <c r="E371" s="461"/>
      <c r="F371" s="461"/>
      <c r="G371" s="461"/>
      <c r="H371" s="461"/>
      <c r="X371" s="341"/>
    </row>
    <row r="372" spans="1:24" s="188" customFormat="1" ht="13.5" customHeight="1" outlineLevel="2" x14ac:dyDescent="0.35">
      <c r="A372" s="188">
        <v>25</v>
      </c>
      <c r="D372" s="338"/>
      <c r="X372" s="341"/>
    </row>
    <row r="373" spans="1:24" s="188" customFormat="1" ht="13.5" customHeight="1" outlineLevel="2" x14ac:dyDescent="0.35">
      <c r="D373" s="338"/>
      <c r="X373" s="341"/>
    </row>
    <row r="374" spans="1:24" s="188" customFormat="1" ht="13.5" customHeight="1" outlineLevel="2" x14ac:dyDescent="0.35">
      <c r="A374" s="188">
        <v>26</v>
      </c>
      <c r="D374" s="338"/>
      <c r="X374" s="341"/>
    </row>
    <row r="375" spans="1:24" s="188" customFormat="1" ht="13.5" customHeight="1" outlineLevel="2" x14ac:dyDescent="0.35">
      <c r="D375" s="338"/>
      <c r="X375" s="341"/>
    </row>
    <row r="376" spans="1:24" s="188" customFormat="1" ht="13.5" customHeight="1" outlineLevel="2" x14ac:dyDescent="0.35">
      <c r="A376" s="188">
        <v>27</v>
      </c>
      <c r="D376" s="338"/>
      <c r="X376" s="341"/>
    </row>
    <row r="377" spans="1:24" s="188" customFormat="1" ht="13.5" customHeight="1" outlineLevel="2" x14ac:dyDescent="0.35">
      <c r="D377" s="338"/>
      <c r="X377" s="341"/>
    </row>
    <row r="378" spans="1:24" s="188" customFormat="1" ht="13.5" customHeight="1" outlineLevel="2" x14ac:dyDescent="0.35">
      <c r="A378" s="188">
        <v>28</v>
      </c>
      <c r="D378" s="338"/>
      <c r="X378" s="341"/>
    </row>
    <row r="379" spans="1:24" s="188" customFormat="1" ht="13.5" customHeight="1" outlineLevel="2" x14ac:dyDescent="0.35">
      <c r="D379" s="338"/>
      <c r="X379" s="341"/>
    </row>
    <row r="380" spans="1:24" s="188" customFormat="1" ht="13.5" customHeight="1" outlineLevel="2" x14ac:dyDescent="0.35">
      <c r="A380" s="188">
        <v>29</v>
      </c>
      <c r="D380" s="338"/>
      <c r="X380" s="341"/>
    </row>
    <row r="381" spans="1:24" s="188" customFormat="1" ht="13.5" customHeight="1" outlineLevel="2" x14ac:dyDescent="0.35">
      <c r="D381" s="338"/>
      <c r="X381" s="341"/>
    </row>
    <row r="382" spans="1:24" s="188" customFormat="1" ht="13.5" customHeight="1" outlineLevel="2" x14ac:dyDescent="0.35">
      <c r="A382" s="188">
        <v>30</v>
      </c>
      <c r="D382" s="338"/>
      <c r="X382" s="341"/>
    </row>
    <row r="383" spans="1:24" s="188" customFormat="1" ht="13.5" customHeight="1" outlineLevel="2" x14ac:dyDescent="0.35">
      <c r="D383" s="338"/>
      <c r="X383" s="341"/>
    </row>
    <row r="384" spans="1:24" s="188" customFormat="1" ht="13.5" customHeight="1" outlineLevel="2" x14ac:dyDescent="0.35">
      <c r="A384" s="188">
        <v>31</v>
      </c>
      <c r="D384" s="338"/>
      <c r="X384" s="341"/>
    </row>
    <row r="385" spans="1:24" s="188" customFormat="1" ht="13.5" customHeight="1" outlineLevel="2" x14ac:dyDescent="0.35">
      <c r="D385" s="338"/>
      <c r="X385" s="341"/>
    </row>
    <row r="386" spans="1:24" s="188" customFormat="1" ht="13.5" customHeight="1" outlineLevel="2" x14ac:dyDescent="0.35">
      <c r="A386" s="188">
        <v>32</v>
      </c>
      <c r="D386" s="338"/>
      <c r="X386" s="341"/>
    </row>
    <row r="387" spans="1:24" s="188" customFormat="1" ht="13.5" customHeight="1" outlineLevel="2" x14ac:dyDescent="0.35">
      <c r="D387" s="338"/>
      <c r="X387" s="341"/>
    </row>
    <row r="388" spans="1:24" s="188" customFormat="1" ht="13.5" customHeight="1" outlineLevel="2" x14ac:dyDescent="0.35">
      <c r="A388" s="188">
        <v>33</v>
      </c>
      <c r="D388" s="338"/>
      <c r="X388" s="341"/>
    </row>
    <row r="389" spans="1:24" s="188" customFormat="1" ht="13.5" customHeight="1" outlineLevel="2" x14ac:dyDescent="0.35">
      <c r="D389" s="338"/>
      <c r="X389" s="341"/>
    </row>
    <row r="390" spans="1:24" s="188" customFormat="1" ht="13.5" customHeight="1" outlineLevel="2" x14ac:dyDescent="0.35">
      <c r="A390" s="188">
        <v>34</v>
      </c>
      <c r="D390" s="338"/>
      <c r="X390" s="341"/>
    </row>
    <row r="391" spans="1:24" s="188" customFormat="1" ht="13.5" customHeight="1" outlineLevel="2" x14ac:dyDescent="0.35">
      <c r="D391" s="338"/>
      <c r="X391" s="341"/>
    </row>
    <row r="392" spans="1:24" s="188" customFormat="1" ht="13.5" customHeight="1" outlineLevel="2" x14ac:dyDescent="0.35">
      <c r="A392" s="188">
        <v>35</v>
      </c>
      <c r="D392" s="338"/>
      <c r="X392" s="341"/>
    </row>
    <row r="393" spans="1:24" s="188" customFormat="1" ht="13.5" customHeight="1" outlineLevel="2" x14ac:dyDescent="0.35">
      <c r="D393" s="338"/>
      <c r="X393" s="341"/>
    </row>
    <row r="394" spans="1:24" s="188" customFormat="1" ht="13.5" customHeight="1" outlineLevel="2" x14ac:dyDescent="0.35">
      <c r="A394" s="188">
        <v>36</v>
      </c>
      <c r="D394" s="338"/>
      <c r="X394" s="341"/>
    </row>
    <row r="395" spans="1:24" s="188" customFormat="1" ht="13.5" customHeight="1" outlineLevel="2" x14ac:dyDescent="0.35">
      <c r="D395" s="338"/>
      <c r="X395" s="341"/>
    </row>
    <row r="396" spans="1:24" s="188" customFormat="1" ht="13.5" customHeight="1" outlineLevel="2" x14ac:dyDescent="0.35">
      <c r="A396" s="188">
        <v>37</v>
      </c>
      <c r="D396" s="338"/>
      <c r="X396" s="341"/>
    </row>
    <row r="397" spans="1:24" s="188" customFormat="1" ht="13.5" customHeight="1" outlineLevel="2" x14ac:dyDescent="0.35">
      <c r="D397" s="338"/>
      <c r="X397" s="341"/>
    </row>
    <row r="398" spans="1:24" s="188" customFormat="1" ht="13.5" customHeight="1" outlineLevel="2" x14ac:dyDescent="0.35">
      <c r="A398" s="188">
        <v>38</v>
      </c>
      <c r="D398" s="338"/>
      <c r="X398" s="341"/>
    </row>
    <row r="399" spans="1:24" s="188" customFormat="1" ht="13.5" customHeight="1" outlineLevel="2" x14ac:dyDescent="0.35">
      <c r="D399" s="338"/>
      <c r="X399" s="341"/>
    </row>
    <row r="400" spans="1:24" s="188" customFormat="1" ht="13.5" customHeight="1" outlineLevel="2" x14ac:dyDescent="0.35">
      <c r="A400" s="188">
        <v>39</v>
      </c>
      <c r="D400" s="338"/>
      <c r="X400" s="341"/>
    </row>
    <row r="401" spans="2:24" s="188" customFormat="1" ht="13.5" customHeight="1" outlineLevel="2" x14ac:dyDescent="0.35">
      <c r="D401" s="338"/>
      <c r="X401" s="341"/>
    </row>
    <row r="402" spans="2:24" s="188" customFormat="1" ht="13.5" customHeight="1" outlineLevel="2" x14ac:dyDescent="0.35">
      <c r="B402" s="338"/>
      <c r="D402" s="339"/>
      <c r="E402" s="340"/>
      <c r="X402" s="341"/>
    </row>
    <row r="403" spans="2:24" s="188" customFormat="1" ht="13.5" customHeight="1" outlineLevel="2" x14ac:dyDescent="0.35">
      <c r="B403" s="338"/>
      <c r="D403" s="339"/>
      <c r="E403" s="340"/>
      <c r="X403" s="341"/>
    </row>
    <row r="404" spans="2:24" s="188" customFormat="1" ht="13.5" customHeight="1" outlineLevel="2" x14ac:dyDescent="0.35">
      <c r="B404" s="338"/>
      <c r="D404" s="339"/>
      <c r="E404" s="340"/>
      <c r="X404" s="341"/>
    </row>
    <row r="405" spans="2:24" s="188" customFormat="1" ht="13.5" customHeight="1" outlineLevel="2" x14ac:dyDescent="0.35">
      <c r="B405" s="338"/>
      <c r="D405" s="339"/>
      <c r="E405" s="340"/>
      <c r="X405" s="341"/>
    </row>
    <row r="406" spans="2:24" s="188" customFormat="1" ht="13.5" customHeight="1" outlineLevel="2" x14ac:dyDescent="0.35">
      <c r="B406" s="338"/>
      <c r="D406" s="339"/>
      <c r="E406" s="340"/>
      <c r="X406" s="341"/>
    </row>
    <row r="407" spans="2:24" s="188" customFormat="1" ht="13.5" customHeight="1" outlineLevel="2" x14ac:dyDescent="0.35">
      <c r="B407" s="338"/>
      <c r="D407" s="339"/>
      <c r="E407" s="340"/>
      <c r="X407" s="341"/>
    </row>
    <row r="408" spans="2:24" s="188" customFormat="1" ht="13.5" customHeight="1" outlineLevel="2" x14ac:dyDescent="0.35">
      <c r="B408" s="338"/>
      <c r="D408" s="339"/>
      <c r="E408" s="340"/>
      <c r="X408" s="341"/>
    </row>
    <row r="409" spans="2:24" s="188" customFormat="1" ht="13.5" customHeight="1" outlineLevel="2" x14ac:dyDescent="0.35">
      <c r="B409" s="338"/>
      <c r="D409" s="339"/>
      <c r="E409" s="340"/>
      <c r="X409" s="341"/>
    </row>
    <row r="410" spans="2:24" s="188" customFormat="1" ht="13.5" customHeight="1" outlineLevel="2" x14ac:dyDescent="0.35">
      <c r="B410" s="338"/>
      <c r="D410" s="339"/>
      <c r="E410" s="340"/>
      <c r="X410" s="341"/>
    </row>
    <row r="411" spans="2:24" s="188" customFormat="1" ht="13.5" customHeight="1" outlineLevel="2" x14ac:dyDescent="0.35">
      <c r="B411" s="338"/>
      <c r="D411" s="339"/>
      <c r="E411" s="340"/>
      <c r="X411" s="341"/>
    </row>
    <row r="412" spans="2:24" s="188" customFormat="1" ht="13.5" customHeight="1" outlineLevel="2" x14ac:dyDescent="0.35">
      <c r="B412" s="338"/>
      <c r="D412" s="339"/>
      <c r="E412" s="340"/>
      <c r="X412" s="341"/>
    </row>
    <row r="413" spans="2:24" s="188" customFormat="1" ht="13.5" customHeight="1" outlineLevel="2" x14ac:dyDescent="0.35">
      <c r="B413" s="338"/>
      <c r="D413" s="339"/>
      <c r="E413" s="340"/>
      <c r="X413" s="341"/>
    </row>
    <row r="414" spans="2:24" s="188" customFormat="1" ht="13.5" customHeight="1" outlineLevel="2" x14ac:dyDescent="0.35">
      <c r="B414" s="338"/>
      <c r="D414" s="339"/>
      <c r="E414" s="340"/>
      <c r="X414" s="341"/>
    </row>
    <row r="415" spans="2:24" s="188" customFormat="1" ht="13.5" customHeight="1" outlineLevel="2" x14ac:dyDescent="0.35">
      <c r="B415" s="338"/>
      <c r="D415" s="339"/>
      <c r="E415" s="340"/>
      <c r="X415" s="341"/>
    </row>
    <row r="416" spans="2:24" s="188" customFormat="1" ht="13.5" customHeight="1" outlineLevel="2" x14ac:dyDescent="0.35">
      <c r="B416" s="338"/>
      <c r="D416" s="339"/>
      <c r="E416" s="340"/>
      <c r="X416" s="341"/>
    </row>
    <row r="417" spans="1:24" s="188" customFormat="1" ht="13.5" customHeight="1" outlineLevel="2" x14ac:dyDescent="0.35">
      <c r="B417" s="338"/>
      <c r="D417" s="339"/>
      <c r="E417" s="340"/>
      <c r="X417" s="341"/>
    </row>
    <row r="418" spans="1:24" s="188" customFormat="1" ht="13.5" customHeight="1" outlineLevel="2" x14ac:dyDescent="0.35">
      <c r="B418" s="338"/>
      <c r="D418" s="339"/>
      <c r="E418" s="340"/>
      <c r="X418" s="341"/>
    </row>
    <row r="419" spans="1:24" s="188" customFormat="1" ht="13.5" customHeight="1" outlineLevel="2" x14ac:dyDescent="0.35">
      <c r="B419" s="338"/>
      <c r="D419" s="339"/>
      <c r="E419" s="340"/>
      <c r="X419" s="341"/>
    </row>
    <row r="420" spans="1:24" s="188" customFormat="1" ht="13.5" customHeight="1" outlineLevel="2" thickBot="1" x14ac:dyDescent="0.4">
      <c r="B420" s="338"/>
      <c r="D420" s="339"/>
      <c r="E420" s="340"/>
      <c r="X420" s="341"/>
    </row>
    <row r="421" spans="1:24" s="453" customFormat="1" ht="21" customHeight="1" outlineLevel="1" thickBot="1" x14ac:dyDescent="0.65">
      <c r="A421" s="451" t="s">
        <v>88</v>
      </c>
      <c r="B421" s="452"/>
      <c r="D421" s="454"/>
      <c r="E421" s="455"/>
      <c r="H421" s="456"/>
      <c r="X421" s="457"/>
    </row>
    <row r="422" spans="1:24" s="424" customFormat="1" ht="13.5" customHeight="1" outlineLevel="2" x14ac:dyDescent="0.4">
      <c r="A422" s="424" t="s">
        <v>30</v>
      </c>
      <c r="B422" s="458" t="s">
        <v>76</v>
      </c>
      <c r="C422" s="424" t="s">
        <v>31</v>
      </c>
      <c r="D422" s="458" t="s">
        <v>26</v>
      </c>
      <c r="E422" s="424" t="s">
        <v>77</v>
      </c>
      <c r="F422" s="424" t="s">
        <v>78</v>
      </c>
      <c r="X422" s="459"/>
    </row>
    <row r="423" spans="1:24" s="188" customFormat="1" ht="13.5" customHeight="1" outlineLevel="2" x14ac:dyDescent="0.35">
      <c r="A423" s="188">
        <v>1</v>
      </c>
      <c r="B423" s="338"/>
      <c r="C423" s="188" t="s">
        <v>471</v>
      </c>
      <c r="D423" s="339">
        <v>10.5</v>
      </c>
      <c r="E423" s="340" t="s">
        <v>175</v>
      </c>
      <c r="F423" s="188">
        <v>42</v>
      </c>
      <c r="G423" s="188">
        <v>42</v>
      </c>
      <c r="H423" s="425"/>
      <c r="K423" s="425"/>
      <c r="X423" s="341"/>
    </row>
    <row r="424" spans="1:24" s="188" customFormat="1" ht="13.5" customHeight="1" outlineLevel="2" x14ac:dyDescent="0.35">
      <c r="B424" s="338"/>
      <c r="C424" s="188" t="s">
        <v>417</v>
      </c>
      <c r="D424" s="339">
        <v>25.2</v>
      </c>
      <c r="E424" s="340" t="s">
        <v>175</v>
      </c>
      <c r="F424" s="188">
        <v>42</v>
      </c>
      <c r="G424" s="188">
        <v>42</v>
      </c>
      <c r="H424" s="425"/>
      <c r="X424" s="341"/>
    </row>
    <row r="425" spans="1:24" s="188" customFormat="1" ht="13.5" customHeight="1" outlineLevel="2" x14ac:dyDescent="0.35">
      <c r="A425" s="188">
        <v>2</v>
      </c>
      <c r="B425" s="338"/>
      <c r="C425" s="188" t="s">
        <v>295</v>
      </c>
      <c r="D425" s="339">
        <v>17.2</v>
      </c>
      <c r="E425" s="340" t="s">
        <v>351</v>
      </c>
      <c r="F425" s="188">
        <v>41</v>
      </c>
      <c r="G425" s="188">
        <v>41</v>
      </c>
      <c r="K425" s="425"/>
      <c r="X425" s="341"/>
    </row>
    <row r="426" spans="1:24" s="188" customFormat="1" ht="13.5" customHeight="1" outlineLevel="2" x14ac:dyDescent="0.35">
      <c r="B426" s="338"/>
      <c r="C426" s="188" t="s">
        <v>365</v>
      </c>
      <c r="D426" s="339">
        <v>35.700000000000003</v>
      </c>
      <c r="E426" s="340" t="s">
        <v>351</v>
      </c>
      <c r="F426" s="188">
        <v>41</v>
      </c>
      <c r="G426" s="188">
        <v>41</v>
      </c>
      <c r="H426" s="425"/>
      <c r="X426" s="341"/>
    </row>
    <row r="427" spans="1:24" s="188" customFormat="1" ht="13.5" customHeight="1" outlineLevel="2" x14ac:dyDescent="0.35">
      <c r="A427" s="188">
        <v>3</v>
      </c>
      <c r="B427" s="338"/>
      <c r="C427" s="188" t="s">
        <v>263</v>
      </c>
      <c r="D427" s="339">
        <v>23.7</v>
      </c>
      <c r="E427" s="340" t="s">
        <v>351</v>
      </c>
      <c r="F427" s="188">
        <v>41</v>
      </c>
      <c r="G427" s="188">
        <v>41</v>
      </c>
      <c r="H427" s="425"/>
      <c r="K427" s="425"/>
      <c r="X427" s="341"/>
    </row>
    <row r="428" spans="1:24" s="188" customFormat="1" ht="13.5" customHeight="1" outlineLevel="2" x14ac:dyDescent="0.35">
      <c r="B428" s="338"/>
      <c r="C428" s="188" t="s">
        <v>203</v>
      </c>
      <c r="D428" s="339">
        <v>18.7</v>
      </c>
      <c r="E428" s="340" t="s">
        <v>351</v>
      </c>
      <c r="F428" s="188">
        <v>41</v>
      </c>
      <c r="G428" s="188">
        <v>41</v>
      </c>
      <c r="H428" s="425"/>
      <c r="X428" s="341"/>
    </row>
    <row r="429" spans="1:24" s="188" customFormat="1" ht="13.5" customHeight="1" outlineLevel="2" x14ac:dyDescent="0.35">
      <c r="A429" s="188">
        <v>4</v>
      </c>
      <c r="B429" s="338"/>
      <c r="C429" s="188" t="s">
        <v>355</v>
      </c>
      <c r="D429" s="339">
        <v>18.5</v>
      </c>
      <c r="E429" s="340" t="s">
        <v>351</v>
      </c>
      <c r="F429" s="188">
        <v>39</v>
      </c>
      <c r="G429" s="188">
        <v>39</v>
      </c>
      <c r="H429" s="425"/>
      <c r="K429" s="425"/>
      <c r="X429" s="341"/>
    </row>
    <row r="430" spans="1:24" s="188" customFormat="1" ht="13.5" customHeight="1" outlineLevel="2" x14ac:dyDescent="0.35">
      <c r="B430" s="338"/>
      <c r="C430" s="188" t="s">
        <v>415</v>
      </c>
      <c r="D430" s="339">
        <v>24.9</v>
      </c>
      <c r="E430" s="340" t="s">
        <v>351</v>
      </c>
      <c r="F430" s="188">
        <v>39</v>
      </c>
      <c r="G430" s="188">
        <v>39</v>
      </c>
      <c r="H430" s="425"/>
      <c r="K430" s="425"/>
      <c r="X430" s="341"/>
    </row>
    <row r="431" spans="1:24" s="188" customFormat="1" ht="13.5" customHeight="1" outlineLevel="2" x14ac:dyDescent="0.35">
      <c r="A431" s="188">
        <v>5</v>
      </c>
      <c r="B431" s="338"/>
      <c r="C431" s="188" t="s">
        <v>260</v>
      </c>
      <c r="D431" s="339">
        <v>31.7</v>
      </c>
      <c r="E431" s="340" t="s">
        <v>69</v>
      </c>
      <c r="F431" s="188">
        <v>39</v>
      </c>
      <c r="G431" s="188">
        <v>39</v>
      </c>
      <c r="H431" s="425"/>
      <c r="K431" s="425"/>
      <c r="X431" s="341"/>
    </row>
    <row r="432" spans="1:24" s="188" customFormat="1" ht="13.5" customHeight="1" outlineLevel="2" x14ac:dyDescent="0.35">
      <c r="B432" s="338"/>
      <c r="C432" s="188" t="s">
        <v>445</v>
      </c>
      <c r="D432" s="339">
        <v>28.5</v>
      </c>
      <c r="E432" s="340" t="s">
        <v>69</v>
      </c>
      <c r="F432" s="188">
        <v>39</v>
      </c>
      <c r="G432" s="188">
        <v>39</v>
      </c>
      <c r="H432" s="425"/>
      <c r="X432" s="341"/>
    </row>
    <row r="433" spans="1:24" s="188" customFormat="1" ht="13.5" customHeight="1" outlineLevel="2" x14ac:dyDescent="0.35">
      <c r="A433" s="188">
        <v>6</v>
      </c>
      <c r="B433" s="338"/>
      <c r="C433" s="188" t="s">
        <v>472</v>
      </c>
      <c r="D433" s="339">
        <v>22.4</v>
      </c>
      <c r="E433" s="340" t="s">
        <v>351</v>
      </c>
      <c r="F433" s="188">
        <v>38</v>
      </c>
      <c r="G433" s="188">
        <v>38</v>
      </c>
      <c r="H433" s="425"/>
      <c r="K433" s="425"/>
      <c r="X433" s="341"/>
    </row>
    <row r="434" spans="1:24" s="188" customFormat="1" ht="13.5" customHeight="1" outlineLevel="2" x14ac:dyDescent="0.35">
      <c r="B434" s="338"/>
      <c r="C434" s="188" t="s">
        <v>235</v>
      </c>
      <c r="D434" s="339">
        <v>10.8</v>
      </c>
      <c r="E434" s="340" t="s">
        <v>351</v>
      </c>
      <c r="F434" s="188">
        <v>38</v>
      </c>
      <c r="G434" s="188">
        <v>38</v>
      </c>
      <c r="H434" s="425"/>
      <c r="K434" s="425"/>
      <c r="X434" s="341"/>
    </row>
    <row r="435" spans="1:24" s="188" customFormat="1" ht="13.5" customHeight="1" outlineLevel="2" x14ac:dyDescent="0.35">
      <c r="A435" s="188">
        <v>7</v>
      </c>
      <c r="B435" s="338"/>
      <c r="C435" s="188" t="s">
        <v>111</v>
      </c>
      <c r="D435" s="339">
        <v>12.5</v>
      </c>
      <c r="E435" s="340" t="s">
        <v>69</v>
      </c>
      <c r="F435" s="188">
        <v>37</v>
      </c>
      <c r="G435" s="188">
        <v>37</v>
      </c>
      <c r="H435" s="425"/>
      <c r="X435" s="341"/>
    </row>
    <row r="436" spans="1:24" s="188" customFormat="1" ht="13.5" customHeight="1" outlineLevel="2" x14ac:dyDescent="0.35">
      <c r="B436" s="338"/>
      <c r="C436" s="188" t="s">
        <v>186</v>
      </c>
      <c r="D436" s="339">
        <v>24.5</v>
      </c>
      <c r="E436" s="340" t="s">
        <v>69</v>
      </c>
      <c r="F436" s="188">
        <v>37</v>
      </c>
      <c r="G436" s="188">
        <v>37</v>
      </c>
      <c r="H436" s="425"/>
      <c r="K436" s="425"/>
      <c r="X436" s="341"/>
    </row>
    <row r="437" spans="1:24" s="188" customFormat="1" ht="13.5" customHeight="1" outlineLevel="2" x14ac:dyDescent="0.35">
      <c r="A437" s="188">
        <v>8</v>
      </c>
      <c r="B437" s="338"/>
      <c r="C437" s="188" t="s">
        <v>146</v>
      </c>
      <c r="D437" s="339">
        <v>20.9</v>
      </c>
      <c r="E437" s="340" t="s">
        <v>69</v>
      </c>
      <c r="F437" s="188">
        <v>37</v>
      </c>
      <c r="G437" s="188">
        <v>37</v>
      </c>
      <c r="H437" s="425"/>
      <c r="K437" s="425"/>
      <c r="X437" s="341"/>
    </row>
    <row r="438" spans="1:24" s="188" customFormat="1" ht="13.5" customHeight="1" outlineLevel="2" x14ac:dyDescent="0.35">
      <c r="B438" s="338"/>
      <c r="C438" s="188" t="s">
        <v>441</v>
      </c>
      <c r="D438" s="339">
        <v>22.2</v>
      </c>
      <c r="E438" s="340" t="s">
        <v>69</v>
      </c>
      <c r="F438" s="188">
        <v>37</v>
      </c>
      <c r="G438" s="188">
        <v>37</v>
      </c>
      <c r="H438" s="425"/>
      <c r="K438" s="425"/>
      <c r="X438" s="341"/>
    </row>
    <row r="439" spans="1:24" s="188" customFormat="1" ht="13.5" customHeight="1" outlineLevel="2" x14ac:dyDescent="0.35">
      <c r="A439" s="188">
        <v>9</v>
      </c>
      <c r="B439" s="338"/>
      <c r="C439" s="188" t="s">
        <v>475</v>
      </c>
      <c r="D439" s="339">
        <v>15.5</v>
      </c>
      <c r="E439" s="340" t="s">
        <v>69</v>
      </c>
      <c r="F439" s="188">
        <v>37</v>
      </c>
      <c r="G439" s="188">
        <v>37</v>
      </c>
      <c r="H439" s="425"/>
      <c r="X439" s="341"/>
    </row>
    <row r="440" spans="1:24" s="188" customFormat="1" ht="13.5" customHeight="1" outlineLevel="2" x14ac:dyDescent="0.35">
      <c r="B440" s="338"/>
      <c r="C440" s="188" t="s">
        <v>473</v>
      </c>
      <c r="D440" s="339">
        <v>16.3</v>
      </c>
      <c r="E440" s="340" t="s">
        <v>474</v>
      </c>
      <c r="F440" s="188">
        <v>37</v>
      </c>
      <c r="G440" s="188">
        <v>37</v>
      </c>
      <c r="H440" s="425"/>
      <c r="K440" s="425"/>
      <c r="X440" s="341"/>
    </row>
    <row r="441" spans="1:24" s="188" customFormat="1" ht="13.5" customHeight="1" outlineLevel="2" x14ac:dyDescent="0.35">
      <c r="A441" s="188">
        <v>10</v>
      </c>
      <c r="B441" s="338"/>
      <c r="C441" s="188" t="s">
        <v>148</v>
      </c>
      <c r="D441" s="339">
        <v>11.2</v>
      </c>
      <c r="E441" s="340" t="s">
        <v>70</v>
      </c>
      <c r="F441" s="188">
        <v>37</v>
      </c>
      <c r="G441" s="188">
        <v>37</v>
      </c>
      <c r="K441" s="425"/>
      <c r="X441" s="341"/>
    </row>
    <row r="442" spans="1:24" s="188" customFormat="1" ht="13.5" customHeight="1" outlineLevel="2" x14ac:dyDescent="0.35">
      <c r="B442" s="338"/>
      <c r="C442" s="188" t="s">
        <v>353</v>
      </c>
      <c r="D442" s="339">
        <v>9.6999999999999993</v>
      </c>
      <c r="E442" s="340" t="s">
        <v>70</v>
      </c>
      <c r="F442" s="188">
        <v>37</v>
      </c>
      <c r="G442" s="188">
        <v>37</v>
      </c>
      <c r="H442" s="425"/>
      <c r="K442" s="425"/>
      <c r="X442" s="341"/>
    </row>
    <row r="443" spans="1:24" s="188" customFormat="1" ht="13.5" customHeight="1" outlineLevel="2" x14ac:dyDescent="0.35">
      <c r="A443" s="188">
        <v>11</v>
      </c>
      <c r="B443" s="338"/>
      <c r="C443" s="188" t="s">
        <v>243</v>
      </c>
      <c r="D443" s="339">
        <v>17.8</v>
      </c>
      <c r="E443" s="340" t="s">
        <v>69</v>
      </c>
      <c r="F443" s="188">
        <v>35</v>
      </c>
      <c r="G443" s="188">
        <v>35</v>
      </c>
      <c r="H443" s="425"/>
      <c r="K443" s="425"/>
      <c r="X443" s="341"/>
    </row>
    <row r="444" spans="1:24" s="188" customFormat="1" ht="13.5" customHeight="1" outlineLevel="2" x14ac:dyDescent="0.35">
      <c r="B444" s="338"/>
      <c r="C444" s="188" t="s">
        <v>300</v>
      </c>
      <c r="D444" s="339">
        <v>18.899999999999999</v>
      </c>
      <c r="E444" s="340" t="s">
        <v>69</v>
      </c>
      <c r="F444" s="188">
        <v>35</v>
      </c>
      <c r="G444" s="188">
        <v>35</v>
      </c>
      <c r="H444" s="425"/>
      <c r="K444" s="425"/>
      <c r="X444" s="341"/>
    </row>
    <row r="445" spans="1:24" s="188" customFormat="1" ht="13.5" customHeight="1" outlineLevel="2" x14ac:dyDescent="0.35">
      <c r="A445" s="188">
        <v>12</v>
      </c>
      <c r="B445" s="338"/>
      <c r="C445" s="188" t="s">
        <v>305</v>
      </c>
      <c r="D445" s="339">
        <v>13.5</v>
      </c>
      <c r="E445" s="340" t="s">
        <v>70</v>
      </c>
      <c r="F445" s="188">
        <v>35</v>
      </c>
      <c r="G445" s="188">
        <v>35</v>
      </c>
      <c r="H445" s="425"/>
      <c r="X445" s="341"/>
    </row>
    <row r="446" spans="1:24" s="188" customFormat="1" ht="13.5" customHeight="1" outlineLevel="2" x14ac:dyDescent="0.35">
      <c r="B446" s="338"/>
      <c r="C446" s="188" t="s">
        <v>158</v>
      </c>
      <c r="D446" s="339">
        <v>14.5</v>
      </c>
      <c r="E446" s="340" t="s">
        <v>70</v>
      </c>
      <c r="F446" s="188">
        <v>35</v>
      </c>
      <c r="G446" s="188">
        <v>35</v>
      </c>
      <c r="H446" s="425"/>
      <c r="K446" s="425"/>
      <c r="X446" s="341"/>
    </row>
    <row r="447" spans="1:24" s="188" customFormat="1" ht="13.5" customHeight="1" outlineLevel="2" x14ac:dyDescent="0.35">
      <c r="A447" s="188">
        <v>13</v>
      </c>
      <c r="B447" s="338"/>
      <c r="C447" s="188" t="s">
        <v>270</v>
      </c>
      <c r="D447" s="339">
        <v>24.9</v>
      </c>
      <c r="E447" s="340" t="s">
        <v>69</v>
      </c>
      <c r="F447" s="188">
        <v>34</v>
      </c>
      <c r="G447" s="188">
        <v>34</v>
      </c>
      <c r="H447" s="425"/>
      <c r="X447" s="341"/>
    </row>
    <row r="448" spans="1:24" s="188" customFormat="1" ht="13.5" customHeight="1" outlineLevel="2" x14ac:dyDescent="0.35">
      <c r="B448" s="338"/>
      <c r="C448" s="188" t="s">
        <v>476</v>
      </c>
      <c r="D448" s="339">
        <v>39.1</v>
      </c>
      <c r="E448" s="340" t="s">
        <v>69</v>
      </c>
      <c r="F448" s="188">
        <v>34</v>
      </c>
      <c r="G448" s="188">
        <v>34</v>
      </c>
      <c r="H448" s="425"/>
      <c r="X448" s="341"/>
    </row>
    <row r="449" spans="1:24" s="188" customFormat="1" ht="13.5" customHeight="1" outlineLevel="2" x14ac:dyDescent="0.35">
      <c r="A449" s="188">
        <v>14</v>
      </c>
      <c r="B449" s="338"/>
      <c r="C449" s="188" t="s">
        <v>438</v>
      </c>
      <c r="D449" s="339">
        <v>34.4</v>
      </c>
      <c r="E449" s="340" t="s">
        <v>69</v>
      </c>
      <c r="F449" s="188">
        <v>34</v>
      </c>
      <c r="G449" s="188">
        <v>34</v>
      </c>
      <c r="H449" s="425"/>
      <c r="K449" s="425"/>
      <c r="X449" s="341"/>
    </row>
    <row r="450" spans="1:24" s="188" customFormat="1" ht="13.5" customHeight="1" outlineLevel="2" x14ac:dyDescent="0.35">
      <c r="B450" s="338"/>
      <c r="C450" s="188" t="s">
        <v>477</v>
      </c>
      <c r="D450" s="339">
        <v>42.9</v>
      </c>
      <c r="E450" s="340" t="s">
        <v>69</v>
      </c>
      <c r="F450" s="188">
        <v>34</v>
      </c>
      <c r="G450" s="188">
        <v>34</v>
      </c>
      <c r="H450" s="425"/>
      <c r="K450" s="425"/>
      <c r="X450" s="341"/>
    </row>
    <row r="451" spans="1:24" s="188" customFormat="1" ht="13.5" customHeight="1" outlineLevel="2" x14ac:dyDescent="0.35">
      <c r="A451" s="188">
        <v>15</v>
      </c>
      <c r="B451" s="338"/>
      <c r="C451" s="188" t="s">
        <v>145</v>
      </c>
      <c r="D451" s="339">
        <v>20.8</v>
      </c>
      <c r="E451" s="340" t="s">
        <v>69</v>
      </c>
      <c r="F451" s="188">
        <v>34</v>
      </c>
      <c r="G451" s="188">
        <v>34</v>
      </c>
      <c r="H451" s="425"/>
      <c r="X451" s="341"/>
    </row>
    <row r="452" spans="1:24" s="188" customFormat="1" ht="13.5" customHeight="1" outlineLevel="2" x14ac:dyDescent="0.35">
      <c r="B452" s="338"/>
      <c r="C452" s="188" t="s">
        <v>117</v>
      </c>
      <c r="D452" s="339">
        <v>23.5</v>
      </c>
      <c r="E452" s="340" t="s">
        <v>69</v>
      </c>
      <c r="F452" s="188">
        <v>34</v>
      </c>
      <c r="G452" s="188">
        <v>34</v>
      </c>
      <c r="H452" s="425"/>
      <c r="X452" s="341"/>
    </row>
    <row r="453" spans="1:24" s="188" customFormat="1" ht="13.5" customHeight="1" outlineLevel="2" x14ac:dyDescent="0.35">
      <c r="A453" s="188">
        <v>16</v>
      </c>
      <c r="B453" s="338"/>
      <c r="C453" s="188" t="s">
        <v>167</v>
      </c>
      <c r="D453" s="339">
        <v>25.6</v>
      </c>
      <c r="E453" s="340" t="s">
        <v>351</v>
      </c>
      <c r="F453" s="188">
        <v>33</v>
      </c>
      <c r="G453" s="188">
        <v>33</v>
      </c>
      <c r="H453" s="425"/>
      <c r="K453" s="425"/>
      <c r="X453" s="341"/>
    </row>
    <row r="454" spans="1:24" s="188" customFormat="1" ht="13.5" customHeight="1" outlineLevel="2" x14ac:dyDescent="0.35">
      <c r="B454" s="338"/>
      <c r="C454" s="188" t="s">
        <v>437</v>
      </c>
      <c r="D454" s="339">
        <v>33.799999999999997</v>
      </c>
      <c r="E454" s="340" t="s">
        <v>69</v>
      </c>
      <c r="F454" s="188">
        <v>33</v>
      </c>
      <c r="G454" s="188">
        <v>33</v>
      </c>
      <c r="H454" s="425"/>
      <c r="X454" s="341"/>
    </row>
    <row r="455" spans="1:24" s="188" customFormat="1" ht="13.5" customHeight="1" outlineLevel="2" x14ac:dyDescent="0.35">
      <c r="A455" s="188">
        <v>17</v>
      </c>
      <c r="B455" s="338"/>
      <c r="C455" s="188" t="s">
        <v>269</v>
      </c>
      <c r="D455" s="339">
        <v>23.8</v>
      </c>
      <c r="E455" s="340" t="s">
        <v>69</v>
      </c>
      <c r="F455" s="188">
        <v>32</v>
      </c>
      <c r="G455" s="188">
        <v>32</v>
      </c>
      <c r="H455" s="425"/>
      <c r="X455" s="341"/>
    </row>
    <row r="456" spans="1:24" s="188" customFormat="1" ht="13.5" customHeight="1" outlineLevel="2" x14ac:dyDescent="0.35">
      <c r="B456" s="338"/>
      <c r="C456" s="188" t="s">
        <v>264</v>
      </c>
      <c r="D456" s="339">
        <v>13.1</v>
      </c>
      <c r="E456" s="340" t="s">
        <v>69</v>
      </c>
      <c r="F456" s="188">
        <v>32</v>
      </c>
      <c r="G456" s="188">
        <v>32</v>
      </c>
      <c r="H456" s="425"/>
      <c r="K456" s="425"/>
      <c r="X456" s="341"/>
    </row>
    <row r="457" spans="1:24" s="188" customFormat="1" ht="13.5" customHeight="1" outlineLevel="2" x14ac:dyDescent="0.35">
      <c r="A457" s="188">
        <v>18</v>
      </c>
      <c r="B457" s="338"/>
      <c r="C457" s="188" t="s">
        <v>141</v>
      </c>
      <c r="D457" s="339">
        <v>18.600000000000001</v>
      </c>
      <c r="E457" s="340" t="s">
        <v>70</v>
      </c>
      <c r="F457" s="188">
        <v>30</v>
      </c>
      <c r="G457" s="188">
        <v>30</v>
      </c>
      <c r="H457" s="425"/>
      <c r="K457" s="425"/>
      <c r="X457" s="341"/>
    </row>
    <row r="458" spans="1:24" s="188" customFormat="1" ht="13.5" customHeight="1" outlineLevel="2" x14ac:dyDescent="0.35">
      <c r="B458" s="338"/>
      <c r="C458" s="188" t="s">
        <v>412</v>
      </c>
      <c r="D458" s="339">
        <v>19.7</v>
      </c>
      <c r="E458" s="340" t="s">
        <v>70</v>
      </c>
      <c r="F458" s="188">
        <v>30</v>
      </c>
      <c r="G458" s="188">
        <v>30</v>
      </c>
      <c r="H458" s="425"/>
      <c r="K458" s="425"/>
      <c r="X458" s="341"/>
    </row>
    <row r="459" spans="1:24" s="188" customFormat="1" ht="13.5" customHeight="1" outlineLevel="2" x14ac:dyDescent="0.35">
      <c r="A459" s="188">
        <v>19</v>
      </c>
      <c r="B459" s="338"/>
      <c r="D459" s="339"/>
      <c r="E459" s="340"/>
      <c r="H459" s="425"/>
      <c r="K459" s="425"/>
      <c r="X459" s="341"/>
    </row>
    <row r="460" spans="1:24" s="188" customFormat="1" ht="13.5" customHeight="1" outlineLevel="2" x14ac:dyDescent="0.35">
      <c r="B460" s="338"/>
      <c r="D460" s="339"/>
      <c r="E460" s="340"/>
      <c r="H460" s="425"/>
      <c r="X460" s="341"/>
    </row>
    <row r="461" spans="1:24" s="188" customFormat="1" ht="13.5" customHeight="1" outlineLevel="2" x14ac:dyDescent="0.35">
      <c r="A461" s="188">
        <v>20</v>
      </c>
      <c r="B461" s="338"/>
      <c r="D461" s="339"/>
      <c r="E461" s="340"/>
      <c r="H461" s="425"/>
      <c r="X461" s="341"/>
    </row>
    <row r="462" spans="1:24" s="188" customFormat="1" ht="13.5" customHeight="1" outlineLevel="2" x14ac:dyDescent="0.35">
      <c r="B462" s="338"/>
      <c r="D462" s="339"/>
      <c r="E462" s="340"/>
      <c r="H462" s="425"/>
      <c r="X462" s="341"/>
    </row>
    <row r="463" spans="1:24" s="188" customFormat="1" ht="13.5" customHeight="1" outlineLevel="2" x14ac:dyDescent="0.35">
      <c r="A463" s="188">
        <v>21</v>
      </c>
      <c r="B463" s="338"/>
      <c r="D463" s="339"/>
      <c r="E463" s="340"/>
      <c r="H463" s="425"/>
      <c r="X463" s="341"/>
    </row>
    <row r="464" spans="1:24" s="188" customFormat="1" ht="13.5" customHeight="1" outlineLevel="2" x14ac:dyDescent="0.35">
      <c r="B464" s="338"/>
      <c r="D464" s="339"/>
      <c r="E464" s="340"/>
      <c r="H464" s="425"/>
      <c r="K464" s="425"/>
      <c r="X464" s="341"/>
    </row>
    <row r="465" spans="1:24" s="188" customFormat="1" ht="13.5" customHeight="1" outlineLevel="2" x14ac:dyDescent="0.35">
      <c r="A465" s="188">
        <v>22</v>
      </c>
      <c r="B465" s="338"/>
      <c r="D465" s="339"/>
      <c r="E465" s="340"/>
      <c r="H465" s="425"/>
      <c r="K465" s="425"/>
      <c r="X465" s="341"/>
    </row>
    <row r="466" spans="1:24" s="188" customFormat="1" ht="13.5" customHeight="1" outlineLevel="2" x14ac:dyDescent="0.35">
      <c r="B466" s="338"/>
      <c r="D466" s="339"/>
      <c r="E466" s="340"/>
      <c r="H466" s="425"/>
      <c r="K466" s="425"/>
      <c r="X466" s="341"/>
    </row>
    <row r="467" spans="1:24" s="188" customFormat="1" ht="13.5" customHeight="1" outlineLevel="2" x14ac:dyDescent="0.35">
      <c r="A467" s="188">
        <v>23</v>
      </c>
      <c r="B467" s="338"/>
      <c r="D467" s="339"/>
      <c r="E467" s="340"/>
      <c r="H467" s="425"/>
      <c r="X467" s="341"/>
    </row>
    <row r="468" spans="1:24" s="188" customFormat="1" ht="13.5" customHeight="1" outlineLevel="2" x14ac:dyDescent="0.35">
      <c r="B468" s="338"/>
      <c r="D468" s="339"/>
      <c r="E468" s="340"/>
      <c r="H468" s="425"/>
      <c r="K468" s="425"/>
      <c r="X468" s="341"/>
    </row>
    <row r="469" spans="1:24" s="188" customFormat="1" ht="13.5" customHeight="1" outlineLevel="2" x14ac:dyDescent="0.35">
      <c r="A469" s="188">
        <v>24</v>
      </c>
      <c r="B469" s="338"/>
      <c r="D469" s="339"/>
      <c r="E469" s="340"/>
      <c r="H469" s="425"/>
      <c r="K469" s="425"/>
      <c r="X469" s="341"/>
    </row>
    <row r="470" spans="1:24" s="188" customFormat="1" ht="13.5" customHeight="1" outlineLevel="2" x14ac:dyDescent="0.35">
      <c r="B470" s="338"/>
      <c r="D470" s="339"/>
      <c r="E470" s="340"/>
      <c r="H470" s="425"/>
      <c r="X470" s="341"/>
    </row>
    <row r="471" spans="1:24" s="188" customFormat="1" ht="13.5" customHeight="1" outlineLevel="2" x14ac:dyDescent="0.35">
      <c r="A471" s="188">
        <v>25</v>
      </c>
      <c r="B471" s="338"/>
      <c r="D471" s="339"/>
      <c r="E471" s="340"/>
      <c r="H471" s="425"/>
      <c r="K471" s="425"/>
      <c r="X471" s="341"/>
    </row>
    <row r="472" spans="1:24" s="188" customFormat="1" ht="13.5" customHeight="1" outlineLevel="2" x14ac:dyDescent="0.35">
      <c r="B472" s="338"/>
      <c r="D472" s="339"/>
      <c r="E472" s="340"/>
      <c r="H472" s="425"/>
      <c r="K472" s="425"/>
      <c r="X472" s="341"/>
    </row>
    <row r="473" spans="1:24" s="188" customFormat="1" ht="13.5" customHeight="1" outlineLevel="2" x14ac:dyDescent="0.35">
      <c r="A473" s="188">
        <v>26</v>
      </c>
      <c r="B473" s="338"/>
      <c r="D473" s="339"/>
      <c r="E473" s="340"/>
      <c r="H473" s="425"/>
      <c r="K473" s="425"/>
      <c r="X473" s="341"/>
    </row>
    <row r="474" spans="1:24" s="188" customFormat="1" ht="13.5" customHeight="1" outlineLevel="2" x14ac:dyDescent="0.35">
      <c r="B474" s="338"/>
      <c r="D474" s="339"/>
      <c r="E474" s="340"/>
      <c r="H474" s="425"/>
      <c r="K474" s="425"/>
      <c r="X474" s="341"/>
    </row>
    <row r="475" spans="1:24" s="188" customFormat="1" ht="13.5" customHeight="1" outlineLevel="2" x14ac:dyDescent="0.35">
      <c r="A475" s="188">
        <v>27</v>
      </c>
      <c r="B475" s="338"/>
      <c r="D475" s="339"/>
      <c r="E475" s="340"/>
      <c r="H475" s="425"/>
      <c r="K475" s="425"/>
      <c r="X475" s="341"/>
    </row>
    <row r="476" spans="1:24" s="188" customFormat="1" ht="13.5" customHeight="1" outlineLevel="2" x14ac:dyDescent="0.35">
      <c r="B476" s="338"/>
      <c r="D476" s="339"/>
      <c r="E476" s="340"/>
      <c r="H476" s="425"/>
      <c r="X476" s="341"/>
    </row>
    <row r="477" spans="1:24" s="188" customFormat="1" ht="13.5" customHeight="1" outlineLevel="2" x14ac:dyDescent="0.35">
      <c r="A477" s="188">
        <v>28</v>
      </c>
      <c r="B477" s="338"/>
      <c r="D477" s="339"/>
      <c r="E477" s="340"/>
      <c r="H477" s="425"/>
      <c r="X477" s="341"/>
    </row>
    <row r="478" spans="1:24" s="188" customFormat="1" ht="13.5" customHeight="1" outlineLevel="2" x14ac:dyDescent="0.35">
      <c r="B478" s="338"/>
      <c r="D478" s="339"/>
      <c r="E478" s="340"/>
      <c r="H478" s="425"/>
      <c r="X478" s="341"/>
    </row>
    <row r="479" spans="1:24" s="188" customFormat="1" ht="13.5" customHeight="1" outlineLevel="2" x14ac:dyDescent="0.35">
      <c r="A479" s="188">
        <v>29</v>
      </c>
      <c r="B479" s="338"/>
      <c r="D479" s="339"/>
      <c r="E479" s="340"/>
      <c r="H479" s="425"/>
      <c r="K479" s="425"/>
      <c r="X479" s="341"/>
    </row>
    <row r="480" spans="1:24" s="188" customFormat="1" ht="13.5" customHeight="1" outlineLevel="2" x14ac:dyDescent="0.35">
      <c r="B480" s="338"/>
      <c r="D480" s="339"/>
      <c r="E480" s="340"/>
      <c r="H480" s="425"/>
      <c r="K480" s="425"/>
      <c r="X480" s="341"/>
    </row>
    <row r="481" spans="1:24" s="188" customFormat="1" ht="13.5" customHeight="1" outlineLevel="2" x14ac:dyDescent="0.35">
      <c r="A481" s="188">
        <v>30</v>
      </c>
      <c r="B481" s="338"/>
      <c r="D481" s="339"/>
      <c r="E481" s="340"/>
      <c r="H481" s="425"/>
      <c r="X481" s="341"/>
    </row>
    <row r="482" spans="1:24" s="188" customFormat="1" ht="13.5" customHeight="1" outlineLevel="2" x14ac:dyDescent="0.35">
      <c r="B482" s="338"/>
      <c r="D482" s="339"/>
      <c r="E482" s="340"/>
      <c r="H482" s="425"/>
      <c r="K482" s="425"/>
      <c r="X482" s="341"/>
    </row>
    <row r="483" spans="1:24" s="188" customFormat="1" ht="13.5" customHeight="1" outlineLevel="2" x14ac:dyDescent="0.35">
      <c r="A483" s="188">
        <v>31</v>
      </c>
      <c r="D483" s="338"/>
      <c r="K483" s="425"/>
      <c r="X483" s="341"/>
    </row>
    <row r="484" spans="1:24" s="188" customFormat="1" ht="13.5" customHeight="1" outlineLevel="2" x14ac:dyDescent="0.35">
      <c r="D484" s="338"/>
      <c r="X484" s="341"/>
    </row>
    <row r="485" spans="1:24" s="188" customFormat="1" ht="13.5" customHeight="1" outlineLevel="2" x14ac:dyDescent="0.35">
      <c r="A485" s="188">
        <v>32</v>
      </c>
      <c r="D485" s="338"/>
      <c r="X485" s="341"/>
    </row>
    <row r="486" spans="1:24" s="188" customFormat="1" ht="13.5" customHeight="1" outlineLevel="2" x14ac:dyDescent="0.35">
      <c r="D486" s="338"/>
      <c r="X486" s="341"/>
    </row>
    <row r="487" spans="1:24" s="188" customFormat="1" ht="13.5" customHeight="1" outlineLevel="2" x14ac:dyDescent="0.35">
      <c r="A487" s="188">
        <v>33</v>
      </c>
      <c r="D487" s="338"/>
      <c r="K487" s="425"/>
      <c r="X487" s="341"/>
    </row>
    <row r="488" spans="1:24" s="188" customFormat="1" ht="13.5" customHeight="1" outlineLevel="2" x14ac:dyDescent="0.35">
      <c r="D488" s="338"/>
      <c r="X488" s="341"/>
    </row>
    <row r="489" spans="1:24" s="188" customFormat="1" ht="13.5" customHeight="1" outlineLevel="2" x14ac:dyDescent="0.35">
      <c r="A489" s="188">
        <v>34</v>
      </c>
      <c r="D489" s="338"/>
      <c r="X489" s="341"/>
    </row>
    <row r="490" spans="1:24" s="188" customFormat="1" ht="13.5" customHeight="1" outlineLevel="2" x14ac:dyDescent="0.35">
      <c r="D490" s="338"/>
      <c r="K490" s="425"/>
      <c r="X490" s="341"/>
    </row>
    <row r="491" spans="1:24" s="188" customFormat="1" ht="13.5" customHeight="1" outlineLevel="2" x14ac:dyDescent="0.35">
      <c r="A491" s="188">
        <v>35</v>
      </c>
      <c r="D491" s="338"/>
      <c r="X491" s="341"/>
    </row>
    <row r="492" spans="1:24" s="188" customFormat="1" ht="13.5" customHeight="1" outlineLevel="2" x14ac:dyDescent="0.35">
      <c r="D492" s="338"/>
      <c r="K492" s="425"/>
      <c r="X492" s="341"/>
    </row>
    <row r="493" spans="1:24" s="188" customFormat="1" ht="13.5" customHeight="1" outlineLevel="2" x14ac:dyDescent="0.35">
      <c r="A493" s="188">
        <v>36</v>
      </c>
      <c r="D493" s="338"/>
      <c r="X493" s="341"/>
    </row>
    <row r="494" spans="1:24" s="188" customFormat="1" ht="13.5" customHeight="1" outlineLevel="2" x14ac:dyDescent="0.35">
      <c r="D494" s="338"/>
      <c r="X494" s="341"/>
    </row>
    <row r="495" spans="1:24" s="188" customFormat="1" ht="13.5" customHeight="1" outlineLevel="2" x14ac:dyDescent="0.35">
      <c r="A495" s="188">
        <v>37</v>
      </c>
      <c r="D495" s="338"/>
      <c r="X495" s="341"/>
    </row>
    <row r="496" spans="1:24" s="188" customFormat="1" ht="13.5" customHeight="1" outlineLevel="2" x14ac:dyDescent="0.35">
      <c r="D496" s="338"/>
      <c r="X496" s="341"/>
    </row>
    <row r="497" spans="1:24" s="188" customFormat="1" ht="13.5" customHeight="1" outlineLevel="2" x14ac:dyDescent="0.35">
      <c r="A497" s="188">
        <v>38</v>
      </c>
      <c r="D497" s="338"/>
      <c r="X497" s="341"/>
    </row>
    <row r="498" spans="1:24" s="188" customFormat="1" ht="13.5" customHeight="1" outlineLevel="2" x14ac:dyDescent="0.35">
      <c r="D498" s="338"/>
      <c r="X498" s="341"/>
    </row>
    <row r="499" spans="1:24" s="188" customFormat="1" ht="13.5" customHeight="1" outlineLevel="2" x14ac:dyDescent="0.35">
      <c r="A499" s="188">
        <v>39</v>
      </c>
      <c r="D499" s="338"/>
      <c r="X499" s="341"/>
    </row>
    <row r="500" spans="1:24" s="188" customFormat="1" ht="13.5" customHeight="1" outlineLevel="2" x14ac:dyDescent="0.35">
      <c r="D500" s="338"/>
      <c r="X500" s="341"/>
    </row>
    <row r="501" spans="1:24" s="188" customFormat="1" ht="13.5" customHeight="1" outlineLevel="2" x14ac:dyDescent="0.35">
      <c r="D501" s="338"/>
      <c r="X501" s="341"/>
    </row>
    <row r="502" spans="1:24" s="188" customFormat="1" ht="13.5" customHeight="1" outlineLevel="2" x14ac:dyDescent="0.35">
      <c r="D502" s="338"/>
      <c r="X502" s="341"/>
    </row>
    <row r="503" spans="1:24" s="188" customFormat="1" ht="13.5" customHeight="1" outlineLevel="2" x14ac:dyDescent="0.35">
      <c r="D503" s="338"/>
      <c r="X503" s="341"/>
    </row>
    <row r="504" spans="1:24" s="188" customFormat="1" ht="13.5" customHeight="1" outlineLevel="2" x14ac:dyDescent="0.35">
      <c r="D504" s="338"/>
      <c r="X504" s="341"/>
    </row>
    <row r="505" spans="1:24" s="188" customFormat="1" ht="13.5" customHeight="1" outlineLevel="2" x14ac:dyDescent="0.35">
      <c r="D505" s="338"/>
      <c r="X505" s="341"/>
    </row>
    <row r="506" spans="1:24" s="188" customFormat="1" ht="13.5" customHeight="1" outlineLevel="2" x14ac:dyDescent="0.35">
      <c r="D506" s="338"/>
      <c r="X506" s="341"/>
    </row>
    <row r="507" spans="1:24" s="188" customFormat="1" ht="13.5" customHeight="1" outlineLevel="2" x14ac:dyDescent="0.35">
      <c r="D507" s="338"/>
      <c r="X507" s="341"/>
    </row>
    <row r="508" spans="1:24" s="188" customFormat="1" ht="13.5" customHeight="1" outlineLevel="2" x14ac:dyDescent="0.35">
      <c r="D508" s="338"/>
      <c r="X508" s="341"/>
    </row>
    <row r="509" spans="1:24" s="188" customFormat="1" ht="13.5" customHeight="1" outlineLevel="2" x14ac:dyDescent="0.35">
      <c r="D509" s="338"/>
      <c r="X509" s="341"/>
    </row>
    <row r="510" spans="1:24" s="188" customFormat="1" ht="13.5" customHeight="1" outlineLevel="2" x14ac:dyDescent="0.35">
      <c r="D510" s="338"/>
      <c r="X510" s="341"/>
    </row>
    <row r="511" spans="1:24" s="188" customFormat="1" ht="13.5" customHeight="1" outlineLevel="2" x14ac:dyDescent="0.35">
      <c r="D511" s="338"/>
      <c r="X511" s="341"/>
    </row>
    <row r="512" spans="1:24" s="188" customFormat="1" ht="13.5" customHeight="1" outlineLevel="2" x14ac:dyDescent="0.35">
      <c r="D512" s="338"/>
      <c r="X512" s="341"/>
    </row>
    <row r="513" spans="1:24" s="188" customFormat="1" ht="13.5" customHeight="1" outlineLevel="2" x14ac:dyDescent="0.35">
      <c r="D513" s="338"/>
      <c r="X513" s="341"/>
    </row>
    <row r="514" spans="1:24" s="188" customFormat="1" ht="13.5" customHeight="1" outlineLevel="2" x14ac:dyDescent="0.35">
      <c r="D514" s="338"/>
      <c r="X514" s="341"/>
    </row>
    <row r="515" spans="1:24" s="188" customFormat="1" ht="13.5" customHeight="1" outlineLevel="2" x14ac:dyDescent="0.35">
      <c r="D515" s="338"/>
      <c r="X515" s="341"/>
    </row>
    <row r="516" spans="1:24" s="188" customFormat="1" ht="13.5" customHeight="1" outlineLevel="2" x14ac:dyDescent="0.35">
      <c r="D516" s="339"/>
      <c r="E516" s="340"/>
      <c r="X516" s="341"/>
    </row>
    <row r="517" spans="1:24" s="188" customFormat="1" ht="13.5" customHeight="1" outlineLevel="2" x14ac:dyDescent="0.35">
      <c r="D517" s="339"/>
      <c r="E517" s="340"/>
      <c r="X517" s="341"/>
    </row>
    <row r="518" spans="1:24" s="188" customFormat="1" ht="13.5" customHeight="1" outlineLevel="2" x14ac:dyDescent="0.35">
      <c r="D518" s="339"/>
      <c r="E518" s="340"/>
      <c r="X518" s="341"/>
    </row>
    <row r="519" spans="1:24" s="188" customFormat="1" ht="13.5" customHeight="1" outlineLevel="2" x14ac:dyDescent="0.35">
      <c r="D519" s="339"/>
      <c r="E519" s="340"/>
      <c r="X519" s="341"/>
    </row>
    <row r="520" spans="1:24" s="188" customFormat="1" ht="13.5" customHeight="1" outlineLevel="2" thickBot="1" x14ac:dyDescent="0.4">
      <c r="D520" s="339"/>
      <c r="E520" s="340"/>
      <c r="X520" s="341"/>
    </row>
    <row r="521" spans="1:24" s="12" customFormat="1" ht="21" thickBot="1" x14ac:dyDescent="0.65">
      <c r="A521" s="11">
        <f t="shared" ref="A521:F524" si="75">+A321</f>
        <v>0</v>
      </c>
      <c r="B521" s="22">
        <f t="shared" si="75"/>
        <v>0</v>
      </c>
      <c r="C521" s="12">
        <f t="shared" si="75"/>
        <v>0</v>
      </c>
      <c r="D521" s="48">
        <f t="shared" si="75"/>
        <v>0</v>
      </c>
      <c r="E521" s="13">
        <f t="shared" si="75"/>
        <v>0</v>
      </c>
      <c r="F521" s="12">
        <f t="shared" si="75"/>
        <v>0</v>
      </c>
      <c r="H521" s="14"/>
      <c r="X521" s="15"/>
    </row>
    <row r="522" spans="1:24" x14ac:dyDescent="0.35">
      <c r="A522" t="str">
        <f t="shared" si="75"/>
        <v>Résultats BRUT HOMMES COLLER LES VALEURS DES CELLULES Puis trier par ordre décroissant colonne F</v>
      </c>
      <c r="B522" s="21">
        <f t="shared" si="75"/>
        <v>0</v>
      </c>
      <c r="C522">
        <f t="shared" si="75"/>
        <v>0</v>
      </c>
      <c r="D522" s="47">
        <f t="shared" si="75"/>
        <v>0</v>
      </c>
      <c r="E522" s="3">
        <f t="shared" si="75"/>
        <v>0</v>
      </c>
      <c r="F522">
        <f t="shared" si="75"/>
        <v>0</v>
      </c>
      <c r="H522" s="10"/>
    </row>
    <row r="523" spans="1:24" x14ac:dyDescent="0.35">
      <c r="A523" t="str">
        <f t="shared" si="75"/>
        <v>Clt</v>
      </c>
      <c r="B523" t="str">
        <f t="shared" si="75"/>
        <v>Nat.</v>
      </c>
      <c r="C523" t="str">
        <f t="shared" si="75"/>
        <v>Prénom et Nom</v>
      </c>
      <c r="D523" s="47" t="str">
        <f t="shared" si="75"/>
        <v>Idx</v>
      </c>
      <c r="E523" s="3" t="str">
        <f t="shared" si="75"/>
        <v>Club</v>
      </c>
      <c r="F523" t="str">
        <f t="shared" si="75"/>
        <v>T1</v>
      </c>
    </row>
    <row r="524" spans="1:24" x14ac:dyDescent="0.35">
      <c r="A524">
        <f t="shared" si="75"/>
        <v>1</v>
      </c>
      <c r="B524">
        <f t="shared" si="75"/>
        <v>0</v>
      </c>
      <c r="C524" t="str">
        <f t="shared" si="75"/>
        <v>Pietszch Andre</v>
      </c>
      <c r="D524" s="47">
        <f t="shared" si="75"/>
        <v>10.5</v>
      </c>
      <c r="E524" s="3" t="str">
        <f t="shared" si="75"/>
        <v>Ugolf Mennecy Chevan</v>
      </c>
      <c r="F524">
        <f t="shared" si="75"/>
        <v>35</v>
      </c>
    </row>
  </sheetData>
  <sortState xmlns:xlrd2="http://schemas.microsoft.com/office/spreadsheetml/2017/richdata2" ref="C423:H472">
    <sortCondition descending="1" ref="F423:F472"/>
  </sortState>
  <mergeCells count="26">
    <mergeCell ref="AW5:AY5"/>
    <mergeCell ref="AZ5:BB5"/>
    <mergeCell ref="AN19:AR19"/>
    <mergeCell ref="O21:R21"/>
    <mergeCell ref="AH37:AL37"/>
    <mergeCell ref="O5:R5"/>
    <mergeCell ref="S5:T5"/>
    <mergeCell ref="AT5:AV5"/>
    <mergeCell ref="W5:X5"/>
    <mergeCell ref="W13:Z13"/>
    <mergeCell ref="A40:F40"/>
    <mergeCell ref="H40:M40"/>
    <mergeCell ref="AB37:AF37"/>
    <mergeCell ref="A39:F39"/>
    <mergeCell ref="H39:M39"/>
    <mergeCell ref="AB39:AF39"/>
    <mergeCell ref="AB40:AF40"/>
    <mergeCell ref="AH4:AL4"/>
    <mergeCell ref="A1:Z1"/>
    <mergeCell ref="AB1:BB1"/>
    <mergeCell ref="AB2:AR2"/>
    <mergeCell ref="AN4:AR4"/>
    <mergeCell ref="AT4:BB4"/>
    <mergeCell ref="B4:F4"/>
    <mergeCell ref="I4:M4"/>
    <mergeCell ref="AB4:AF4"/>
  </mergeCells>
  <conditionalFormatting sqref="B125:H174">
    <cfRule type="expression" dxfId="114" priority="18">
      <formula>($H125="F")</formula>
    </cfRule>
  </conditionalFormatting>
  <conditionalFormatting sqref="B224:H287">
    <cfRule type="expression" dxfId="113" priority="21">
      <formula>($H224="F")</formula>
    </cfRule>
  </conditionalFormatting>
  <conditionalFormatting sqref="B324:H369">
    <cfRule type="expression" dxfId="112" priority="9">
      <formula>($H324="F")</formula>
    </cfRule>
  </conditionalFormatting>
  <conditionalFormatting sqref="B423:H482">
    <cfRule type="expression" dxfId="111" priority="8">
      <formula>($H423="F")</formula>
    </cfRule>
  </conditionalFormatting>
  <conditionalFormatting sqref="C6:C35">
    <cfRule type="cellIs" dxfId="110" priority="6" operator="equal">
      <formula>"F"</formula>
    </cfRule>
  </conditionalFormatting>
  <conditionalFormatting sqref="D6:D35">
    <cfRule type="cellIs" dxfId="109" priority="3" operator="equal">
      <formula>"Inconnu"</formula>
    </cfRule>
  </conditionalFormatting>
  <conditionalFormatting sqref="E6:E35">
    <cfRule type="cellIs" dxfId="108" priority="2" operator="greaterThan">
      <formula>36</formula>
    </cfRule>
  </conditionalFormatting>
  <conditionalFormatting sqref="J6:J35">
    <cfRule type="cellIs" dxfId="107" priority="7" operator="equal">
      <formula>"F"</formula>
    </cfRule>
  </conditionalFormatting>
  <conditionalFormatting sqref="K6:K35">
    <cfRule type="cellIs" dxfId="106" priority="4" operator="equal">
      <formula>"Inconnu"</formula>
    </cfRule>
  </conditionalFormatting>
  <conditionalFormatting sqref="L6:L35">
    <cfRule type="cellIs" dxfId="105" priority="1" operator="greaterThan">
      <formula>36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9F7BC-339B-4B16-99E1-929BF9E44304}">
  <sheetPr codeName="Feuil16">
    <pageSetUpPr fitToPage="1"/>
  </sheetPr>
  <dimension ref="A1:BB524"/>
  <sheetViews>
    <sheetView showZeros="0" topLeftCell="E34" zoomScale="60" zoomScaleNormal="60" workbookViewId="0">
      <selection activeCell="AQ29" sqref="AQ29"/>
    </sheetView>
  </sheetViews>
  <sheetFormatPr baseColWidth="10" defaultColWidth="11.53125" defaultRowHeight="12.75" outlineLevelRow="2" x14ac:dyDescent="0.35"/>
  <cols>
    <col min="1" max="1" width="5.33203125" style="188" customWidth="1"/>
    <col min="2" max="2" width="23.1328125" style="188" customWidth="1"/>
    <col min="3" max="3" width="21" style="188" customWidth="1"/>
    <col min="4" max="4" width="19.1328125" style="339" customWidth="1"/>
    <col min="5" max="5" width="26.53125" style="340" customWidth="1"/>
    <col min="6" max="6" width="5.46484375" style="188" customWidth="1"/>
    <col min="7" max="7" width="3.19921875" style="188" customWidth="1"/>
    <col min="8" max="8" width="4.33203125" style="188" customWidth="1"/>
    <col min="9" max="9" width="20.53125" style="188" customWidth="1"/>
    <col min="10" max="10" width="4.86328125" style="188" customWidth="1"/>
    <col min="11" max="12" width="15.6640625" style="188" customWidth="1"/>
    <col min="13" max="15" width="5.46484375" style="188" customWidth="1"/>
    <col min="16" max="16" width="16.46484375" style="188" customWidth="1"/>
    <col min="17" max="17" width="5.46484375" style="188" customWidth="1"/>
    <col min="18" max="18" width="18.19921875" style="188" customWidth="1"/>
    <col min="19" max="20" width="5.46484375" style="188" customWidth="1"/>
    <col min="21" max="21" width="1" style="188" customWidth="1"/>
    <col min="22" max="22" width="3.33203125" style="188" customWidth="1"/>
    <col min="23" max="23" width="20.53125" style="188" customWidth="1"/>
    <col min="24" max="24" width="9.19921875" style="341" customWidth="1"/>
    <col min="25" max="25" width="11.796875" style="188" customWidth="1"/>
    <col min="26" max="26" width="9.1328125" style="188" customWidth="1"/>
    <col min="27" max="27" width="3.53125" style="188" customWidth="1"/>
    <col min="28" max="28" width="8.1328125" style="188" customWidth="1"/>
    <col min="29" max="29" width="7.86328125" style="188" customWidth="1"/>
    <col min="30" max="30" width="8.46484375" style="188" customWidth="1"/>
    <col min="31" max="32" width="5.46484375" style="188" customWidth="1"/>
    <col min="33" max="33" width="3.33203125" style="188" customWidth="1"/>
    <col min="34" max="34" width="8" style="188" customWidth="1"/>
    <col min="35" max="38" width="5.46484375" style="188" customWidth="1"/>
    <col min="39" max="39" width="1.53125" style="188" customWidth="1"/>
    <col min="40" max="40" width="5.46484375" style="188" customWidth="1"/>
    <col min="41" max="41" width="9.33203125" style="188" customWidth="1"/>
    <col min="42" max="44" width="5.46484375" style="188" customWidth="1"/>
    <col min="45" max="58" width="11.53125" style="188"/>
    <col min="59" max="59" width="12.1328125" style="188" customWidth="1"/>
    <col min="60" max="16384" width="11.53125" style="188"/>
  </cols>
  <sheetData>
    <row r="1" spans="1:54" s="661" customFormat="1" ht="31.8" customHeight="1" thickBot="1" x14ac:dyDescent="0.4">
      <c r="A1" s="922" t="str">
        <f>+Explications!A1:R1</f>
        <v>CARRE D'AS 2025</v>
      </c>
      <c r="B1" s="923"/>
      <c r="C1" s="923"/>
      <c r="D1" s="923"/>
      <c r="E1" s="923"/>
      <c r="F1" s="923"/>
      <c r="G1" s="923"/>
      <c r="H1" s="923"/>
      <c r="I1" s="923"/>
      <c r="J1" s="923"/>
      <c r="K1" s="923"/>
      <c r="L1" s="923"/>
      <c r="M1" s="923"/>
      <c r="N1" s="923"/>
      <c r="O1" s="923"/>
      <c r="P1" s="923"/>
      <c r="Q1" s="923"/>
      <c r="R1" s="923"/>
      <c r="S1" s="923"/>
      <c r="T1" s="923"/>
      <c r="U1" s="923"/>
      <c r="V1" s="923"/>
      <c r="W1" s="923"/>
      <c r="X1" s="923"/>
      <c r="Y1" s="923"/>
      <c r="Z1" s="924"/>
      <c r="AB1" s="922" t="s">
        <v>23</v>
      </c>
      <c r="AC1" s="923"/>
      <c r="AD1" s="923"/>
      <c r="AE1" s="923"/>
      <c r="AF1" s="923"/>
      <c r="AG1" s="923"/>
      <c r="AH1" s="923"/>
      <c r="AI1" s="923"/>
      <c r="AJ1" s="923"/>
      <c r="AK1" s="923"/>
      <c r="AL1" s="923"/>
      <c r="AM1" s="923"/>
      <c r="AN1" s="923"/>
      <c r="AO1" s="923"/>
      <c r="AP1" s="923"/>
      <c r="AQ1" s="923"/>
      <c r="AR1" s="923"/>
      <c r="AS1" s="923"/>
      <c r="AT1" s="923"/>
      <c r="AU1" s="923"/>
      <c r="AV1" s="923"/>
      <c r="AW1" s="923"/>
      <c r="AX1" s="923"/>
      <c r="AY1" s="923"/>
      <c r="AZ1" s="923"/>
      <c r="BA1" s="923"/>
      <c r="BB1" s="924"/>
    </row>
    <row r="2" spans="1:54" ht="20" customHeight="1" x14ac:dyDescent="0.4">
      <c r="A2" s="333" t="s">
        <v>133</v>
      </c>
      <c r="B2" s="334">
        <f>+Explications!H35</f>
        <v>45904</v>
      </c>
      <c r="C2" s="335"/>
      <c r="D2" s="336" t="s">
        <v>131</v>
      </c>
      <c r="E2" s="333" t="str">
        <f>+Explications!H36</f>
        <v>Val d'Europe</v>
      </c>
      <c r="F2" s="333"/>
      <c r="G2" s="333"/>
      <c r="H2" s="335"/>
      <c r="I2" s="333" t="s">
        <v>224</v>
      </c>
      <c r="J2" s="333" t="str">
        <f>+Explications!H37</f>
        <v>ASGAF</v>
      </c>
      <c r="K2" s="333"/>
      <c r="L2" s="333"/>
      <c r="M2" s="333"/>
      <c r="N2" s="333"/>
      <c r="O2" s="333"/>
      <c r="P2" s="333" t="s">
        <v>391</v>
      </c>
      <c r="Q2" s="333"/>
      <c r="R2" s="333" t="str">
        <f>+Explications!H38</f>
        <v>Scramble</v>
      </c>
      <c r="S2" s="333"/>
      <c r="T2" s="333"/>
      <c r="U2" s="333" t="s">
        <v>25</v>
      </c>
      <c r="V2" s="333"/>
      <c r="W2" s="333"/>
      <c r="X2" s="337"/>
      <c r="Y2" s="333"/>
      <c r="AB2" s="925"/>
      <c r="AC2" s="925"/>
      <c r="AD2" s="925"/>
      <c r="AE2" s="925"/>
      <c r="AF2" s="925"/>
      <c r="AG2" s="925"/>
      <c r="AH2" s="925"/>
      <c r="AI2" s="925"/>
      <c r="AJ2" s="925"/>
      <c r="AK2" s="925"/>
      <c r="AL2" s="925"/>
      <c r="AM2" s="925"/>
      <c r="AN2" s="925"/>
      <c r="AO2" s="925"/>
      <c r="AP2" s="925"/>
      <c r="AQ2" s="925"/>
      <c r="AR2" s="925"/>
    </row>
    <row r="3" spans="1:54" ht="13.15" thickBot="1" x14ac:dyDescent="0.4">
      <c r="B3" s="338"/>
    </row>
    <row r="4" spans="1:54" ht="16.5" customHeight="1" thickBot="1" x14ac:dyDescent="0.4">
      <c r="B4" s="912" t="s">
        <v>0</v>
      </c>
      <c r="C4" s="914"/>
      <c r="D4" s="914"/>
      <c r="E4" s="914"/>
      <c r="F4" s="913"/>
      <c r="G4" s="101"/>
      <c r="H4" s="101"/>
      <c r="I4" s="912" t="s">
        <v>3</v>
      </c>
      <c r="J4" s="914"/>
      <c r="K4" s="914"/>
      <c r="L4" s="914"/>
      <c r="M4" s="913"/>
      <c r="AB4" s="912" t="s">
        <v>0</v>
      </c>
      <c r="AC4" s="914"/>
      <c r="AD4" s="914"/>
      <c r="AE4" s="914"/>
      <c r="AF4" s="914"/>
      <c r="AH4" s="912" t="s">
        <v>3</v>
      </c>
      <c r="AI4" s="914"/>
      <c r="AJ4" s="914"/>
      <c r="AK4" s="914"/>
      <c r="AL4" s="914"/>
      <c r="AN4" s="912" t="s">
        <v>18</v>
      </c>
      <c r="AO4" s="914"/>
      <c r="AP4" s="914"/>
      <c r="AQ4" s="914"/>
      <c r="AR4" s="914"/>
      <c r="AT4" s="915" t="s">
        <v>231</v>
      </c>
      <c r="AU4" s="909"/>
      <c r="AV4" s="909"/>
      <c r="AW4" s="909"/>
      <c r="AX4" s="909"/>
      <c r="AY4" s="909"/>
      <c r="AZ4" s="909"/>
      <c r="BA4" s="909"/>
      <c r="BB4" s="916"/>
    </row>
    <row r="5" spans="1:54" ht="16.5" customHeight="1" thickBot="1" x14ac:dyDescent="0.4">
      <c r="B5" s="342" t="s">
        <v>85</v>
      </c>
      <c r="C5" s="343" t="s">
        <v>90</v>
      </c>
      <c r="D5" s="344" t="s">
        <v>24</v>
      </c>
      <c r="E5" s="345" t="s">
        <v>48</v>
      </c>
      <c r="F5" s="346" t="s">
        <v>21</v>
      </c>
      <c r="G5" s="101"/>
      <c r="H5" s="101"/>
      <c r="I5" s="347" t="str">
        <f>+B5</f>
        <v>Nom Prénom</v>
      </c>
      <c r="J5" s="348" t="s">
        <v>90</v>
      </c>
      <c r="K5" s="347" t="str">
        <f>+D5</f>
        <v>Club *</v>
      </c>
      <c r="L5" s="347" t="s">
        <v>48</v>
      </c>
      <c r="M5" s="349" t="s">
        <v>21</v>
      </c>
      <c r="O5" s="905" t="s">
        <v>18</v>
      </c>
      <c r="P5" s="906"/>
      <c r="Q5" s="906"/>
      <c r="R5" s="907"/>
      <c r="S5" s="910" t="s">
        <v>2</v>
      </c>
      <c r="T5" s="911"/>
      <c r="W5" s="912" t="s">
        <v>15</v>
      </c>
      <c r="X5" s="913"/>
      <c r="AB5" s="349" t="str">
        <f>+W6</f>
        <v>ASGAF</v>
      </c>
      <c r="AC5" s="349" t="str">
        <f>+W7</f>
        <v>Chevannes</v>
      </c>
      <c r="AD5" s="349" t="str">
        <f>+W8</f>
        <v>Chevry</v>
      </c>
      <c r="AE5" s="349" t="str">
        <f>+W9</f>
        <v>Corbuches</v>
      </c>
      <c r="AF5" s="349" t="str">
        <f>+W10</f>
        <v>Réveillon</v>
      </c>
      <c r="AH5" s="349" t="str">
        <f>+AB5</f>
        <v>ASGAF</v>
      </c>
      <c r="AI5" s="349" t="str">
        <f>+AC5</f>
        <v>Chevannes</v>
      </c>
      <c r="AJ5" s="349" t="str">
        <f>+AD5</f>
        <v>Chevry</v>
      </c>
      <c r="AK5" s="349" t="str">
        <f>+AE5</f>
        <v>Corbuches</v>
      </c>
      <c r="AL5" s="349" t="str">
        <f>+AF5</f>
        <v>Réveillon</v>
      </c>
      <c r="AN5" s="349" t="str">
        <f>+AH5</f>
        <v>ASGAF</v>
      </c>
      <c r="AO5" s="349" t="str">
        <f>+AI5</f>
        <v>Chevannes</v>
      </c>
      <c r="AP5" s="349" t="str">
        <f>+AJ5</f>
        <v>Chevry</v>
      </c>
      <c r="AQ5" s="349" t="str">
        <f>+AK5</f>
        <v>Corbuches</v>
      </c>
      <c r="AR5" s="349" t="str">
        <f>+AL5</f>
        <v>Réveillon</v>
      </c>
      <c r="AT5" s="912" t="s">
        <v>227</v>
      </c>
      <c r="AU5" s="914"/>
      <c r="AV5" s="913"/>
      <c r="AW5" s="912" t="s">
        <v>86</v>
      </c>
      <c r="AX5" s="914"/>
      <c r="AY5" s="913"/>
      <c r="AZ5" s="912" t="s">
        <v>87</v>
      </c>
      <c r="BA5" s="914"/>
      <c r="BB5" s="913"/>
    </row>
    <row r="6" spans="1:54" ht="16.5" customHeight="1" thickBot="1" x14ac:dyDescent="0.4">
      <c r="A6" s="350">
        <v>1</v>
      </c>
      <c r="B6" s="351" t="str">
        <f t="shared" ref="B6:D21" si="0">+B42</f>
        <v>Delaunay Olivier</v>
      </c>
      <c r="C6" s="352" t="str">
        <f>+C42</f>
        <v>H</v>
      </c>
      <c r="D6" s="353" t="str">
        <f t="shared" ref="D6:D14" si="1">+D42</f>
        <v>Corbuches</v>
      </c>
      <c r="E6" s="354">
        <f>IF(+E42&gt;36,36,E42)</f>
        <v>11.8</v>
      </c>
      <c r="F6" s="355">
        <v>30</v>
      </c>
      <c r="H6" s="350">
        <v>1</v>
      </c>
      <c r="I6" s="351" t="str">
        <f t="shared" ref="I6:K21" si="2">+I42</f>
        <v>Zuffelato Stéphane</v>
      </c>
      <c r="J6" s="352" t="str">
        <f t="shared" si="2"/>
        <v>H</v>
      </c>
      <c r="K6" s="352" t="str">
        <f t="shared" si="2"/>
        <v>ASGAF</v>
      </c>
      <c r="L6" s="354">
        <f>IF(+L42&gt;36,36,L42)</f>
        <v>17.2</v>
      </c>
      <c r="M6" s="355">
        <v>30</v>
      </c>
      <c r="O6" s="356" t="s">
        <v>228</v>
      </c>
      <c r="P6" s="357" t="str">
        <f>+I5</f>
        <v>Nom Prénom</v>
      </c>
      <c r="Q6" s="357" t="str">
        <f>+J5</f>
        <v>H/F</v>
      </c>
      <c r="R6" s="357" t="str">
        <f>+K5</f>
        <v>Club *</v>
      </c>
      <c r="S6" s="357" t="s">
        <v>228</v>
      </c>
      <c r="T6" s="358" t="s">
        <v>230</v>
      </c>
      <c r="W6" s="359" t="s">
        <v>311</v>
      </c>
      <c r="X6" s="360">
        <f>AB121</f>
        <v>20</v>
      </c>
      <c r="AB6" s="361" t="str">
        <f>IF(LEFT($D6,5)=AB$5,$F6,"")</f>
        <v/>
      </c>
      <c r="AC6" s="361" t="str">
        <f t="shared" ref="AC6:AC35" si="3">IF(LEFT($D6,9)=AC$5,$F6,"")</f>
        <v/>
      </c>
      <c r="AD6" s="361" t="str">
        <f>IF(LEFT($D6,6)=AD$5,$F6,"")</f>
        <v/>
      </c>
      <c r="AE6" s="361">
        <f>IF(LEFT($D6,9)=AE$5,$F6,"")</f>
        <v>30</v>
      </c>
      <c r="AF6" s="361" t="str">
        <f>IF(LEFT($D6,9)=AF$5,$F6,"")</f>
        <v/>
      </c>
      <c r="AH6" s="362">
        <f t="shared" ref="AH6:AH35" si="4">IF(LEFT($K6,5)=AH$5,$M6,"")</f>
        <v>30</v>
      </c>
      <c r="AI6" s="362" t="str">
        <f>IF(LEFT($K6,9)=AI$5,$M6,"")</f>
        <v/>
      </c>
      <c r="AJ6" s="362" t="str">
        <f>IF(LEFT($K6,6)=AJ$5,$M6,"")</f>
        <v/>
      </c>
      <c r="AK6" s="362" t="str">
        <f>IF(LEFT($K6,9)=AK$5,$M6,"")</f>
        <v/>
      </c>
      <c r="AL6" s="362" t="str">
        <f>IF(LEFT($K6,9)=AL$5,$M6,"")</f>
        <v/>
      </c>
      <c r="AN6" s="361" t="str">
        <f t="shared" ref="AN6:AR17" si="5">IF(LEFT($R7,5)=AN$5,$S7,"")</f>
        <v/>
      </c>
      <c r="AO6" s="361" t="str">
        <f t="shared" si="5"/>
        <v/>
      </c>
      <c r="AP6" s="361" t="str">
        <f t="shared" si="5"/>
        <v/>
      </c>
      <c r="AQ6" s="361" t="str">
        <f t="shared" si="5"/>
        <v/>
      </c>
      <c r="AR6" s="361" t="str">
        <f t="shared" si="5"/>
        <v/>
      </c>
      <c r="AT6" s="349" t="s">
        <v>229</v>
      </c>
      <c r="AU6" s="349" t="s">
        <v>228</v>
      </c>
      <c r="AV6" s="349" t="s">
        <v>1</v>
      </c>
      <c r="AW6" s="349" t="s">
        <v>229</v>
      </c>
      <c r="AX6" s="349" t="s">
        <v>228</v>
      </c>
      <c r="AY6" s="349" t="s">
        <v>1</v>
      </c>
      <c r="AZ6" s="349" t="s">
        <v>229</v>
      </c>
      <c r="BA6" s="349" t="s">
        <v>228</v>
      </c>
      <c r="BB6" s="349" t="s">
        <v>1</v>
      </c>
    </row>
    <row r="7" spans="1:54" ht="16.5" customHeight="1" x14ac:dyDescent="0.35">
      <c r="A7" s="363">
        <v>2</v>
      </c>
      <c r="B7" s="364" t="str">
        <f t="shared" si="0"/>
        <v>Szechter Bertrand</v>
      </c>
      <c r="C7" s="365" t="str">
        <f t="shared" si="0"/>
        <v>H</v>
      </c>
      <c r="D7" s="366" t="str">
        <f t="shared" si="1"/>
        <v>Corbuches</v>
      </c>
      <c r="E7" s="354">
        <f t="shared" ref="E7:E35" si="6">IF(+E43&gt;36,36,E43)</f>
        <v>8.1</v>
      </c>
      <c r="F7" s="367">
        <f>+F6</f>
        <v>30</v>
      </c>
      <c r="H7" s="363">
        <v>2</v>
      </c>
      <c r="I7" s="364" t="str">
        <f t="shared" si="2"/>
        <v>Heiles Frédéric</v>
      </c>
      <c r="J7" s="365" t="str">
        <f t="shared" si="2"/>
        <v>H</v>
      </c>
      <c r="K7" s="365" t="str">
        <f t="shared" si="2"/>
        <v>ASGAF</v>
      </c>
      <c r="L7" s="354">
        <f t="shared" ref="L7:L35" si="7">IF(+L43&gt;36,36,L43)</f>
        <v>35.700000000000003</v>
      </c>
      <c r="M7" s="367">
        <f>+M6</f>
        <v>30</v>
      </c>
      <c r="O7" s="368">
        <v>1</v>
      </c>
      <c r="P7" s="369" t="str">
        <f t="shared" ref="P7:P18" si="8">IFERROR(VLOOKUP($O7,$AU$7:$AV$36,2,0),"")</f>
        <v/>
      </c>
      <c r="Q7" s="369" t="str">
        <f t="shared" ref="Q7:Q18" si="9">IFERROR(VLOOKUP($P7,$I$6:$L$35,4,0),"")</f>
        <v/>
      </c>
      <c r="R7" s="369" t="str">
        <f t="shared" ref="R7:R18" si="10">IFERROR(VLOOKUP($P7,$I$6:$L$35,3,0),"")</f>
        <v/>
      </c>
      <c r="S7" s="370">
        <f t="shared" ref="S7:S18" si="11">IF(P7&lt;&gt;"",T7,0)</f>
        <v>0</v>
      </c>
      <c r="T7" s="371">
        <v>12</v>
      </c>
      <c r="W7" s="372" t="s">
        <v>10</v>
      </c>
      <c r="X7" s="373">
        <f>AC121</f>
        <v>14</v>
      </c>
      <c r="AB7" s="361" t="str">
        <f t="shared" ref="AB7:AB35" si="12">IF(LEFT($D7,5)=AB$5,$F7,"")</f>
        <v/>
      </c>
      <c r="AC7" s="361" t="str">
        <f t="shared" si="3"/>
        <v/>
      </c>
      <c r="AD7" s="361" t="str">
        <f t="shared" ref="AD7:AD35" si="13">IF(LEFT($D7,6)=AD$5,$F7,"")</f>
        <v/>
      </c>
      <c r="AE7" s="361">
        <f t="shared" ref="AE7:AF34" si="14">IF(LEFT($D7,9)=AE$5,$F7,"")</f>
        <v>30</v>
      </c>
      <c r="AF7" s="361" t="str">
        <f t="shared" si="14"/>
        <v/>
      </c>
      <c r="AH7" s="362">
        <f t="shared" si="4"/>
        <v>30</v>
      </c>
      <c r="AI7" s="362" t="str">
        <f t="shared" ref="AI7:AI35" si="15">IF(LEFT($K7,9)=AI$5,$M7,"")</f>
        <v/>
      </c>
      <c r="AJ7" s="362" t="str">
        <f t="shared" ref="AJ7:AJ35" si="16">IF(LEFT($K7,6)=AJ$5,$M7,"")</f>
        <v/>
      </c>
      <c r="AK7" s="362" t="str">
        <f t="shared" ref="AK7:AL35" si="17">IF(LEFT($K7,9)=AK$5,$M7,"")</f>
        <v/>
      </c>
      <c r="AL7" s="362" t="str">
        <f t="shared" si="17"/>
        <v/>
      </c>
      <c r="AN7" s="361" t="str">
        <f t="shared" si="5"/>
        <v/>
      </c>
      <c r="AO7" s="361" t="str">
        <f t="shared" si="5"/>
        <v/>
      </c>
      <c r="AP7" s="361" t="str">
        <f t="shared" si="5"/>
        <v/>
      </c>
      <c r="AQ7" s="361" t="str">
        <f t="shared" si="5"/>
        <v/>
      </c>
      <c r="AR7" s="361" t="str">
        <f t="shared" si="5"/>
        <v/>
      </c>
      <c r="AT7" s="374">
        <f t="shared" ref="AT7:AT36" si="18">IF(L6&gt;36,M6,0)</f>
        <v>0</v>
      </c>
      <c r="AU7" s="374">
        <f t="shared" ref="AU7:AU36" si="19">IF(AT7&lt;&gt;0,RANK(AT7,AT$7:AT$36),0)</f>
        <v>0</v>
      </c>
      <c r="AV7" s="374" t="str">
        <f t="shared" ref="AV7:AV36" si="20">IF(AU7&lt;&gt;0,$I6,"")</f>
        <v/>
      </c>
      <c r="AW7" s="374">
        <f t="shared" ref="AW7:AW36" si="21">IF((L6&gt;36),0,IF(J6="F",M6,0))</f>
        <v>0</v>
      </c>
      <c r="AX7" s="374">
        <f t="shared" ref="AX7:AX36" si="22">IF(AW7&lt;&gt;0,RANK(AW7,AW$7:AW$36),0)</f>
        <v>0</v>
      </c>
      <c r="AY7" s="374" t="str">
        <f t="shared" ref="AY7:AY36" si="23">IF(AX7&lt;&gt;0,$I6,"")</f>
        <v/>
      </c>
      <c r="AZ7" s="374">
        <f t="shared" ref="AZ7:AZ36" si="24">IF((L6&gt;36),0,IF(J6="F",0,M6))</f>
        <v>30</v>
      </c>
      <c r="BA7" s="374">
        <f t="shared" ref="BA7:BA36" si="25">IF(AZ7&lt;&gt;0,RANK(AZ7,AZ$7:AZ$36),0)</f>
        <v>1</v>
      </c>
      <c r="BB7" s="374" t="str">
        <f t="shared" ref="BB7:BB36" si="26">IF(BA7&lt;&gt;0,$I6,"")</f>
        <v>Zuffelato Stéphane</v>
      </c>
    </row>
    <row r="8" spans="1:54" ht="16.5" customHeight="1" x14ac:dyDescent="0.35">
      <c r="A8" s="363">
        <v>3</v>
      </c>
      <c r="B8" s="364" t="str">
        <f t="shared" si="0"/>
        <v>Castrillo Vincent</v>
      </c>
      <c r="C8" s="365" t="str">
        <f t="shared" si="0"/>
        <v>H</v>
      </c>
      <c r="D8" s="366" t="str">
        <f t="shared" si="1"/>
        <v>ASGAF</v>
      </c>
      <c r="E8" s="354">
        <f t="shared" si="6"/>
        <v>17.100000000000001</v>
      </c>
      <c r="F8" s="367">
        <f>+F7-2</f>
        <v>28</v>
      </c>
      <c r="H8" s="363">
        <v>3</v>
      </c>
      <c r="I8" s="364" t="str">
        <f t="shared" si="2"/>
        <v>Combrisson Jean-Luc</v>
      </c>
      <c r="J8" s="365" t="str">
        <f t="shared" si="2"/>
        <v>H</v>
      </c>
      <c r="K8" s="365" t="str">
        <f t="shared" si="2"/>
        <v>Chevry</v>
      </c>
      <c r="L8" s="354">
        <f t="shared" si="7"/>
        <v>31.7</v>
      </c>
      <c r="M8" s="367">
        <f>+M7-2</f>
        <v>28</v>
      </c>
      <c r="O8" s="375">
        <v>2</v>
      </c>
      <c r="P8" s="376" t="str">
        <f t="shared" si="8"/>
        <v/>
      </c>
      <c r="Q8" s="376" t="str">
        <f t="shared" si="9"/>
        <v/>
      </c>
      <c r="R8" s="376" t="str">
        <f t="shared" si="10"/>
        <v/>
      </c>
      <c r="S8" s="377">
        <f t="shared" si="11"/>
        <v>0</v>
      </c>
      <c r="T8" s="378">
        <f>IF(Q8&lt;&gt;Q7,+T7-1,T7)</f>
        <v>12</v>
      </c>
      <c r="W8" s="372" t="s">
        <v>11</v>
      </c>
      <c r="X8" s="373">
        <f>AD121</f>
        <v>8</v>
      </c>
      <c r="AB8" s="361">
        <f t="shared" si="12"/>
        <v>28</v>
      </c>
      <c r="AC8" s="361" t="str">
        <f t="shared" si="3"/>
        <v/>
      </c>
      <c r="AD8" s="361" t="str">
        <f t="shared" si="13"/>
        <v/>
      </c>
      <c r="AE8" s="361" t="str">
        <f t="shared" si="14"/>
        <v/>
      </c>
      <c r="AF8" s="361" t="str">
        <f t="shared" si="14"/>
        <v/>
      </c>
      <c r="AH8" s="362" t="str">
        <f t="shared" si="4"/>
        <v/>
      </c>
      <c r="AI8" s="362" t="str">
        <f t="shared" si="15"/>
        <v/>
      </c>
      <c r="AJ8" s="362">
        <f t="shared" si="16"/>
        <v>28</v>
      </c>
      <c r="AK8" s="362" t="str">
        <f t="shared" si="17"/>
        <v/>
      </c>
      <c r="AL8" s="362" t="str">
        <f t="shared" si="17"/>
        <v/>
      </c>
      <c r="AN8" s="361" t="str">
        <f t="shared" si="5"/>
        <v/>
      </c>
      <c r="AO8" s="361" t="str">
        <f t="shared" si="5"/>
        <v/>
      </c>
      <c r="AP8" s="361" t="str">
        <f t="shared" si="5"/>
        <v/>
      </c>
      <c r="AQ8" s="361" t="str">
        <f t="shared" si="5"/>
        <v/>
      </c>
      <c r="AR8" s="361" t="str">
        <f t="shared" si="5"/>
        <v/>
      </c>
      <c r="AT8" s="379">
        <f t="shared" si="18"/>
        <v>0</v>
      </c>
      <c r="AU8" s="379">
        <f t="shared" si="19"/>
        <v>0</v>
      </c>
      <c r="AV8" s="379" t="str">
        <f t="shared" si="20"/>
        <v/>
      </c>
      <c r="AW8" s="379">
        <f t="shared" si="21"/>
        <v>0</v>
      </c>
      <c r="AX8" s="379">
        <f t="shared" si="22"/>
        <v>0</v>
      </c>
      <c r="AY8" s="379" t="str">
        <f t="shared" si="23"/>
        <v/>
      </c>
      <c r="AZ8" s="379">
        <f t="shared" si="24"/>
        <v>30</v>
      </c>
      <c r="BA8" s="379">
        <f t="shared" si="25"/>
        <v>1</v>
      </c>
      <c r="BB8" s="379" t="str">
        <f t="shared" si="26"/>
        <v>Heiles Frédéric</v>
      </c>
    </row>
    <row r="9" spans="1:54" ht="16.5" customHeight="1" x14ac:dyDescent="0.35">
      <c r="A9" s="363">
        <v>4</v>
      </c>
      <c r="B9" s="364" t="str">
        <f t="shared" si="0"/>
        <v>Layani Serge</v>
      </c>
      <c r="C9" s="365" t="str">
        <f t="shared" si="0"/>
        <v>H</v>
      </c>
      <c r="D9" s="366" t="str">
        <f t="shared" si="1"/>
        <v>ASGAF</v>
      </c>
      <c r="E9" s="354">
        <f t="shared" si="6"/>
        <v>8</v>
      </c>
      <c r="F9" s="367">
        <f>+F8</f>
        <v>28</v>
      </c>
      <c r="H9" s="363">
        <v>4</v>
      </c>
      <c r="I9" s="364" t="str">
        <f t="shared" si="2"/>
        <v>Reverdy Jean-Jacques</v>
      </c>
      <c r="J9" s="365" t="str">
        <f t="shared" si="2"/>
        <v>H</v>
      </c>
      <c r="K9" s="365" t="str">
        <f t="shared" si="2"/>
        <v>Chevry</v>
      </c>
      <c r="L9" s="354">
        <f t="shared" si="7"/>
        <v>20.100000000000001</v>
      </c>
      <c r="M9" s="367">
        <f>+M8</f>
        <v>28</v>
      </c>
      <c r="O9" s="375">
        <v>3</v>
      </c>
      <c r="P9" s="376" t="str">
        <f t="shared" si="8"/>
        <v/>
      </c>
      <c r="Q9" s="376" t="str">
        <f t="shared" si="9"/>
        <v/>
      </c>
      <c r="R9" s="376" t="str">
        <f t="shared" si="10"/>
        <v/>
      </c>
      <c r="S9" s="377">
        <f t="shared" si="11"/>
        <v>0</v>
      </c>
      <c r="T9" s="378">
        <f t="shared" ref="T9:T18" si="27">IF(Q9&lt;&gt;Q8,+T8-1,T8)</f>
        <v>12</v>
      </c>
      <c r="W9" s="372" t="s">
        <v>12</v>
      </c>
      <c r="X9" s="373">
        <f>AE121</f>
        <v>5</v>
      </c>
      <c r="AB9" s="361">
        <f t="shared" si="12"/>
        <v>28</v>
      </c>
      <c r="AC9" s="361" t="str">
        <f t="shared" si="3"/>
        <v/>
      </c>
      <c r="AD9" s="361" t="str">
        <f t="shared" si="13"/>
        <v/>
      </c>
      <c r="AE9" s="361" t="str">
        <f t="shared" si="14"/>
        <v/>
      </c>
      <c r="AF9" s="361" t="str">
        <f t="shared" si="14"/>
        <v/>
      </c>
      <c r="AH9" s="362" t="str">
        <f t="shared" si="4"/>
        <v/>
      </c>
      <c r="AI9" s="362" t="str">
        <f t="shared" si="15"/>
        <v/>
      </c>
      <c r="AJ9" s="362">
        <f t="shared" si="16"/>
        <v>28</v>
      </c>
      <c r="AK9" s="362" t="str">
        <f t="shared" si="17"/>
        <v/>
      </c>
      <c r="AL9" s="362" t="str">
        <f t="shared" si="17"/>
        <v/>
      </c>
      <c r="AN9" s="361" t="str">
        <f t="shared" si="5"/>
        <v/>
      </c>
      <c r="AO9" s="361" t="str">
        <f t="shared" si="5"/>
        <v/>
      </c>
      <c r="AP9" s="361" t="str">
        <f t="shared" si="5"/>
        <v/>
      </c>
      <c r="AQ9" s="361" t="str">
        <f t="shared" si="5"/>
        <v/>
      </c>
      <c r="AR9" s="361" t="str">
        <f t="shared" si="5"/>
        <v/>
      </c>
      <c r="AT9" s="379">
        <f t="shared" si="18"/>
        <v>0</v>
      </c>
      <c r="AU9" s="379">
        <f t="shared" si="19"/>
        <v>0</v>
      </c>
      <c r="AV9" s="379" t="str">
        <f t="shared" si="20"/>
        <v/>
      </c>
      <c r="AW9" s="379">
        <f t="shared" si="21"/>
        <v>0</v>
      </c>
      <c r="AX9" s="379">
        <f t="shared" si="22"/>
        <v>0</v>
      </c>
      <c r="AY9" s="379" t="str">
        <f t="shared" si="23"/>
        <v/>
      </c>
      <c r="AZ9" s="379">
        <f t="shared" si="24"/>
        <v>28</v>
      </c>
      <c r="BA9" s="379">
        <f t="shared" si="25"/>
        <v>3</v>
      </c>
      <c r="BB9" s="379" t="str">
        <f t="shared" si="26"/>
        <v>Combrisson Jean-Luc</v>
      </c>
    </row>
    <row r="10" spans="1:54" ht="16.5" customHeight="1" thickBot="1" x14ac:dyDescent="0.4">
      <c r="A10" s="363">
        <v>5</v>
      </c>
      <c r="B10" s="364" t="str">
        <f t="shared" si="0"/>
        <v>Pieters Philippe</v>
      </c>
      <c r="C10" s="365" t="str">
        <f t="shared" si="0"/>
        <v>H</v>
      </c>
      <c r="D10" s="366" t="str">
        <f t="shared" si="1"/>
        <v>Chevannes</v>
      </c>
      <c r="E10" s="354">
        <f t="shared" si="6"/>
        <v>13.5</v>
      </c>
      <c r="F10" s="367">
        <f>+F9-2</f>
        <v>26</v>
      </c>
      <c r="H10" s="363">
        <v>5</v>
      </c>
      <c r="I10" s="364" t="str">
        <f t="shared" si="2"/>
        <v>Szechter Bertrand</v>
      </c>
      <c r="J10" s="365" t="str">
        <f t="shared" si="2"/>
        <v>H</v>
      </c>
      <c r="K10" s="365" t="str">
        <f t="shared" si="2"/>
        <v>Corbuches</v>
      </c>
      <c r="L10" s="354">
        <f t="shared" si="7"/>
        <v>8.1</v>
      </c>
      <c r="M10" s="367">
        <f>+M9-2</f>
        <v>26</v>
      </c>
      <c r="O10" s="375">
        <v>4</v>
      </c>
      <c r="P10" s="376" t="str">
        <f t="shared" si="8"/>
        <v/>
      </c>
      <c r="Q10" s="376" t="str">
        <f t="shared" si="9"/>
        <v/>
      </c>
      <c r="R10" s="376" t="str">
        <f t="shared" si="10"/>
        <v/>
      </c>
      <c r="S10" s="377">
        <f t="shared" si="11"/>
        <v>0</v>
      </c>
      <c r="T10" s="378">
        <f t="shared" si="27"/>
        <v>12</v>
      </c>
      <c r="W10" s="372" t="s">
        <v>13</v>
      </c>
      <c r="X10" s="373">
        <f>AF121</f>
        <v>19</v>
      </c>
      <c r="AB10" s="361" t="str">
        <f t="shared" si="12"/>
        <v/>
      </c>
      <c r="AC10" s="361">
        <f t="shared" si="3"/>
        <v>26</v>
      </c>
      <c r="AD10" s="361" t="str">
        <f t="shared" si="13"/>
        <v/>
      </c>
      <c r="AE10" s="361" t="str">
        <f t="shared" si="14"/>
        <v/>
      </c>
      <c r="AF10" s="361" t="str">
        <f t="shared" si="14"/>
        <v/>
      </c>
      <c r="AH10" s="362" t="str">
        <f t="shared" si="4"/>
        <v/>
      </c>
      <c r="AI10" s="362" t="str">
        <f t="shared" si="15"/>
        <v/>
      </c>
      <c r="AJ10" s="362" t="str">
        <f t="shared" si="16"/>
        <v/>
      </c>
      <c r="AK10" s="362">
        <f t="shared" si="17"/>
        <v>26</v>
      </c>
      <c r="AL10" s="362" t="str">
        <f t="shared" si="17"/>
        <v/>
      </c>
      <c r="AN10" s="361" t="str">
        <f t="shared" si="5"/>
        <v/>
      </c>
      <c r="AO10" s="361" t="str">
        <f t="shared" si="5"/>
        <v/>
      </c>
      <c r="AP10" s="361" t="str">
        <f t="shared" si="5"/>
        <v/>
      </c>
      <c r="AQ10" s="361" t="str">
        <f t="shared" si="5"/>
        <v/>
      </c>
      <c r="AR10" s="361" t="str">
        <f t="shared" si="5"/>
        <v/>
      </c>
      <c r="AT10" s="379">
        <f t="shared" si="18"/>
        <v>0</v>
      </c>
      <c r="AU10" s="379">
        <f t="shared" si="19"/>
        <v>0</v>
      </c>
      <c r="AV10" s="379" t="str">
        <f t="shared" si="20"/>
        <v/>
      </c>
      <c r="AW10" s="379">
        <f t="shared" si="21"/>
        <v>0</v>
      </c>
      <c r="AX10" s="379">
        <f t="shared" si="22"/>
        <v>0</v>
      </c>
      <c r="AY10" s="379" t="str">
        <f t="shared" si="23"/>
        <v/>
      </c>
      <c r="AZ10" s="379">
        <f t="shared" si="24"/>
        <v>28</v>
      </c>
      <c r="BA10" s="379">
        <f t="shared" si="25"/>
        <v>3</v>
      </c>
      <c r="BB10" s="379" t="str">
        <f t="shared" si="26"/>
        <v>Reverdy Jean-Jacques</v>
      </c>
    </row>
    <row r="11" spans="1:54" ht="16.5" customHeight="1" thickBot="1" x14ac:dyDescent="0.4">
      <c r="A11" s="363">
        <v>6</v>
      </c>
      <c r="B11" s="364" t="str">
        <f t="shared" si="0"/>
        <v>Viron Alain</v>
      </c>
      <c r="C11" s="365" t="str">
        <f t="shared" si="0"/>
        <v>H</v>
      </c>
      <c r="D11" s="366" t="str">
        <f t="shared" si="1"/>
        <v>Chevannes</v>
      </c>
      <c r="E11" s="354">
        <f t="shared" si="6"/>
        <v>11</v>
      </c>
      <c r="F11" s="367">
        <f t="shared" ref="F11:F21" si="28">+F10</f>
        <v>26</v>
      </c>
      <c r="H11" s="363">
        <v>6</v>
      </c>
      <c r="I11" s="364" t="str">
        <f t="shared" si="2"/>
        <v>Delaunay Olivier</v>
      </c>
      <c r="J11" s="365" t="str">
        <f t="shared" si="2"/>
        <v>H</v>
      </c>
      <c r="K11" s="365" t="str">
        <f t="shared" si="2"/>
        <v>Corbuches</v>
      </c>
      <c r="L11" s="354">
        <f t="shared" si="7"/>
        <v>11.8</v>
      </c>
      <c r="M11" s="367">
        <f t="shared" ref="M11:M21" si="29">+M10</f>
        <v>26</v>
      </c>
      <c r="O11" s="375">
        <v>5</v>
      </c>
      <c r="P11" s="376" t="str">
        <f t="shared" si="8"/>
        <v/>
      </c>
      <c r="Q11" s="376" t="str">
        <f t="shared" si="9"/>
        <v/>
      </c>
      <c r="R11" s="376" t="str">
        <f t="shared" si="10"/>
        <v/>
      </c>
      <c r="S11" s="377">
        <f t="shared" si="11"/>
        <v>0</v>
      </c>
      <c r="T11" s="378">
        <f t="shared" si="27"/>
        <v>12</v>
      </c>
      <c r="W11" s="380" t="s">
        <v>8</v>
      </c>
      <c r="X11" s="381">
        <f>SUM(X6:X10)</f>
        <v>66</v>
      </c>
      <c r="AB11" s="361" t="str">
        <f t="shared" si="12"/>
        <v/>
      </c>
      <c r="AC11" s="361">
        <f t="shared" si="3"/>
        <v>26</v>
      </c>
      <c r="AD11" s="361" t="str">
        <f t="shared" si="13"/>
        <v/>
      </c>
      <c r="AE11" s="361" t="str">
        <f t="shared" si="14"/>
        <v/>
      </c>
      <c r="AF11" s="361" t="str">
        <f t="shared" si="14"/>
        <v/>
      </c>
      <c r="AH11" s="362" t="str">
        <f t="shared" si="4"/>
        <v/>
      </c>
      <c r="AI11" s="362" t="str">
        <f t="shared" si="15"/>
        <v/>
      </c>
      <c r="AJ11" s="362" t="str">
        <f t="shared" si="16"/>
        <v/>
      </c>
      <c r="AK11" s="362">
        <f t="shared" si="17"/>
        <v>26</v>
      </c>
      <c r="AL11" s="362" t="str">
        <f t="shared" si="17"/>
        <v/>
      </c>
      <c r="AN11" s="361" t="str">
        <f t="shared" si="5"/>
        <v/>
      </c>
      <c r="AO11" s="361" t="str">
        <f t="shared" si="5"/>
        <v/>
      </c>
      <c r="AP11" s="361" t="str">
        <f t="shared" si="5"/>
        <v/>
      </c>
      <c r="AQ11" s="361" t="str">
        <f t="shared" si="5"/>
        <v/>
      </c>
      <c r="AR11" s="361" t="str">
        <f t="shared" si="5"/>
        <v/>
      </c>
      <c r="AT11" s="379">
        <f t="shared" si="18"/>
        <v>0</v>
      </c>
      <c r="AU11" s="379">
        <f t="shared" si="19"/>
        <v>0</v>
      </c>
      <c r="AV11" s="379" t="str">
        <f t="shared" si="20"/>
        <v/>
      </c>
      <c r="AW11" s="379">
        <f t="shared" si="21"/>
        <v>0</v>
      </c>
      <c r="AX11" s="379">
        <f t="shared" si="22"/>
        <v>0</v>
      </c>
      <c r="AY11" s="379" t="str">
        <f t="shared" si="23"/>
        <v/>
      </c>
      <c r="AZ11" s="379">
        <f t="shared" si="24"/>
        <v>26</v>
      </c>
      <c r="BA11" s="379">
        <f t="shared" si="25"/>
        <v>5</v>
      </c>
      <c r="BB11" s="379" t="str">
        <f t="shared" si="26"/>
        <v>Szechter Bertrand</v>
      </c>
    </row>
    <row r="12" spans="1:54" ht="16.5" customHeight="1" thickBot="1" x14ac:dyDescent="0.4">
      <c r="A12" s="363">
        <v>7</v>
      </c>
      <c r="B12" s="364" t="str">
        <f t="shared" si="0"/>
        <v>Heiles Frédéric</v>
      </c>
      <c r="C12" s="365" t="str">
        <f t="shared" si="0"/>
        <v>H</v>
      </c>
      <c r="D12" s="366" t="str">
        <f t="shared" si="1"/>
        <v>ASGAF</v>
      </c>
      <c r="E12" s="354">
        <f t="shared" si="6"/>
        <v>35.700000000000003</v>
      </c>
      <c r="F12" s="367">
        <f>+F11-2</f>
        <v>24</v>
      </c>
      <c r="H12" s="363">
        <v>7</v>
      </c>
      <c r="I12" s="364" t="str">
        <f t="shared" si="2"/>
        <v>Beltrami Véronique</v>
      </c>
      <c r="J12" s="365" t="str">
        <f t="shared" si="2"/>
        <v>F</v>
      </c>
      <c r="K12" s="365" t="str">
        <f t="shared" si="2"/>
        <v>Réveillon</v>
      </c>
      <c r="L12" s="354">
        <f t="shared" si="7"/>
        <v>15.3</v>
      </c>
      <c r="M12" s="367">
        <f>+M11-2</f>
        <v>24</v>
      </c>
      <c r="O12" s="375">
        <v>6</v>
      </c>
      <c r="P12" s="376" t="str">
        <f t="shared" si="8"/>
        <v/>
      </c>
      <c r="Q12" s="376" t="str">
        <f t="shared" si="9"/>
        <v/>
      </c>
      <c r="R12" s="376" t="str">
        <f t="shared" si="10"/>
        <v/>
      </c>
      <c r="S12" s="377">
        <f t="shared" si="11"/>
        <v>0</v>
      </c>
      <c r="T12" s="378">
        <f t="shared" si="27"/>
        <v>12</v>
      </c>
      <c r="W12" s="188" t="s">
        <v>318</v>
      </c>
      <c r="AB12" s="361">
        <f t="shared" si="12"/>
        <v>24</v>
      </c>
      <c r="AC12" s="361" t="str">
        <f t="shared" si="3"/>
        <v/>
      </c>
      <c r="AD12" s="361" t="str">
        <f t="shared" si="13"/>
        <v/>
      </c>
      <c r="AE12" s="361" t="str">
        <f t="shared" si="14"/>
        <v/>
      </c>
      <c r="AF12" s="361" t="str">
        <f t="shared" si="14"/>
        <v/>
      </c>
      <c r="AH12" s="362" t="str">
        <f t="shared" si="4"/>
        <v/>
      </c>
      <c r="AI12" s="362" t="str">
        <f t="shared" si="15"/>
        <v/>
      </c>
      <c r="AJ12" s="362" t="str">
        <f t="shared" si="16"/>
        <v/>
      </c>
      <c r="AK12" s="362" t="str">
        <f t="shared" si="17"/>
        <v/>
      </c>
      <c r="AL12" s="362">
        <f t="shared" si="17"/>
        <v>24</v>
      </c>
      <c r="AN12" s="361" t="str">
        <f t="shared" si="5"/>
        <v/>
      </c>
      <c r="AO12" s="361" t="str">
        <f t="shared" si="5"/>
        <v/>
      </c>
      <c r="AP12" s="361" t="str">
        <f t="shared" si="5"/>
        <v/>
      </c>
      <c r="AQ12" s="361" t="str">
        <f t="shared" si="5"/>
        <v/>
      </c>
      <c r="AR12" s="361" t="str">
        <f t="shared" si="5"/>
        <v/>
      </c>
      <c r="AT12" s="379">
        <f t="shared" si="18"/>
        <v>0</v>
      </c>
      <c r="AU12" s="379">
        <f t="shared" si="19"/>
        <v>0</v>
      </c>
      <c r="AV12" s="379" t="str">
        <f t="shared" si="20"/>
        <v/>
      </c>
      <c r="AW12" s="379">
        <f t="shared" si="21"/>
        <v>0</v>
      </c>
      <c r="AX12" s="379">
        <f t="shared" si="22"/>
        <v>0</v>
      </c>
      <c r="AY12" s="379" t="str">
        <f t="shared" si="23"/>
        <v/>
      </c>
      <c r="AZ12" s="379">
        <f t="shared" si="24"/>
        <v>26</v>
      </c>
      <c r="BA12" s="379">
        <f t="shared" si="25"/>
        <v>5</v>
      </c>
      <c r="BB12" s="379" t="str">
        <f t="shared" si="26"/>
        <v>Delaunay Olivier</v>
      </c>
    </row>
    <row r="13" spans="1:54" ht="16.5" customHeight="1" thickBot="1" x14ac:dyDescent="0.4">
      <c r="A13" s="363">
        <v>8</v>
      </c>
      <c r="B13" s="364" t="str">
        <f t="shared" si="0"/>
        <v>Zuffelato Stéphane</v>
      </c>
      <c r="C13" s="365" t="str">
        <f t="shared" si="0"/>
        <v>H</v>
      </c>
      <c r="D13" s="366" t="str">
        <f t="shared" si="1"/>
        <v>ASGAF</v>
      </c>
      <c r="E13" s="354">
        <f t="shared" si="6"/>
        <v>17.2</v>
      </c>
      <c r="F13" s="367">
        <f t="shared" si="28"/>
        <v>24</v>
      </c>
      <c r="H13" s="363">
        <v>8</v>
      </c>
      <c r="I13" s="364" t="str">
        <f t="shared" si="2"/>
        <v>Vandeweghe Eric</v>
      </c>
      <c r="J13" s="365" t="str">
        <f t="shared" si="2"/>
        <v>H</v>
      </c>
      <c r="K13" s="365" t="str">
        <f t="shared" si="2"/>
        <v>Réveillon</v>
      </c>
      <c r="L13" s="354">
        <f t="shared" si="7"/>
        <v>15.8</v>
      </c>
      <c r="M13" s="367">
        <f t="shared" si="29"/>
        <v>24</v>
      </c>
      <c r="O13" s="375">
        <v>7</v>
      </c>
      <c r="P13" s="376" t="str">
        <f t="shared" si="8"/>
        <v/>
      </c>
      <c r="Q13" s="376" t="str">
        <f t="shared" si="9"/>
        <v/>
      </c>
      <c r="R13" s="376" t="str">
        <f t="shared" si="10"/>
        <v/>
      </c>
      <c r="S13" s="377">
        <f t="shared" si="11"/>
        <v>0</v>
      </c>
      <c r="T13" s="378">
        <f t="shared" si="27"/>
        <v>12</v>
      </c>
      <c r="W13" s="912" t="s">
        <v>4</v>
      </c>
      <c r="X13" s="914"/>
      <c r="Y13" s="914"/>
      <c r="Z13" s="913"/>
      <c r="AB13" s="361">
        <f t="shared" si="12"/>
        <v>24</v>
      </c>
      <c r="AC13" s="361" t="str">
        <f t="shared" si="3"/>
        <v/>
      </c>
      <c r="AD13" s="361" t="str">
        <f t="shared" si="13"/>
        <v/>
      </c>
      <c r="AE13" s="361" t="str">
        <f t="shared" si="14"/>
        <v/>
      </c>
      <c r="AF13" s="361" t="str">
        <f t="shared" si="14"/>
        <v/>
      </c>
      <c r="AH13" s="362" t="str">
        <f t="shared" si="4"/>
        <v/>
      </c>
      <c r="AI13" s="362" t="str">
        <f t="shared" si="15"/>
        <v/>
      </c>
      <c r="AJ13" s="362" t="str">
        <f t="shared" si="16"/>
        <v/>
      </c>
      <c r="AK13" s="362" t="str">
        <f t="shared" si="17"/>
        <v/>
      </c>
      <c r="AL13" s="362">
        <f t="shared" si="17"/>
        <v>24</v>
      </c>
      <c r="AN13" s="361" t="str">
        <f t="shared" si="5"/>
        <v/>
      </c>
      <c r="AO13" s="361" t="str">
        <f t="shared" si="5"/>
        <v/>
      </c>
      <c r="AP13" s="361" t="str">
        <f t="shared" si="5"/>
        <v/>
      </c>
      <c r="AQ13" s="361" t="str">
        <f t="shared" si="5"/>
        <v/>
      </c>
      <c r="AR13" s="361" t="str">
        <f t="shared" si="5"/>
        <v/>
      </c>
      <c r="AT13" s="379">
        <f t="shared" si="18"/>
        <v>0</v>
      </c>
      <c r="AU13" s="379">
        <f t="shared" si="19"/>
        <v>0</v>
      </c>
      <c r="AV13" s="379" t="str">
        <f t="shared" si="20"/>
        <v/>
      </c>
      <c r="AW13" s="379">
        <f t="shared" si="21"/>
        <v>24</v>
      </c>
      <c r="AX13" s="379">
        <f t="shared" si="22"/>
        <v>1</v>
      </c>
      <c r="AY13" s="379" t="str">
        <f t="shared" si="23"/>
        <v>Beltrami Véronique</v>
      </c>
      <c r="AZ13" s="379">
        <f t="shared" si="24"/>
        <v>0</v>
      </c>
      <c r="BA13" s="379">
        <f t="shared" si="25"/>
        <v>0</v>
      </c>
      <c r="BB13" s="379" t="str">
        <f t="shared" si="26"/>
        <v/>
      </c>
    </row>
    <row r="14" spans="1:54" ht="16.5" customHeight="1" thickBot="1" x14ac:dyDescent="0.4">
      <c r="A14" s="363">
        <v>9</v>
      </c>
      <c r="B14" s="364" t="str">
        <f t="shared" si="0"/>
        <v>Bridier Jean Michel</v>
      </c>
      <c r="C14" s="365" t="str">
        <f t="shared" si="0"/>
        <v>H</v>
      </c>
      <c r="D14" s="366" t="str">
        <f t="shared" si="1"/>
        <v>Réveillon</v>
      </c>
      <c r="E14" s="354">
        <f t="shared" si="6"/>
        <v>9.5</v>
      </c>
      <c r="F14" s="367">
        <f>+F13-2</f>
        <v>22</v>
      </c>
      <c r="H14" s="363">
        <v>9</v>
      </c>
      <c r="I14" s="364" t="str">
        <f t="shared" si="2"/>
        <v>Fabre Didier</v>
      </c>
      <c r="J14" s="365" t="str">
        <f t="shared" si="2"/>
        <v>H</v>
      </c>
      <c r="K14" s="365" t="str">
        <f t="shared" si="2"/>
        <v>Réveillon</v>
      </c>
      <c r="L14" s="354">
        <f t="shared" si="7"/>
        <v>13.6</v>
      </c>
      <c r="M14" s="367">
        <f>+M13-2</f>
        <v>22</v>
      </c>
      <c r="O14" s="375">
        <v>8</v>
      </c>
      <c r="P14" s="376" t="str">
        <f t="shared" si="8"/>
        <v/>
      </c>
      <c r="Q14" s="376" t="str">
        <f t="shared" si="9"/>
        <v/>
      </c>
      <c r="R14" s="376" t="str">
        <f t="shared" si="10"/>
        <v/>
      </c>
      <c r="S14" s="377">
        <f t="shared" si="11"/>
        <v>0</v>
      </c>
      <c r="T14" s="378">
        <f t="shared" si="27"/>
        <v>12</v>
      </c>
      <c r="W14" s="382" t="s">
        <v>5</v>
      </c>
      <c r="X14" s="383" t="s">
        <v>6</v>
      </c>
      <c r="Y14" s="384" t="s">
        <v>7</v>
      </c>
      <c r="Z14" s="349" t="s">
        <v>8</v>
      </c>
      <c r="AB14" s="361" t="str">
        <f t="shared" si="12"/>
        <v/>
      </c>
      <c r="AC14" s="361" t="str">
        <f t="shared" si="3"/>
        <v/>
      </c>
      <c r="AD14" s="361" t="str">
        <f t="shared" si="13"/>
        <v/>
      </c>
      <c r="AE14" s="361" t="str">
        <f t="shared" si="14"/>
        <v/>
      </c>
      <c r="AF14" s="361">
        <f t="shared" si="14"/>
        <v>22</v>
      </c>
      <c r="AH14" s="362" t="str">
        <f t="shared" si="4"/>
        <v/>
      </c>
      <c r="AI14" s="362" t="str">
        <f t="shared" si="15"/>
        <v/>
      </c>
      <c r="AJ14" s="362" t="str">
        <f t="shared" si="16"/>
        <v/>
      </c>
      <c r="AK14" s="362" t="str">
        <f t="shared" si="17"/>
        <v/>
      </c>
      <c r="AL14" s="362">
        <f t="shared" si="17"/>
        <v>22</v>
      </c>
      <c r="AN14" s="361" t="str">
        <f t="shared" si="5"/>
        <v/>
      </c>
      <c r="AO14" s="361" t="str">
        <f t="shared" si="5"/>
        <v/>
      </c>
      <c r="AP14" s="361" t="str">
        <f t="shared" si="5"/>
        <v/>
      </c>
      <c r="AQ14" s="361" t="str">
        <f t="shared" si="5"/>
        <v/>
      </c>
      <c r="AR14" s="361" t="str">
        <f t="shared" si="5"/>
        <v/>
      </c>
      <c r="AT14" s="379">
        <f t="shared" si="18"/>
        <v>0</v>
      </c>
      <c r="AU14" s="379">
        <f t="shared" si="19"/>
        <v>0</v>
      </c>
      <c r="AV14" s="379" t="str">
        <f t="shared" si="20"/>
        <v/>
      </c>
      <c r="AW14" s="379">
        <f t="shared" si="21"/>
        <v>0</v>
      </c>
      <c r="AX14" s="379">
        <f t="shared" si="22"/>
        <v>0</v>
      </c>
      <c r="AY14" s="379" t="str">
        <f t="shared" si="23"/>
        <v/>
      </c>
      <c r="AZ14" s="379">
        <f t="shared" si="24"/>
        <v>24</v>
      </c>
      <c r="BA14" s="379">
        <f t="shared" si="25"/>
        <v>7</v>
      </c>
      <c r="BB14" s="379" t="str">
        <f t="shared" si="26"/>
        <v>Vandeweghe Eric</v>
      </c>
    </row>
    <row r="15" spans="1:54" ht="16.5" customHeight="1" x14ac:dyDescent="0.35">
      <c r="A15" s="363">
        <v>10</v>
      </c>
      <c r="B15" s="364" t="str">
        <f t="shared" si="0"/>
        <v>Lapatrie Gilles</v>
      </c>
      <c r="C15" s="365" t="str">
        <f t="shared" si="0"/>
        <v>H</v>
      </c>
      <c r="D15" s="366" t="str">
        <f t="shared" si="0"/>
        <v>Réveillon</v>
      </c>
      <c r="E15" s="354">
        <f t="shared" si="6"/>
        <v>11.2</v>
      </c>
      <c r="F15" s="367">
        <f t="shared" si="28"/>
        <v>22</v>
      </c>
      <c r="H15" s="363">
        <v>10</v>
      </c>
      <c r="I15" s="364" t="str">
        <f t="shared" si="2"/>
        <v>Latrasse Thierry</v>
      </c>
      <c r="J15" s="365" t="str">
        <f t="shared" si="2"/>
        <v>H</v>
      </c>
      <c r="K15" s="365" t="str">
        <f t="shared" si="2"/>
        <v>Réveillon</v>
      </c>
      <c r="L15" s="354">
        <f t="shared" si="7"/>
        <v>14.1</v>
      </c>
      <c r="M15" s="367">
        <f t="shared" si="29"/>
        <v>22</v>
      </c>
      <c r="O15" s="375">
        <v>9</v>
      </c>
      <c r="P15" s="376" t="str">
        <f t="shared" si="8"/>
        <v/>
      </c>
      <c r="Q15" s="376" t="str">
        <f t="shared" si="9"/>
        <v/>
      </c>
      <c r="R15" s="376" t="str">
        <f t="shared" si="10"/>
        <v/>
      </c>
      <c r="S15" s="377">
        <f t="shared" si="11"/>
        <v>0</v>
      </c>
      <c r="T15" s="378">
        <f t="shared" si="27"/>
        <v>12</v>
      </c>
      <c r="W15" s="359" t="str">
        <f>+W6</f>
        <v>ASGAF</v>
      </c>
      <c r="X15" s="385">
        <f>AB36</f>
        <v>132</v>
      </c>
      <c r="Y15" s="386">
        <f>AH36+AN18</f>
        <v>108</v>
      </c>
      <c r="Z15" s="387">
        <f>SUM(X15:Y15)</f>
        <v>240</v>
      </c>
      <c r="AB15" s="361" t="str">
        <f t="shared" si="12"/>
        <v/>
      </c>
      <c r="AC15" s="361" t="str">
        <f t="shared" si="3"/>
        <v/>
      </c>
      <c r="AD15" s="361" t="str">
        <f t="shared" si="13"/>
        <v/>
      </c>
      <c r="AE15" s="361" t="str">
        <f t="shared" si="14"/>
        <v/>
      </c>
      <c r="AF15" s="361">
        <f>IF(LEFT($D15,9)=AF$5,$F15,"")</f>
        <v>22</v>
      </c>
      <c r="AH15" s="362" t="str">
        <f t="shared" si="4"/>
        <v/>
      </c>
      <c r="AI15" s="362" t="str">
        <f t="shared" si="15"/>
        <v/>
      </c>
      <c r="AJ15" s="362" t="str">
        <f t="shared" si="16"/>
        <v/>
      </c>
      <c r="AK15" s="362" t="str">
        <f t="shared" si="17"/>
        <v/>
      </c>
      <c r="AL15" s="362">
        <f t="shared" si="17"/>
        <v>22</v>
      </c>
      <c r="AN15" s="361" t="str">
        <f t="shared" si="5"/>
        <v/>
      </c>
      <c r="AO15" s="361" t="str">
        <f t="shared" si="5"/>
        <v/>
      </c>
      <c r="AP15" s="361" t="str">
        <f t="shared" si="5"/>
        <v/>
      </c>
      <c r="AQ15" s="361" t="str">
        <f t="shared" si="5"/>
        <v/>
      </c>
      <c r="AR15" s="361" t="str">
        <f t="shared" si="5"/>
        <v/>
      </c>
      <c r="AT15" s="379">
        <f t="shared" si="18"/>
        <v>0</v>
      </c>
      <c r="AU15" s="379">
        <f t="shared" si="19"/>
        <v>0</v>
      </c>
      <c r="AV15" s="379" t="str">
        <f t="shared" si="20"/>
        <v/>
      </c>
      <c r="AW15" s="379">
        <f t="shared" si="21"/>
        <v>0</v>
      </c>
      <c r="AX15" s="379">
        <f t="shared" si="22"/>
        <v>0</v>
      </c>
      <c r="AY15" s="379" t="str">
        <f t="shared" si="23"/>
        <v/>
      </c>
      <c r="AZ15" s="379">
        <f t="shared" si="24"/>
        <v>22</v>
      </c>
      <c r="BA15" s="379">
        <f t="shared" si="25"/>
        <v>8</v>
      </c>
      <c r="BB15" s="379" t="str">
        <f t="shared" si="26"/>
        <v>Fabre Didier</v>
      </c>
    </row>
    <row r="16" spans="1:54" ht="16.5" customHeight="1" x14ac:dyDescent="0.35">
      <c r="A16" s="363">
        <v>11</v>
      </c>
      <c r="B16" s="364" t="str">
        <f t="shared" si="0"/>
        <v>Fabre Didier</v>
      </c>
      <c r="C16" s="365" t="str">
        <f t="shared" si="0"/>
        <v>H</v>
      </c>
      <c r="D16" s="366" t="str">
        <f t="shared" si="0"/>
        <v>Réveillon</v>
      </c>
      <c r="E16" s="354">
        <f t="shared" si="6"/>
        <v>13.6</v>
      </c>
      <c r="F16" s="367">
        <f>+F15-2</f>
        <v>20</v>
      </c>
      <c r="H16" s="363">
        <v>11</v>
      </c>
      <c r="I16" s="364" t="str">
        <f t="shared" si="2"/>
        <v>Dekeyne Christophe</v>
      </c>
      <c r="J16" s="365" t="str">
        <f t="shared" si="2"/>
        <v>H</v>
      </c>
      <c r="K16" s="365" t="str">
        <f t="shared" si="2"/>
        <v>Réveillon</v>
      </c>
      <c r="L16" s="354">
        <f t="shared" si="7"/>
        <v>19.399999999999999</v>
      </c>
      <c r="M16" s="367">
        <f>+M15-2</f>
        <v>20</v>
      </c>
      <c r="O16" s="375">
        <v>10</v>
      </c>
      <c r="P16" s="376" t="str">
        <f t="shared" si="8"/>
        <v/>
      </c>
      <c r="Q16" s="376" t="str">
        <f t="shared" si="9"/>
        <v/>
      </c>
      <c r="R16" s="376" t="str">
        <f t="shared" si="10"/>
        <v/>
      </c>
      <c r="S16" s="377">
        <f t="shared" si="11"/>
        <v>0</v>
      </c>
      <c r="T16" s="378">
        <f t="shared" si="27"/>
        <v>12</v>
      </c>
      <c r="W16" s="372" t="str">
        <f t="shared" ref="W16:W20" si="30">+W7</f>
        <v>Chevannes</v>
      </c>
      <c r="X16" s="377">
        <f>AC36</f>
        <v>104</v>
      </c>
      <c r="Y16" s="388">
        <f>AI36+AO18</f>
        <v>28</v>
      </c>
      <c r="Z16" s="389">
        <f>SUM(X16:Y16)</f>
        <v>132</v>
      </c>
      <c r="AB16" s="361" t="str">
        <f t="shared" si="12"/>
        <v/>
      </c>
      <c r="AC16" s="361" t="str">
        <f>IF(LEFT($D16,9)=AC$5,$F16,"")</f>
        <v/>
      </c>
      <c r="AD16" s="361" t="str">
        <f t="shared" si="13"/>
        <v/>
      </c>
      <c r="AE16" s="361" t="str">
        <f t="shared" si="14"/>
        <v/>
      </c>
      <c r="AF16" s="361">
        <f t="shared" si="14"/>
        <v>20</v>
      </c>
      <c r="AH16" s="362" t="str">
        <f t="shared" si="4"/>
        <v/>
      </c>
      <c r="AI16" s="362" t="str">
        <f t="shared" si="15"/>
        <v/>
      </c>
      <c r="AJ16" s="362" t="str">
        <f t="shared" si="16"/>
        <v/>
      </c>
      <c r="AK16" s="362" t="str">
        <f t="shared" si="17"/>
        <v/>
      </c>
      <c r="AL16" s="362">
        <f t="shared" si="17"/>
        <v>20</v>
      </c>
      <c r="AN16" s="361" t="str">
        <f t="shared" si="5"/>
        <v/>
      </c>
      <c r="AO16" s="361" t="str">
        <f t="shared" si="5"/>
        <v/>
      </c>
      <c r="AP16" s="361" t="str">
        <f t="shared" si="5"/>
        <v/>
      </c>
      <c r="AQ16" s="361" t="str">
        <f t="shared" si="5"/>
        <v/>
      </c>
      <c r="AR16" s="361" t="str">
        <f t="shared" si="5"/>
        <v/>
      </c>
      <c r="AT16" s="379">
        <f t="shared" si="18"/>
        <v>0</v>
      </c>
      <c r="AU16" s="379">
        <f t="shared" si="19"/>
        <v>0</v>
      </c>
      <c r="AV16" s="379" t="str">
        <f t="shared" si="20"/>
        <v/>
      </c>
      <c r="AW16" s="379">
        <f t="shared" si="21"/>
        <v>0</v>
      </c>
      <c r="AX16" s="379">
        <f t="shared" si="22"/>
        <v>0</v>
      </c>
      <c r="AY16" s="379" t="str">
        <f t="shared" si="23"/>
        <v/>
      </c>
      <c r="AZ16" s="379">
        <f t="shared" si="24"/>
        <v>22</v>
      </c>
      <c r="BA16" s="379">
        <f t="shared" si="25"/>
        <v>8</v>
      </c>
      <c r="BB16" s="379" t="str">
        <f t="shared" si="26"/>
        <v>Latrasse Thierry</v>
      </c>
    </row>
    <row r="17" spans="1:54" ht="16.5" customHeight="1" thickBot="1" x14ac:dyDescent="0.4">
      <c r="A17" s="363">
        <v>12</v>
      </c>
      <c r="B17" s="364" t="str">
        <f t="shared" si="0"/>
        <v>Latrasse Thierry</v>
      </c>
      <c r="C17" s="365" t="str">
        <f t="shared" si="0"/>
        <v>H</v>
      </c>
      <c r="D17" s="366" t="str">
        <f t="shared" si="0"/>
        <v>Réveillon</v>
      </c>
      <c r="E17" s="354">
        <f t="shared" si="6"/>
        <v>14.1</v>
      </c>
      <c r="F17" s="367">
        <f t="shared" si="28"/>
        <v>20</v>
      </c>
      <c r="H17" s="363">
        <v>12</v>
      </c>
      <c r="I17" s="364" t="str">
        <f t="shared" si="2"/>
        <v>Gratot Christine</v>
      </c>
      <c r="J17" s="365" t="str">
        <f t="shared" si="2"/>
        <v>F</v>
      </c>
      <c r="K17" s="365" t="str">
        <f t="shared" si="2"/>
        <v>Réveillon</v>
      </c>
      <c r="L17" s="354">
        <f t="shared" si="7"/>
        <v>36</v>
      </c>
      <c r="M17" s="367">
        <f t="shared" si="29"/>
        <v>20</v>
      </c>
      <c r="O17" s="375">
        <v>11</v>
      </c>
      <c r="P17" s="376" t="str">
        <f t="shared" si="8"/>
        <v/>
      </c>
      <c r="Q17" s="376" t="str">
        <f t="shared" si="9"/>
        <v/>
      </c>
      <c r="R17" s="376" t="str">
        <f t="shared" si="10"/>
        <v/>
      </c>
      <c r="S17" s="377">
        <f t="shared" si="11"/>
        <v>0</v>
      </c>
      <c r="T17" s="378">
        <f t="shared" si="27"/>
        <v>12</v>
      </c>
      <c r="W17" s="372" t="str">
        <f t="shared" si="30"/>
        <v>Chevry</v>
      </c>
      <c r="X17" s="377">
        <f>AD36</f>
        <v>4</v>
      </c>
      <c r="Y17" s="388">
        <f>AJ36+AP18</f>
        <v>56</v>
      </c>
      <c r="Z17" s="389">
        <f>SUM(X17:Y17)</f>
        <v>60</v>
      </c>
      <c r="AB17" s="361" t="str">
        <f t="shared" si="12"/>
        <v/>
      </c>
      <c r="AC17" s="361" t="str">
        <f t="shared" si="3"/>
        <v/>
      </c>
      <c r="AD17" s="361" t="str">
        <f t="shared" si="13"/>
        <v/>
      </c>
      <c r="AE17" s="361" t="str">
        <f t="shared" si="14"/>
        <v/>
      </c>
      <c r="AF17" s="361">
        <f t="shared" si="14"/>
        <v>20</v>
      </c>
      <c r="AH17" s="362" t="str">
        <f t="shared" si="4"/>
        <v/>
      </c>
      <c r="AI17" s="362" t="str">
        <f t="shared" si="15"/>
        <v/>
      </c>
      <c r="AJ17" s="362" t="str">
        <f t="shared" si="16"/>
        <v/>
      </c>
      <c r="AK17" s="362" t="str">
        <f t="shared" si="17"/>
        <v/>
      </c>
      <c r="AL17" s="362">
        <f t="shared" si="17"/>
        <v>20</v>
      </c>
      <c r="AN17" s="361" t="str">
        <f t="shared" si="5"/>
        <v/>
      </c>
      <c r="AO17" s="361" t="str">
        <f t="shared" si="5"/>
        <v/>
      </c>
      <c r="AP17" s="361" t="str">
        <f t="shared" si="5"/>
        <v/>
      </c>
      <c r="AQ17" s="361" t="str">
        <f t="shared" si="5"/>
        <v/>
      </c>
      <c r="AR17" s="361" t="str">
        <f t="shared" si="5"/>
        <v/>
      </c>
      <c r="AT17" s="379">
        <f t="shared" si="18"/>
        <v>0</v>
      </c>
      <c r="AU17" s="379">
        <f t="shared" si="19"/>
        <v>0</v>
      </c>
      <c r="AV17" s="379" t="str">
        <f t="shared" si="20"/>
        <v/>
      </c>
      <c r="AW17" s="379">
        <f t="shared" si="21"/>
        <v>0</v>
      </c>
      <c r="AX17" s="379">
        <f t="shared" si="22"/>
        <v>0</v>
      </c>
      <c r="AY17" s="379" t="str">
        <f t="shared" si="23"/>
        <v/>
      </c>
      <c r="AZ17" s="379">
        <f t="shared" si="24"/>
        <v>20</v>
      </c>
      <c r="BA17" s="379">
        <f t="shared" si="25"/>
        <v>10</v>
      </c>
      <c r="BB17" s="379" t="str">
        <f t="shared" si="26"/>
        <v>Dekeyne Christophe</v>
      </c>
    </row>
    <row r="18" spans="1:54" ht="16.5" customHeight="1" thickBot="1" x14ac:dyDescent="0.4">
      <c r="A18" s="363">
        <v>13</v>
      </c>
      <c r="B18" s="364" t="str">
        <f t="shared" si="0"/>
        <v>Beltrami Véronique</v>
      </c>
      <c r="C18" s="365" t="str">
        <f t="shared" si="0"/>
        <v>F</v>
      </c>
      <c r="D18" s="366" t="str">
        <f t="shared" si="0"/>
        <v>Réveillon</v>
      </c>
      <c r="E18" s="354">
        <f t="shared" si="6"/>
        <v>15.3</v>
      </c>
      <c r="F18" s="367">
        <f>+F17-2</f>
        <v>18</v>
      </c>
      <c r="H18" s="390">
        <v>13</v>
      </c>
      <c r="I18" s="364" t="str">
        <f t="shared" si="2"/>
        <v>Tamet Yves</v>
      </c>
      <c r="J18" s="365" t="str">
        <f t="shared" si="2"/>
        <v>H</v>
      </c>
      <c r="K18" s="365" t="str">
        <f t="shared" si="2"/>
        <v>Réveillon</v>
      </c>
      <c r="L18" s="354">
        <f t="shared" si="7"/>
        <v>20.5</v>
      </c>
      <c r="M18" s="367">
        <f>+M17-2</f>
        <v>18</v>
      </c>
      <c r="O18" s="391">
        <v>12</v>
      </c>
      <c r="P18" s="392" t="str">
        <f t="shared" si="8"/>
        <v/>
      </c>
      <c r="Q18" s="392" t="str">
        <f t="shared" si="9"/>
        <v/>
      </c>
      <c r="R18" s="392" t="str">
        <f t="shared" si="10"/>
        <v/>
      </c>
      <c r="S18" s="393">
        <f t="shared" si="11"/>
        <v>0</v>
      </c>
      <c r="T18" s="394">
        <f t="shared" si="27"/>
        <v>12</v>
      </c>
      <c r="W18" s="372" t="str">
        <f t="shared" si="30"/>
        <v>Corbuches</v>
      </c>
      <c r="X18" s="377">
        <f>AE36</f>
        <v>92</v>
      </c>
      <c r="Y18" s="388">
        <f>AK36+AQ18</f>
        <v>68</v>
      </c>
      <c r="Z18" s="389">
        <f>SUM(X18:Y18)</f>
        <v>160</v>
      </c>
      <c r="AB18" s="361" t="str">
        <f t="shared" si="12"/>
        <v/>
      </c>
      <c r="AC18" s="361" t="str">
        <f t="shared" si="3"/>
        <v/>
      </c>
      <c r="AD18" s="361" t="str">
        <f t="shared" si="13"/>
        <v/>
      </c>
      <c r="AE18" s="361" t="str">
        <f t="shared" si="14"/>
        <v/>
      </c>
      <c r="AF18" s="361">
        <f t="shared" si="14"/>
        <v>18</v>
      </c>
      <c r="AH18" s="362" t="str">
        <f t="shared" si="4"/>
        <v/>
      </c>
      <c r="AI18" s="362" t="str">
        <f t="shared" si="15"/>
        <v/>
      </c>
      <c r="AJ18" s="362" t="str">
        <f t="shared" si="16"/>
        <v/>
      </c>
      <c r="AK18" s="362" t="str">
        <f t="shared" si="17"/>
        <v/>
      </c>
      <c r="AL18" s="362">
        <f t="shared" si="17"/>
        <v>18</v>
      </c>
      <c r="AN18" s="395">
        <f>SUM(AN6:AN17)</f>
        <v>0</v>
      </c>
      <c r="AO18" s="396">
        <f>SUM(AO6:AO17)</f>
        <v>0</v>
      </c>
      <c r="AP18" s="396">
        <f>SUM(AP6:AP17)</f>
        <v>0</v>
      </c>
      <c r="AQ18" s="396">
        <f>SUM(AQ6:AQ17)</f>
        <v>0</v>
      </c>
      <c r="AR18" s="396">
        <f>SUM(AR6:AR17)</f>
        <v>0</v>
      </c>
      <c r="AT18" s="379">
        <f t="shared" si="18"/>
        <v>0</v>
      </c>
      <c r="AU18" s="379">
        <f t="shared" si="19"/>
        <v>0</v>
      </c>
      <c r="AV18" s="379" t="str">
        <f t="shared" si="20"/>
        <v/>
      </c>
      <c r="AW18" s="379">
        <f t="shared" si="21"/>
        <v>20</v>
      </c>
      <c r="AX18" s="379">
        <f t="shared" si="22"/>
        <v>2</v>
      </c>
      <c r="AY18" s="379" t="str">
        <f t="shared" si="23"/>
        <v>Gratot Christine</v>
      </c>
      <c r="AZ18" s="379">
        <f t="shared" si="24"/>
        <v>0</v>
      </c>
      <c r="BA18" s="379">
        <f t="shared" si="25"/>
        <v>0</v>
      </c>
      <c r="BB18" s="379" t="str">
        <f t="shared" si="26"/>
        <v/>
      </c>
    </row>
    <row r="19" spans="1:54" ht="16.5" customHeight="1" thickBot="1" x14ac:dyDescent="0.5">
      <c r="A19" s="363">
        <v>14</v>
      </c>
      <c r="B19" s="364" t="str">
        <f t="shared" si="0"/>
        <v>Vandeweghe Eric</v>
      </c>
      <c r="C19" s="365" t="str">
        <f t="shared" si="0"/>
        <v>H</v>
      </c>
      <c r="D19" s="366" t="str">
        <f t="shared" si="0"/>
        <v>Réveillon</v>
      </c>
      <c r="E19" s="354">
        <f t="shared" si="6"/>
        <v>15.8</v>
      </c>
      <c r="F19" s="367">
        <f t="shared" si="28"/>
        <v>18</v>
      </c>
      <c r="H19" s="390">
        <v>14</v>
      </c>
      <c r="I19" s="364" t="str">
        <f t="shared" si="2"/>
        <v>Tamet Assia</v>
      </c>
      <c r="J19" s="365" t="str">
        <f t="shared" si="2"/>
        <v>F</v>
      </c>
      <c r="K19" s="365" t="str">
        <f t="shared" si="2"/>
        <v>Réveillon</v>
      </c>
      <c r="L19" s="354">
        <f t="shared" si="7"/>
        <v>13.1</v>
      </c>
      <c r="M19" s="367">
        <f t="shared" si="29"/>
        <v>18</v>
      </c>
      <c r="Q19" s="341"/>
      <c r="R19" s="397" t="s">
        <v>64</v>
      </c>
      <c r="S19" s="398">
        <f>SUM(S7:S18)</f>
        <v>0</v>
      </c>
      <c r="T19" s="399"/>
      <c r="W19" s="400" t="str">
        <f t="shared" si="30"/>
        <v>Réveillon</v>
      </c>
      <c r="X19" s="393">
        <f>AF36</f>
        <v>148</v>
      </c>
      <c r="Y19" s="401">
        <f>AL36+AR18</f>
        <v>220</v>
      </c>
      <c r="Z19" s="402">
        <f>SUM(X19:Y19)</f>
        <v>368</v>
      </c>
      <c r="AB19" s="361" t="str">
        <f t="shared" si="12"/>
        <v/>
      </c>
      <c r="AC19" s="361" t="str">
        <f t="shared" si="3"/>
        <v/>
      </c>
      <c r="AD19" s="361" t="str">
        <f t="shared" si="13"/>
        <v/>
      </c>
      <c r="AE19" s="361" t="str">
        <f t="shared" si="14"/>
        <v/>
      </c>
      <c r="AF19" s="361">
        <f t="shared" si="14"/>
        <v>18</v>
      </c>
      <c r="AH19" s="362" t="str">
        <f t="shared" si="4"/>
        <v/>
      </c>
      <c r="AI19" s="362" t="str">
        <f t="shared" si="15"/>
        <v/>
      </c>
      <c r="AJ19" s="362" t="str">
        <f t="shared" si="16"/>
        <v/>
      </c>
      <c r="AK19" s="362" t="str">
        <f t="shared" si="17"/>
        <v/>
      </c>
      <c r="AL19" s="362">
        <f t="shared" si="17"/>
        <v>18</v>
      </c>
      <c r="AN19" s="908" t="s">
        <v>29</v>
      </c>
      <c r="AO19" s="909"/>
      <c r="AP19" s="909"/>
      <c r="AQ19" s="909"/>
      <c r="AR19" s="909"/>
      <c r="AT19" s="379">
        <f t="shared" si="18"/>
        <v>0</v>
      </c>
      <c r="AU19" s="379">
        <f t="shared" si="19"/>
        <v>0</v>
      </c>
      <c r="AV19" s="379" t="str">
        <f t="shared" si="20"/>
        <v/>
      </c>
      <c r="AW19" s="379">
        <f t="shared" si="21"/>
        <v>0</v>
      </c>
      <c r="AX19" s="379">
        <f t="shared" si="22"/>
        <v>0</v>
      </c>
      <c r="AY19" s="379" t="str">
        <f t="shared" si="23"/>
        <v/>
      </c>
      <c r="AZ19" s="379">
        <f t="shared" si="24"/>
        <v>18</v>
      </c>
      <c r="BA19" s="379">
        <f t="shared" si="25"/>
        <v>11</v>
      </c>
      <c r="BB19" s="379" t="str">
        <f t="shared" si="26"/>
        <v>Tamet Yves</v>
      </c>
    </row>
    <row r="20" spans="1:54" ht="16.5" customHeight="1" thickBot="1" x14ac:dyDescent="0.4">
      <c r="A20" s="403">
        <v>15</v>
      </c>
      <c r="B20" s="364" t="str">
        <f t="shared" si="0"/>
        <v>Soler Alain</v>
      </c>
      <c r="C20" s="365" t="str">
        <f t="shared" si="0"/>
        <v>H</v>
      </c>
      <c r="D20" s="366" t="str">
        <f t="shared" si="0"/>
        <v>Corbuches</v>
      </c>
      <c r="E20" s="354">
        <f t="shared" si="6"/>
        <v>12</v>
      </c>
      <c r="F20" s="367">
        <f>+F19-2</f>
        <v>16</v>
      </c>
      <c r="H20" s="390">
        <v>15</v>
      </c>
      <c r="I20" s="364" t="str">
        <f t="shared" si="2"/>
        <v>Castrillo Vincent</v>
      </c>
      <c r="J20" s="365" t="str">
        <f t="shared" si="2"/>
        <v>H</v>
      </c>
      <c r="K20" s="365" t="str">
        <f t="shared" si="2"/>
        <v>ASGAF</v>
      </c>
      <c r="L20" s="354">
        <f t="shared" si="7"/>
        <v>17.100000000000001</v>
      </c>
      <c r="M20" s="367">
        <f>+M19-2</f>
        <v>16</v>
      </c>
      <c r="W20" s="380" t="str">
        <f t="shared" si="30"/>
        <v>Total</v>
      </c>
      <c r="X20" s="404">
        <f>SUM(X15:X19)</f>
        <v>480</v>
      </c>
      <c r="Y20" s="405">
        <f t="shared" ref="Y20:Z20" si="31">SUM(Y15:Y19)</f>
        <v>480</v>
      </c>
      <c r="Z20" s="406">
        <f t="shared" si="31"/>
        <v>960</v>
      </c>
      <c r="AB20" s="361" t="str">
        <f t="shared" si="12"/>
        <v/>
      </c>
      <c r="AC20" s="361" t="str">
        <f t="shared" si="3"/>
        <v/>
      </c>
      <c r="AD20" s="361" t="str">
        <f t="shared" si="13"/>
        <v/>
      </c>
      <c r="AE20" s="361">
        <f t="shared" si="14"/>
        <v>16</v>
      </c>
      <c r="AF20" s="361" t="str">
        <f t="shared" si="14"/>
        <v/>
      </c>
      <c r="AH20" s="362">
        <f t="shared" si="4"/>
        <v>16</v>
      </c>
      <c r="AI20" s="362" t="str">
        <f t="shared" si="15"/>
        <v/>
      </c>
      <c r="AJ20" s="362" t="str">
        <f t="shared" si="16"/>
        <v/>
      </c>
      <c r="AK20" s="362" t="str">
        <f t="shared" si="17"/>
        <v/>
      </c>
      <c r="AL20" s="362" t="str">
        <f t="shared" si="17"/>
        <v/>
      </c>
      <c r="AN20" s="407"/>
      <c r="AO20" s="407"/>
      <c r="AP20" s="407"/>
      <c r="AQ20" s="407"/>
      <c r="AR20" s="407"/>
      <c r="AS20" s="407"/>
      <c r="AT20" s="379">
        <f t="shared" si="18"/>
        <v>0</v>
      </c>
      <c r="AU20" s="379">
        <f t="shared" si="19"/>
        <v>0</v>
      </c>
      <c r="AV20" s="379" t="str">
        <f t="shared" si="20"/>
        <v/>
      </c>
      <c r="AW20" s="379">
        <f t="shared" si="21"/>
        <v>18</v>
      </c>
      <c r="AX20" s="379">
        <f t="shared" si="22"/>
        <v>3</v>
      </c>
      <c r="AY20" s="379" t="str">
        <f t="shared" si="23"/>
        <v>Tamet Assia</v>
      </c>
      <c r="AZ20" s="379">
        <f t="shared" si="24"/>
        <v>0</v>
      </c>
      <c r="BA20" s="379">
        <f t="shared" si="25"/>
        <v>0</v>
      </c>
      <c r="BB20" s="379" t="str">
        <f t="shared" si="26"/>
        <v/>
      </c>
    </row>
    <row r="21" spans="1:54" ht="16.5" customHeight="1" x14ac:dyDescent="0.45">
      <c r="A21" s="363">
        <v>16</v>
      </c>
      <c r="B21" s="364" t="str">
        <f t="shared" si="0"/>
        <v>Valetoux Laurent</v>
      </c>
      <c r="C21" s="365" t="str">
        <f t="shared" si="0"/>
        <v>H</v>
      </c>
      <c r="D21" s="366" t="str">
        <f t="shared" si="0"/>
        <v>Corbuches</v>
      </c>
      <c r="E21" s="354">
        <f t="shared" si="6"/>
        <v>17.8</v>
      </c>
      <c r="F21" s="367">
        <f t="shared" si="28"/>
        <v>16</v>
      </c>
      <c r="H21" s="390">
        <v>16</v>
      </c>
      <c r="I21" s="364" t="str">
        <f t="shared" si="2"/>
        <v>Layani Serge</v>
      </c>
      <c r="J21" s="365" t="str">
        <f t="shared" si="2"/>
        <v>H</v>
      </c>
      <c r="K21" s="365" t="str">
        <f t="shared" si="2"/>
        <v>ASGAF</v>
      </c>
      <c r="L21" s="354">
        <f t="shared" si="7"/>
        <v>8</v>
      </c>
      <c r="M21" s="367">
        <f t="shared" si="29"/>
        <v>16</v>
      </c>
      <c r="O21" s="920" t="s">
        <v>51</v>
      </c>
      <c r="P21" s="921"/>
      <c r="Q21" s="921"/>
      <c r="R21" s="921"/>
      <c r="S21" s="408"/>
      <c r="AB21" s="361" t="str">
        <f t="shared" si="12"/>
        <v/>
      </c>
      <c r="AC21" s="361" t="str">
        <f t="shared" si="3"/>
        <v/>
      </c>
      <c r="AD21" s="361" t="str">
        <f t="shared" si="13"/>
        <v/>
      </c>
      <c r="AE21" s="361">
        <f t="shared" si="14"/>
        <v>16</v>
      </c>
      <c r="AF21" s="361" t="str">
        <f t="shared" si="14"/>
        <v/>
      </c>
      <c r="AH21" s="362">
        <f t="shared" si="4"/>
        <v>16</v>
      </c>
      <c r="AI21" s="362" t="str">
        <f t="shared" si="15"/>
        <v/>
      </c>
      <c r="AJ21" s="362" t="str">
        <f t="shared" si="16"/>
        <v/>
      </c>
      <c r="AK21" s="362" t="str">
        <f t="shared" si="17"/>
        <v/>
      </c>
      <c r="AL21" s="362" t="str">
        <f t="shared" si="17"/>
        <v/>
      </c>
      <c r="AN21" s="407"/>
      <c r="AO21" s="407"/>
      <c r="AP21" s="407"/>
      <c r="AQ21" s="407"/>
      <c r="AR21" s="407"/>
      <c r="AS21" s="407"/>
      <c r="AT21" s="379">
        <f t="shared" si="18"/>
        <v>0</v>
      </c>
      <c r="AU21" s="379">
        <f t="shared" si="19"/>
        <v>0</v>
      </c>
      <c r="AV21" s="379" t="str">
        <f t="shared" si="20"/>
        <v/>
      </c>
      <c r="AW21" s="379">
        <f t="shared" si="21"/>
        <v>0</v>
      </c>
      <c r="AX21" s="379">
        <f t="shared" si="22"/>
        <v>0</v>
      </c>
      <c r="AY21" s="379" t="str">
        <f t="shared" si="23"/>
        <v/>
      </c>
      <c r="AZ21" s="379">
        <f t="shared" si="24"/>
        <v>16</v>
      </c>
      <c r="BA21" s="379">
        <f t="shared" si="25"/>
        <v>12</v>
      </c>
      <c r="BB21" s="379" t="str">
        <f t="shared" si="26"/>
        <v>Castrillo Vincent</v>
      </c>
    </row>
    <row r="22" spans="1:54" ht="16.5" customHeight="1" thickBot="1" x14ac:dyDescent="0.4">
      <c r="A22" s="363">
        <v>17</v>
      </c>
      <c r="B22" s="364" t="str">
        <f t="shared" ref="B22:D35" si="32">+B58</f>
        <v>Bellanger Alain</v>
      </c>
      <c r="C22" s="365" t="str">
        <f t="shared" si="32"/>
        <v>H</v>
      </c>
      <c r="D22" s="366" t="str">
        <f t="shared" si="32"/>
        <v>Chevannes</v>
      </c>
      <c r="E22" s="354">
        <f t="shared" si="6"/>
        <v>10</v>
      </c>
      <c r="F22" s="367">
        <f>+F21-2</f>
        <v>14</v>
      </c>
      <c r="H22" s="390">
        <v>17</v>
      </c>
      <c r="I22" s="364" t="str">
        <f t="shared" ref="I22:K35" si="33">+I58</f>
        <v>Fanchon Marc</v>
      </c>
      <c r="J22" s="365" t="str">
        <f t="shared" si="33"/>
        <v>H</v>
      </c>
      <c r="K22" s="365" t="str">
        <f t="shared" si="33"/>
        <v>Réveillon</v>
      </c>
      <c r="L22" s="354">
        <f t="shared" si="7"/>
        <v>22.6</v>
      </c>
      <c r="M22" s="367">
        <f>+M21-2</f>
        <v>14</v>
      </c>
      <c r="O22" s="409" t="s">
        <v>30</v>
      </c>
      <c r="P22" s="410" t="s">
        <v>31</v>
      </c>
      <c r="Q22" s="410" t="s">
        <v>26</v>
      </c>
      <c r="R22" s="410" t="s">
        <v>32</v>
      </c>
      <c r="S22" s="411" t="s">
        <v>8</v>
      </c>
      <c r="AB22" s="361" t="str">
        <f t="shared" si="12"/>
        <v/>
      </c>
      <c r="AC22" s="361">
        <f t="shared" si="3"/>
        <v>14</v>
      </c>
      <c r="AD22" s="361" t="str">
        <f t="shared" si="13"/>
        <v/>
      </c>
      <c r="AE22" s="361" t="str">
        <f t="shared" si="14"/>
        <v/>
      </c>
      <c r="AF22" s="361" t="str">
        <f t="shared" si="14"/>
        <v/>
      </c>
      <c r="AH22" s="362" t="str">
        <f t="shared" si="4"/>
        <v/>
      </c>
      <c r="AI22" s="362" t="str">
        <f t="shared" si="15"/>
        <v/>
      </c>
      <c r="AJ22" s="362" t="str">
        <f t="shared" si="16"/>
        <v/>
      </c>
      <c r="AK22" s="362" t="str">
        <f t="shared" si="17"/>
        <v/>
      </c>
      <c r="AL22" s="362">
        <f t="shared" si="17"/>
        <v>14</v>
      </c>
      <c r="AN22" s="407"/>
      <c r="AO22" s="407"/>
      <c r="AP22" s="407"/>
      <c r="AQ22" s="407"/>
      <c r="AR22" s="407"/>
      <c r="AS22" s="407"/>
      <c r="AT22" s="379">
        <f t="shared" si="18"/>
        <v>0</v>
      </c>
      <c r="AU22" s="379">
        <f t="shared" si="19"/>
        <v>0</v>
      </c>
      <c r="AV22" s="379" t="str">
        <f t="shared" si="20"/>
        <v/>
      </c>
      <c r="AW22" s="379">
        <f t="shared" si="21"/>
        <v>0</v>
      </c>
      <c r="AX22" s="379">
        <f t="shared" si="22"/>
        <v>0</v>
      </c>
      <c r="AY22" s="379" t="str">
        <f t="shared" si="23"/>
        <v/>
      </c>
      <c r="AZ22" s="379">
        <f t="shared" si="24"/>
        <v>16</v>
      </c>
      <c r="BA22" s="379">
        <f t="shared" si="25"/>
        <v>12</v>
      </c>
      <c r="BB22" s="379" t="str">
        <f t="shared" si="26"/>
        <v>Layani Serge</v>
      </c>
    </row>
    <row r="23" spans="1:54" ht="16.5" customHeight="1" x14ac:dyDescent="0.45">
      <c r="A23" s="363">
        <v>18</v>
      </c>
      <c r="B23" s="364" t="str">
        <f t="shared" si="32"/>
        <v>Foucault Lionel</v>
      </c>
      <c r="C23" s="365" t="str">
        <f t="shared" si="32"/>
        <v>H</v>
      </c>
      <c r="D23" s="366" t="str">
        <f t="shared" si="32"/>
        <v>Chevannes</v>
      </c>
      <c r="E23" s="354">
        <f t="shared" si="6"/>
        <v>16</v>
      </c>
      <c r="F23" s="367">
        <f>+F22</f>
        <v>14</v>
      </c>
      <c r="H23" s="390">
        <v>18</v>
      </c>
      <c r="I23" s="364" t="str">
        <f t="shared" si="33"/>
        <v>Gauvin Henri-Jacques</v>
      </c>
      <c r="J23" s="365" t="str">
        <f t="shared" si="33"/>
        <v>H</v>
      </c>
      <c r="K23" s="365" t="str">
        <f t="shared" si="33"/>
        <v>Réveillon</v>
      </c>
      <c r="L23" s="354">
        <f t="shared" si="7"/>
        <v>12.6</v>
      </c>
      <c r="M23" s="367">
        <f>+M22</f>
        <v>14</v>
      </c>
      <c r="O23" s="412">
        <v>1</v>
      </c>
      <c r="P23" s="413" t="str">
        <f t="shared" ref="P23:P34" si="34">IFERROR(VLOOKUP($O23,$AX$7:$AY$36,2,0),"")</f>
        <v>Beltrami Véronique</v>
      </c>
      <c r="Q23" s="369">
        <f t="shared" ref="Q23:Q34" si="35">IFERROR(VLOOKUP($P23,$I$6:$L$35,4,0),"")</f>
        <v>15.3</v>
      </c>
      <c r="R23" s="369" t="str">
        <f t="shared" ref="R23:R34" si="36">IFERROR(VLOOKUP($P23,$I$6:$L$35,3,0),"")</f>
        <v>Réveillon</v>
      </c>
      <c r="S23" s="371">
        <f t="shared" ref="S23:S34" si="37">IFERROR(VLOOKUP($P23,$I$6:$M$35,5,0),"")</f>
        <v>24</v>
      </c>
      <c r="AB23" s="361" t="str">
        <f t="shared" si="12"/>
        <v/>
      </c>
      <c r="AC23" s="361">
        <f t="shared" si="3"/>
        <v>14</v>
      </c>
      <c r="AD23" s="361" t="str">
        <f t="shared" si="13"/>
        <v/>
      </c>
      <c r="AE23" s="361" t="str">
        <f t="shared" si="14"/>
        <v/>
      </c>
      <c r="AF23" s="361" t="str">
        <f t="shared" si="14"/>
        <v/>
      </c>
      <c r="AH23" s="362" t="str">
        <f t="shared" si="4"/>
        <v/>
      </c>
      <c r="AI23" s="362" t="str">
        <f t="shared" si="15"/>
        <v/>
      </c>
      <c r="AJ23" s="362" t="str">
        <f t="shared" si="16"/>
        <v/>
      </c>
      <c r="AK23" s="362" t="str">
        <f t="shared" si="17"/>
        <v/>
      </c>
      <c r="AL23" s="362">
        <f t="shared" si="17"/>
        <v>14</v>
      </c>
      <c r="AN23" s="407"/>
      <c r="AO23" s="407"/>
      <c r="AP23" s="407"/>
      <c r="AQ23" s="407"/>
      <c r="AR23" s="407"/>
      <c r="AT23" s="379">
        <f t="shared" si="18"/>
        <v>0</v>
      </c>
      <c r="AU23" s="379">
        <f t="shared" si="19"/>
        <v>0</v>
      </c>
      <c r="AV23" s="379" t="str">
        <f t="shared" si="20"/>
        <v/>
      </c>
      <c r="AW23" s="379">
        <f t="shared" si="21"/>
        <v>0</v>
      </c>
      <c r="AX23" s="379">
        <f t="shared" si="22"/>
        <v>0</v>
      </c>
      <c r="AY23" s="379" t="str">
        <f t="shared" si="23"/>
        <v/>
      </c>
      <c r="AZ23" s="379">
        <f t="shared" si="24"/>
        <v>14</v>
      </c>
      <c r="BA23" s="379">
        <f t="shared" si="25"/>
        <v>14</v>
      </c>
      <c r="BB23" s="379" t="str">
        <f t="shared" si="26"/>
        <v>Fanchon Marc</v>
      </c>
    </row>
    <row r="24" spans="1:54" ht="16.5" customHeight="1" x14ac:dyDescent="0.35">
      <c r="A24" s="363">
        <v>19</v>
      </c>
      <c r="B24" s="364" t="str">
        <f t="shared" si="32"/>
        <v>Nicolle Olivier</v>
      </c>
      <c r="C24" s="365" t="str">
        <f t="shared" si="32"/>
        <v>H</v>
      </c>
      <c r="D24" s="366" t="str">
        <f t="shared" si="32"/>
        <v>Chevannes</v>
      </c>
      <c r="E24" s="354">
        <f t="shared" si="6"/>
        <v>15.6</v>
      </c>
      <c r="F24" s="367">
        <f>+F23-2</f>
        <v>12</v>
      </c>
      <c r="H24" s="390">
        <v>19</v>
      </c>
      <c r="I24" s="364" t="str">
        <f t="shared" si="33"/>
        <v>Esmenard Remy</v>
      </c>
      <c r="J24" s="365" t="str">
        <f t="shared" si="33"/>
        <v>H</v>
      </c>
      <c r="K24" s="365" t="str">
        <f t="shared" si="33"/>
        <v>Réveillon</v>
      </c>
      <c r="L24" s="354">
        <f t="shared" si="7"/>
        <v>20.100000000000001</v>
      </c>
      <c r="M24" s="367">
        <f>+M23-2</f>
        <v>12</v>
      </c>
      <c r="O24" s="414">
        <v>2</v>
      </c>
      <c r="P24" s="415" t="str">
        <f t="shared" si="34"/>
        <v>Gratot Christine</v>
      </c>
      <c r="Q24" s="376">
        <f t="shared" si="35"/>
        <v>36</v>
      </c>
      <c r="R24" s="376" t="str">
        <f t="shared" si="36"/>
        <v>Réveillon</v>
      </c>
      <c r="S24" s="378">
        <f t="shared" si="37"/>
        <v>20</v>
      </c>
      <c r="AB24" s="361" t="str">
        <f t="shared" si="12"/>
        <v/>
      </c>
      <c r="AC24" s="361">
        <f t="shared" si="3"/>
        <v>12</v>
      </c>
      <c r="AD24" s="361" t="str">
        <f t="shared" si="13"/>
        <v/>
      </c>
      <c r="AE24" s="361" t="str">
        <f t="shared" si="14"/>
        <v/>
      </c>
      <c r="AF24" s="361" t="str">
        <f t="shared" si="14"/>
        <v/>
      </c>
      <c r="AH24" s="362" t="str">
        <f t="shared" si="4"/>
        <v/>
      </c>
      <c r="AI24" s="362" t="str">
        <f t="shared" si="15"/>
        <v/>
      </c>
      <c r="AJ24" s="362" t="str">
        <f t="shared" si="16"/>
        <v/>
      </c>
      <c r="AK24" s="362" t="str">
        <f t="shared" si="17"/>
        <v/>
      </c>
      <c r="AL24" s="362">
        <f t="shared" si="17"/>
        <v>12</v>
      </c>
      <c r="AN24" s="407"/>
      <c r="AO24" s="407"/>
      <c r="AP24" s="407"/>
      <c r="AQ24" s="407"/>
      <c r="AR24" s="407"/>
      <c r="AT24" s="379">
        <f t="shared" si="18"/>
        <v>0</v>
      </c>
      <c r="AU24" s="379">
        <f t="shared" si="19"/>
        <v>0</v>
      </c>
      <c r="AV24" s="379" t="str">
        <f t="shared" si="20"/>
        <v/>
      </c>
      <c r="AW24" s="379">
        <f t="shared" si="21"/>
        <v>0</v>
      </c>
      <c r="AX24" s="379">
        <f t="shared" si="22"/>
        <v>0</v>
      </c>
      <c r="AY24" s="379" t="str">
        <f t="shared" si="23"/>
        <v/>
      </c>
      <c r="AZ24" s="379">
        <f t="shared" si="24"/>
        <v>14</v>
      </c>
      <c r="BA24" s="379">
        <f t="shared" si="25"/>
        <v>14</v>
      </c>
      <c r="BB24" s="379" t="str">
        <f t="shared" si="26"/>
        <v>Gauvin Henri-Jacques</v>
      </c>
    </row>
    <row r="25" spans="1:54" ht="16.5" customHeight="1" x14ac:dyDescent="0.45">
      <c r="A25" s="363">
        <v>20</v>
      </c>
      <c r="B25" s="364" t="str">
        <f t="shared" si="32"/>
        <v>Salvoch Jean-Marc</v>
      </c>
      <c r="C25" s="365" t="str">
        <f t="shared" si="32"/>
        <v>H</v>
      </c>
      <c r="D25" s="366" t="str">
        <f t="shared" si="32"/>
        <v>Chevannes</v>
      </c>
      <c r="E25" s="354">
        <f t="shared" si="6"/>
        <v>12.8</v>
      </c>
      <c r="F25" s="367">
        <f t="shared" ref="F25:F35" si="38">+F24</f>
        <v>12</v>
      </c>
      <c r="H25" s="390">
        <v>20</v>
      </c>
      <c r="I25" s="364" t="str">
        <f t="shared" si="33"/>
        <v>Sejour Christian</v>
      </c>
      <c r="J25" s="365" t="str">
        <f t="shared" si="33"/>
        <v>H</v>
      </c>
      <c r="K25" s="365" t="str">
        <f t="shared" si="33"/>
        <v>Réveillon</v>
      </c>
      <c r="L25" s="354">
        <f t="shared" si="7"/>
        <v>28.2</v>
      </c>
      <c r="M25" s="367">
        <f t="shared" ref="M25:M35" si="39">+M24</f>
        <v>12</v>
      </c>
      <c r="O25" s="416">
        <v>3</v>
      </c>
      <c r="P25" s="415" t="str">
        <f t="shared" si="34"/>
        <v>Tamet Assia</v>
      </c>
      <c r="Q25" s="376">
        <f t="shared" si="35"/>
        <v>13.1</v>
      </c>
      <c r="R25" s="376" t="str">
        <f t="shared" si="36"/>
        <v>Réveillon</v>
      </c>
      <c r="S25" s="378">
        <f t="shared" si="37"/>
        <v>18</v>
      </c>
      <c r="AB25" s="361" t="str">
        <f t="shared" si="12"/>
        <v/>
      </c>
      <c r="AC25" s="361">
        <f t="shared" si="3"/>
        <v>12</v>
      </c>
      <c r="AD25" s="361" t="str">
        <f t="shared" si="13"/>
        <v/>
      </c>
      <c r="AE25" s="361" t="str">
        <f t="shared" si="14"/>
        <v/>
      </c>
      <c r="AF25" s="361" t="str">
        <f t="shared" si="14"/>
        <v/>
      </c>
      <c r="AH25" s="362" t="str">
        <f t="shared" si="4"/>
        <v/>
      </c>
      <c r="AI25" s="362" t="str">
        <f t="shared" si="15"/>
        <v/>
      </c>
      <c r="AJ25" s="362" t="str">
        <f t="shared" si="16"/>
        <v/>
      </c>
      <c r="AK25" s="362" t="str">
        <f t="shared" si="17"/>
        <v/>
      </c>
      <c r="AL25" s="362">
        <f t="shared" si="17"/>
        <v>12</v>
      </c>
      <c r="AN25" s="407"/>
      <c r="AO25" s="407"/>
      <c r="AP25" s="407"/>
      <c r="AQ25" s="407"/>
      <c r="AR25" s="407"/>
      <c r="AT25" s="379">
        <f t="shared" si="18"/>
        <v>0</v>
      </c>
      <c r="AU25" s="379">
        <f t="shared" si="19"/>
        <v>0</v>
      </c>
      <c r="AV25" s="379" t="str">
        <f t="shared" si="20"/>
        <v/>
      </c>
      <c r="AW25" s="379">
        <f t="shared" si="21"/>
        <v>0</v>
      </c>
      <c r="AX25" s="379">
        <f t="shared" si="22"/>
        <v>0</v>
      </c>
      <c r="AY25" s="379" t="str">
        <f t="shared" si="23"/>
        <v/>
      </c>
      <c r="AZ25" s="379">
        <f t="shared" si="24"/>
        <v>12</v>
      </c>
      <c r="BA25" s="379">
        <f t="shared" si="25"/>
        <v>16</v>
      </c>
      <c r="BB25" s="379" t="str">
        <f t="shared" si="26"/>
        <v>Esmenard Remy</v>
      </c>
    </row>
    <row r="26" spans="1:54" ht="16.5" customHeight="1" x14ac:dyDescent="0.35">
      <c r="A26" s="363">
        <v>21</v>
      </c>
      <c r="B26" s="364" t="str">
        <f t="shared" si="32"/>
        <v>Savoye Pierre</v>
      </c>
      <c r="C26" s="365" t="str">
        <f t="shared" si="32"/>
        <v>H</v>
      </c>
      <c r="D26" s="366" t="str">
        <f t="shared" si="32"/>
        <v>ASGAF</v>
      </c>
      <c r="E26" s="354">
        <f t="shared" si="6"/>
        <v>22.9</v>
      </c>
      <c r="F26" s="367">
        <f>+F25-2</f>
        <v>10</v>
      </c>
      <c r="H26" s="390">
        <v>21</v>
      </c>
      <c r="I26" s="364" t="str">
        <f t="shared" si="33"/>
        <v>Pieters Philippe</v>
      </c>
      <c r="J26" s="365" t="str">
        <f t="shared" si="33"/>
        <v>H</v>
      </c>
      <c r="K26" s="365" t="str">
        <f t="shared" si="33"/>
        <v>Chevannes</v>
      </c>
      <c r="L26" s="354">
        <f t="shared" si="7"/>
        <v>13.5</v>
      </c>
      <c r="M26" s="367">
        <f>+M25-2</f>
        <v>10</v>
      </c>
      <c r="O26" s="414">
        <v>4</v>
      </c>
      <c r="P26" s="415" t="str">
        <f t="shared" si="34"/>
        <v/>
      </c>
      <c r="Q26" s="376" t="str">
        <f t="shared" si="35"/>
        <v/>
      </c>
      <c r="R26" s="376" t="str">
        <f t="shared" si="36"/>
        <v/>
      </c>
      <c r="S26" s="378" t="str">
        <f t="shared" si="37"/>
        <v/>
      </c>
      <c r="AB26" s="361">
        <f t="shared" si="12"/>
        <v>10</v>
      </c>
      <c r="AC26" s="361" t="str">
        <f t="shared" si="3"/>
        <v/>
      </c>
      <c r="AD26" s="361" t="str">
        <f t="shared" si="13"/>
        <v/>
      </c>
      <c r="AE26" s="361" t="str">
        <f t="shared" si="14"/>
        <v/>
      </c>
      <c r="AF26" s="361" t="str">
        <f t="shared" si="14"/>
        <v/>
      </c>
      <c r="AH26" s="362" t="str">
        <f t="shared" si="4"/>
        <v/>
      </c>
      <c r="AI26" s="362">
        <f t="shared" si="15"/>
        <v>10</v>
      </c>
      <c r="AJ26" s="362" t="str">
        <f t="shared" si="16"/>
        <v/>
      </c>
      <c r="AK26" s="362" t="str">
        <f t="shared" si="17"/>
        <v/>
      </c>
      <c r="AL26" s="362" t="str">
        <f t="shared" si="17"/>
        <v/>
      </c>
      <c r="AN26" s="407"/>
      <c r="AO26" s="407"/>
      <c r="AP26" s="407"/>
      <c r="AQ26" s="407"/>
      <c r="AR26" s="407"/>
      <c r="AT26" s="379">
        <f t="shared" si="18"/>
        <v>0</v>
      </c>
      <c r="AU26" s="379">
        <f t="shared" si="19"/>
        <v>0</v>
      </c>
      <c r="AV26" s="379" t="str">
        <f t="shared" si="20"/>
        <v/>
      </c>
      <c r="AW26" s="379">
        <f t="shared" si="21"/>
        <v>0</v>
      </c>
      <c r="AX26" s="379">
        <f t="shared" si="22"/>
        <v>0</v>
      </c>
      <c r="AY26" s="379" t="str">
        <f t="shared" si="23"/>
        <v/>
      </c>
      <c r="AZ26" s="379">
        <f t="shared" si="24"/>
        <v>12</v>
      </c>
      <c r="BA26" s="379">
        <f t="shared" si="25"/>
        <v>16</v>
      </c>
      <c r="BB26" s="379" t="str">
        <f t="shared" si="26"/>
        <v>Sejour Christian</v>
      </c>
    </row>
    <row r="27" spans="1:54" ht="16.5" customHeight="1" x14ac:dyDescent="0.45">
      <c r="A27" s="363">
        <v>22</v>
      </c>
      <c r="B27" s="364" t="str">
        <f t="shared" si="32"/>
        <v>Sompare Wotème</v>
      </c>
      <c r="C27" s="365" t="str">
        <f t="shared" si="32"/>
        <v>H</v>
      </c>
      <c r="D27" s="366" t="str">
        <f t="shared" si="32"/>
        <v>ASGAF</v>
      </c>
      <c r="E27" s="354">
        <f t="shared" si="6"/>
        <v>13.3</v>
      </c>
      <c r="F27" s="367">
        <f t="shared" si="38"/>
        <v>10</v>
      </c>
      <c r="H27" s="390">
        <v>22</v>
      </c>
      <c r="I27" s="364" t="str">
        <f t="shared" si="33"/>
        <v>Viron Alain</v>
      </c>
      <c r="J27" s="365" t="str">
        <f t="shared" si="33"/>
        <v>H</v>
      </c>
      <c r="K27" s="365" t="str">
        <f t="shared" si="33"/>
        <v>Chevannes</v>
      </c>
      <c r="L27" s="354">
        <f t="shared" si="7"/>
        <v>11</v>
      </c>
      <c r="M27" s="367">
        <f t="shared" si="39"/>
        <v>10</v>
      </c>
      <c r="O27" s="416">
        <v>5</v>
      </c>
      <c r="P27" s="415" t="str">
        <f t="shared" si="34"/>
        <v/>
      </c>
      <c r="Q27" s="376" t="str">
        <f t="shared" si="35"/>
        <v/>
      </c>
      <c r="R27" s="376" t="str">
        <f t="shared" si="36"/>
        <v/>
      </c>
      <c r="S27" s="378" t="str">
        <f t="shared" si="37"/>
        <v/>
      </c>
      <c r="AB27" s="361">
        <f t="shared" si="12"/>
        <v>10</v>
      </c>
      <c r="AC27" s="361" t="str">
        <f t="shared" si="3"/>
        <v/>
      </c>
      <c r="AD27" s="361" t="str">
        <f t="shared" si="13"/>
        <v/>
      </c>
      <c r="AE27" s="361" t="str">
        <f t="shared" si="14"/>
        <v/>
      </c>
      <c r="AF27" s="361" t="str">
        <f t="shared" si="14"/>
        <v/>
      </c>
      <c r="AH27" s="362" t="str">
        <f t="shared" si="4"/>
        <v/>
      </c>
      <c r="AI27" s="362">
        <f t="shared" si="15"/>
        <v>10</v>
      </c>
      <c r="AJ27" s="362" t="str">
        <f t="shared" si="16"/>
        <v/>
      </c>
      <c r="AK27" s="362" t="str">
        <f t="shared" si="17"/>
        <v/>
      </c>
      <c r="AL27" s="362" t="str">
        <f t="shared" si="17"/>
        <v/>
      </c>
      <c r="AN27" s="407"/>
      <c r="AO27" s="407"/>
      <c r="AP27" s="407"/>
      <c r="AQ27" s="407"/>
      <c r="AR27" s="407"/>
      <c r="AT27" s="379">
        <f t="shared" si="18"/>
        <v>0</v>
      </c>
      <c r="AU27" s="379">
        <f t="shared" si="19"/>
        <v>0</v>
      </c>
      <c r="AV27" s="379" t="str">
        <f t="shared" si="20"/>
        <v/>
      </c>
      <c r="AW27" s="379">
        <f t="shared" si="21"/>
        <v>0</v>
      </c>
      <c r="AX27" s="379">
        <f t="shared" si="22"/>
        <v>0</v>
      </c>
      <c r="AY27" s="379" t="str">
        <f t="shared" si="23"/>
        <v/>
      </c>
      <c r="AZ27" s="379">
        <f t="shared" si="24"/>
        <v>10</v>
      </c>
      <c r="BA27" s="379">
        <f t="shared" si="25"/>
        <v>18</v>
      </c>
      <c r="BB27" s="379" t="str">
        <f t="shared" si="26"/>
        <v>Pieters Philippe</v>
      </c>
    </row>
    <row r="28" spans="1:54" ht="16.5" customHeight="1" x14ac:dyDescent="0.35">
      <c r="A28" s="363">
        <v>23</v>
      </c>
      <c r="B28" s="364" t="str">
        <f t="shared" si="32"/>
        <v>Tamet Assia</v>
      </c>
      <c r="C28" s="365" t="str">
        <f t="shared" si="32"/>
        <v>F</v>
      </c>
      <c r="D28" s="366" t="str">
        <f t="shared" si="32"/>
        <v>Réveillon</v>
      </c>
      <c r="E28" s="354">
        <f t="shared" si="6"/>
        <v>13.1</v>
      </c>
      <c r="F28" s="367">
        <f>+F27-2</f>
        <v>8</v>
      </c>
      <c r="H28" s="390">
        <v>23</v>
      </c>
      <c r="I28" s="364" t="str">
        <f t="shared" si="33"/>
        <v>Valetoux Laurent</v>
      </c>
      <c r="J28" s="365" t="str">
        <f t="shared" si="33"/>
        <v>H</v>
      </c>
      <c r="K28" s="365" t="str">
        <f t="shared" si="33"/>
        <v>Corbuches</v>
      </c>
      <c r="L28" s="354">
        <f t="shared" si="7"/>
        <v>17.8</v>
      </c>
      <c r="M28" s="367">
        <f>+M27-2</f>
        <v>8</v>
      </c>
      <c r="O28" s="414">
        <v>6</v>
      </c>
      <c r="P28" s="415" t="str">
        <f t="shared" si="34"/>
        <v/>
      </c>
      <c r="Q28" s="376" t="str">
        <f t="shared" si="35"/>
        <v/>
      </c>
      <c r="R28" s="376" t="str">
        <f t="shared" si="36"/>
        <v/>
      </c>
      <c r="S28" s="378" t="str">
        <f t="shared" si="37"/>
        <v/>
      </c>
      <c r="AB28" s="361" t="str">
        <f t="shared" si="12"/>
        <v/>
      </c>
      <c r="AC28" s="361" t="str">
        <f t="shared" si="3"/>
        <v/>
      </c>
      <c r="AD28" s="361" t="str">
        <f t="shared" si="13"/>
        <v/>
      </c>
      <c r="AE28" s="361" t="str">
        <f t="shared" si="14"/>
        <v/>
      </c>
      <c r="AF28" s="361">
        <f t="shared" si="14"/>
        <v>8</v>
      </c>
      <c r="AH28" s="362" t="str">
        <f t="shared" si="4"/>
        <v/>
      </c>
      <c r="AI28" s="362" t="str">
        <f t="shared" si="15"/>
        <v/>
      </c>
      <c r="AJ28" s="362" t="str">
        <f t="shared" si="16"/>
        <v/>
      </c>
      <c r="AK28" s="362">
        <f t="shared" si="17"/>
        <v>8</v>
      </c>
      <c r="AL28" s="362" t="str">
        <f t="shared" si="17"/>
        <v/>
      </c>
      <c r="AN28" s="407"/>
      <c r="AO28" s="407"/>
      <c r="AP28" s="407"/>
      <c r="AQ28" s="407"/>
      <c r="AR28" s="407"/>
      <c r="AT28" s="379">
        <f t="shared" si="18"/>
        <v>0</v>
      </c>
      <c r="AU28" s="379">
        <f t="shared" si="19"/>
        <v>0</v>
      </c>
      <c r="AV28" s="379" t="str">
        <f t="shared" si="20"/>
        <v/>
      </c>
      <c r="AW28" s="379">
        <f t="shared" si="21"/>
        <v>0</v>
      </c>
      <c r="AX28" s="379">
        <f t="shared" si="22"/>
        <v>0</v>
      </c>
      <c r="AY28" s="379" t="str">
        <f t="shared" si="23"/>
        <v/>
      </c>
      <c r="AZ28" s="379">
        <f t="shared" si="24"/>
        <v>10</v>
      </c>
      <c r="BA28" s="379">
        <f t="shared" si="25"/>
        <v>18</v>
      </c>
      <c r="BB28" s="379" t="str">
        <f t="shared" si="26"/>
        <v>Viron Alain</v>
      </c>
    </row>
    <row r="29" spans="1:54" ht="16.5" customHeight="1" x14ac:dyDescent="0.45">
      <c r="A29" s="363">
        <v>24</v>
      </c>
      <c r="B29" s="364" t="str">
        <f t="shared" si="32"/>
        <v>Tamet Yves</v>
      </c>
      <c r="C29" s="365" t="str">
        <f t="shared" si="32"/>
        <v>H</v>
      </c>
      <c r="D29" s="366" t="str">
        <f t="shared" si="32"/>
        <v>Réveillon</v>
      </c>
      <c r="E29" s="354">
        <f t="shared" si="6"/>
        <v>20.5</v>
      </c>
      <c r="F29" s="367">
        <f t="shared" si="38"/>
        <v>8</v>
      </c>
      <c r="H29" s="390">
        <v>24</v>
      </c>
      <c r="I29" s="364" t="str">
        <f t="shared" si="33"/>
        <v>Soler Alain</v>
      </c>
      <c r="J29" s="365" t="str">
        <f t="shared" si="33"/>
        <v>H</v>
      </c>
      <c r="K29" s="365" t="str">
        <f t="shared" si="33"/>
        <v>Corbuches</v>
      </c>
      <c r="L29" s="354">
        <f t="shared" si="7"/>
        <v>12</v>
      </c>
      <c r="M29" s="367">
        <f t="shared" si="39"/>
        <v>8</v>
      </c>
      <c r="O29" s="416">
        <v>7</v>
      </c>
      <c r="P29" s="415" t="str">
        <f t="shared" si="34"/>
        <v/>
      </c>
      <c r="Q29" s="376" t="str">
        <f t="shared" si="35"/>
        <v/>
      </c>
      <c r="R29" s="376" t="str">
        <f t="shared" si="36"/>
        <v/>
      </c>
      <c r="S29" s="378" t="str">
        <f t="shared" si="37"/>
        <v/>
      </c>
      <c r="AB29" s="361" t="str">
        <f t="shared" si="12"/>
        <v/>
      </c>
      <c r="AC29" s="361" t="str">
        <f t="shared" si="3"/>
        <v/>
      </c>
      <c r="AD29" s="361" t="str">
        <f t="shared" si="13"/>
        <v/>
      </c>
      <c r="AE29" s="361" t="str">
        <f t="shared" si="14"/>
        <v/>
      </c>
      <c r="AF29" s="361">
        <f t="shared" si="14"/>
        <v>8</v>
      </c>
      <c r="AH29" s="362" t="str">
        <f t="shared" si="4"/>
        <v/>
      </c>
      <c r="AI29" s="362" t="str">
        <f t="shared" si="15"/>
        <v/>
      </c>
      <c r="AJ29" s="362" t="str">
        <f t="shared" si="16"/>
        <v/>
      </c>
      <c r="AK29" s="362">
        <f t="shared" si="17"/>
        <v>8</v>
      </c>
      <c r="AL29" s="362" t="str">
        <f t="shared" si="17"/>
        <v/>
      </c>
      <c r="AN29" s="407"/>
      <c r="AO29" s="407"/>
      <c r="AP29" s="407"/>
      <c r="AQ29" s="407"/>
      <c r="AR29" s="407"/>
      <c r="AT29" s="379">
        <f t="shared" si="18"/>
        <v>0</v>
      </c>
      <c r="AU29" s="379">
        <f t="shared" si="19"/>
        <v>0</v>
      </c>
      <c r="AV29" s="379" t="str">
        <f t="shared" si="20"/>
        <v/>
      </c>
      <c r="AW29" s="379">
        <f t="shared" si="21"/>
        <v>0</v>
      </c>
      <c r="AX29" s="379">
        <f t="shared" si="22"/>
        <v>0</v>
      </c>
      <c r="AY29" s="379" t="str">
        <f t="shared" si="23"/>
        <v/>
      </c>
      <c r="AZ29" s="379">
        <f t="shared" si="24"/>
        <v>8</v>
      </c>
      <c r="BA29" s="379">
        <f t="shared" si="25"/>
        <v>20</v>
      </c>
      <c r="BB29" s="379" t="str">
        <f t="shared" si="26"/>
        <v>Valetoux Laurent</v>
      </c>
    </row>
    <row r="30" spans="1:54" ht="16.5" customHeight="1" x14ac:dyDescent="0.35">
      <c r="A30" s="363">
        <v>25</v>
      </c>
      <c r="B30" s="364" t="str">
        <f t="shared" si="32"/>
        <v>Fanchon Marc</v>
      </c>
      <c r="C30" s="365" t="str">
        <f t="shared" si="32"/>
        <v>H</v>
      </c>
      <c r="D30" s="366" t="str">
        <f t="shared" si="32"/>
        <v>Réveillon</v>
      </c>
      <c r="E30" s="354">
        <f t="shared" si="6"/>
        <v>22.6</v>
      </c>
      <c r="F30" s="367">
        <f>+F29-2</f>
        <v>6</v>
      </c>
      <c r="H30" s="390">
        <v>25</v>
      </c>
      <c r="I30" s="364" t="str">
        <f t="shared" si="33"/>
        <v>Savoye Pierre</v>
      </c>
      <c r="J30" s="365" t="str">
        <f t="shared" si="33"/>
        <v>H</v>
      </c>
      <c r="K30" s="365" t="str">
        <f t="shared" si="33"/>
        <v>ASGAF</v>
      </c>
      <c r="L30" s="354">
        <f t="shared" si="7"/>
        <v>22.9</v>
      </c>
      <c r="M30" s="367">
        <f>+M29-2</f>
        <v>6</v>
      </c>
      <c r="O30" s="414">
        <v>8</v>
      </c>
      <c r="P30" s="415" t="str">
        <f t="shared" si="34"/>
        <v/>
      </c>
      <c r="Q30" s="376" t="str">
        <f t="shared" si="35"/>
        <v/>
      </c>
      <c r="R30" s="376" t="str">
        <f t="shared" si="36"/>
        <v/>
      </c>
      <c r="S30" s="378" t="str">
        <f t="shared" si="37"/>
        <v/>
      </c>
      <c r="AB30" s="361" t="str">
        <f t="shared" si="12"/>
        <v/>
      </c>
      <c r="AC30" s="361" t="str">
        <f t="shared" si="3"/>
        <v/>
      </c>
      <c r="AD30" s="361" t="str">
        <f t="shared" si="13"/>
        <v/>
      </c>
      <c r="AE30" s="361" t="str">
        <f t="shared" si="14"/>
        <v/>
      </c>
      <c r="AF30" s="361">
        <f t="shared" si="14"/>
        <v>6</v>
      </c>
      <c r="AH30" s="362">
        <f t="shared" si="4"/>
        <v>6</v>
      </c>
      <c r="AI30" s="362" t="str">
        <f t="shared" si="15"/>
        <v/>
      </c>
      <c r="AJ30" s="362" t="str">
        <f t="shared" si="16"/>
        <v/>
      </c>
      <c r="AK30" s="362" t="str">
        <f t="shared" si="17"/>
        <v/>
      </c>
      <c r="AL30" s="362" t="str">
        <f t="shared" si="17"/>
        <v/>
      </c>
      <c r="AN30" s="407"/>
      <c r="AO30" s="407"/>
      <c r="AP30" s="407"/>
      <c r="AQ30" s="407"/>
      <c r="AR30" s="407"/>
      <c r="AT30" s="379">
        <f t="shared" si="18"/>
        <v>0</v>
      </c>
      <c r="AU30" s="379">
        <f t="shared" si="19"/>
        <v>0</v>
      </c>
      <c r="AV30" s="379" t="str">
        <f t="shared" si="20"/>
        <v/>
      </c>
      <c r="AW30" s="379">
        <f t="shared" si="21"/>
        <v>0</v>
      </c>
      <c r="AX30" s="379">
        <f t="shared" si="22"/>
        <v>0</v>
      </c>
      <c r="AY30" s="379" t="str">
        <f t="shared" si="23"/>
        <v/>
      </c>
      <c r="AZ30" s="379">
        <f t="shared" si="24"/>
        <v>8</v>
      </c>
      <c r="BA30" s="379">
        <f t="shared" si="25"/>
        <v>20</v>
      </c>
      <c r="BB30" s="379" t="str">
        <f t="shared" si="26"/>
        <v>Soler Alain</v>
      </c>
    </row>
    <row r="31" spans="1:54" ht="16.5" customHeight="1" x14ac:dyDescent="0.45">
      <c r="A31" s="363">
        <v>26</v>
      </c>
      <c r="B31" s="364" t="str">
        <f t="shared" si="32"/>
        <v>Gauvin Henri-Jacques</v>
      </c>
      <c r="C31" s="365" t="str">
        <f t="shared" si="32"/>
        <v>H</v>
      </c>
      <c r="D31" s="366" t="str">
        <f t="shared" si="32"/>
        <v>Réveillon</v>
      </c>
      <c r="E31" s="354">
        <f t="shared" si="6"/>
        <v>12.6</v>
      </c>
      <c r="F31" s="367">
        <f t="shared" si="38"/>
        <v>6</v>
      </c>
      <c r="H31" s="390">
        <v>26</v>
      </c>
      <c r="I31" s="364" t="str">
        <f t="shared" si="33"/>
        <v>Sompare Wotème</v>
      </c>
      <c r="J31" s="365" t="str">
        <f t="shared" si="33"/>
        <v>H</v>
      </c>
      <c r="K31" s="365" t="str">
        <f t="shared" si="33"/>
        <v>ASGAF</v>
      </c>
      <c r="L31" s="354">
        <f t="shared" si="7"/>
        <v>13.3</v>
      </c>
      <c r="M31" s="367">
        <f t="shared" si="39"/>
        <v>6</v>
      </c>
      <c r="O31" s="416">
        <v>9</v>
      </c>
      <c r="P31" s="415" t="str">
        <f t="shared" si="34"/>
        <v/>
      </c>
      <c r="Q31" s="376" t="str">
        <f t="shared" si="35"/>
        <v/>
      </c>
      <c r="R31" s="376" t="str">
        <f t="shared" si="36"/>
        <v/>
      </c>
      <c r="S31" s="378" t="str">
        <f t="shared" si="37"/>
        <v/>
      </c>
      <c r="AB31" s="361" t="str">
        <f t="shared" si="12"/>
        <v/>
      </c>
      <c r="AC31" s="361" t="str">
        <f t="shared" si="3"/>
        <v/>
      </c>
      <c r="AD31" s="361" t="str">
        <f t="shared" si="13"/>
        <v/>
      </c>
      <c r="AE31" s="361" t="str">
        <f t="shared" si="14"/>
        <v/>
      </c>
      <c r="AF31" s="361">
        <f t="shared" si="14"/>
        <v>6</v>
      </c>
      <c r="AH31" s="362">
        <f t="shared" si="4"/>
        <v>6</v>
      </c>
      <c r="AI31" s="362" t="str">
        <f t="shared" si="15"/>
        <v/>
      </c>
      <c r="AJ31" s="362" t="str">
        <f t="shared" si="16"/>
        <v/>
      </c>
      <c r="AK31" s="362" t="str">
        <f t="shared" si="17"/>
        <v/>
      </c>
      <c r="AL31" s="362" t="str">
        <f t="shared" si="17"/>
        <v/>
      </c>
      <c r="AN31" s="407"/>
      <c r="AO31" s="407"/>
      <c r="AP31" s="407"/>
      <c r="AQ31" s="407"/>
      <c r="AR31" s="407"/>
      <c r="AT31" s="379">
        <f t="shared" si="18"/>
        <v>0</v>
      </c>
      <c r="AU31" s="379">
        <f t="shared" si="19"/>
        <v>0</v>
      </c>
      <c r="AV31" s="379" t="str">
        <f t="shared" si="20"/>
        <v/>
      </c>
      <c r="AW31" s="379">
        <f t="shared" si="21"/>
        <v>0</v>
      </c>
      <c r="AX31" s="379">
        <f t="shared" si="22"/>
        <v>0</v>
      </c>
      <c r="AY31" s="379" t="str">
        <f t="shared" si="23"/>
        <v/>
      </c>
      <c r="AZ31" s="379">
        <f t="shared" si="24"/>
        <v>6</v>
      </c>
      <c r="BA31" s="379">
        <f t="shared" si="25"/>
        <v>22</v>
      </c>
      <c r="BB31" s="379" t="str">
        <f t="shared" si="26"/>
        <v>Savoye Pierre</v>
      </c>
    </row>
    <row r="32" spans="1:54" ht="16.5" customHeight="1" x14ac:dyDescent="0.35">
      <c r="A32" s="363">
        <v>27</v>
      </c>
      <c r="B32" s="364" t="str">
        <f t="shared" si="32"/>
        <v>Dupuy Eric</v>
      </c>
      <c r="C32" s="365" t="str">
        <f t="shared" si="32"/>
        <v>H</v>
      </c>
      <c r="D32" s="366" t="str">
        <f t="shared" si="32"/>
        <v>ASGAF</v>
      </c>
      <c r="E32" s="354">
        <f t="shared" si="6"/>
        <v>13.8</v>
      </c>
      <c r="F32" s="367">
        <f>+F31-2</f>
        <v>4</v>
      </c>
      <c r="H32" s="390">
        <v>27</v>
      </c>
      <c r="I32" s="364" t="str">
        <f t="shared" si="33"/>
        <v>Nicolle Olivier</v>
      </c>
      <c r="J32" s="365" t="str">
        <f t="shared" si="33"/>
        <v>H</v>
      </c>
      <c r="K32" s="365" t="str">
        <f t="shared" si="33"/>
        <v>Chevannes</v>
      </c>
      <c r="L32" s="354">
        <f t="shared" si="7"/>
        <v>15.6</v>
      </c>
      <c r="M32" s="367">
        <f>+M31-2</f>
        <v>4</v>
      </c>
      <c r="O32" s="414">
        <v>10</v>
      </c>
      <c r="P32" s="415" t="str">
        <f t="shared" si="34"/>
        <v/>
      </c>
      <c r="Q32" s="376" t="str">
        <f t="shared" si="35"/>
        <v/>
      </c>
      <c r="R32" s="376" t="str">
        <f t="shared" si="36"/>
        <v/>
      </c>
      <c r="S32" s="378" t="str">
        <f t="shared" si="37"/>
        <v/>
      </c>
      <c r="AB32" s="361">
        <f t="shared" si="12"/>
        <v>4</v>
      </c>
      <c r="AC32" s="361" t="str">
        <f t="shared" si="3"/>
        <v/>
      </c>
      <c r="AD32" s="361" t="str">
        <f t="shared" si="13"/>
        <v/>
      </c>
      <c r="AE32" s="361" t="str">
        <f t="shared" si="14"/>
        <v/>
      </c>
      <c r="AF32" s="361" t="str">
        <f t="shared" si="14"/>
        <v/>
      </c>
      <c r="AH32" s="362" t="str">
        <f t="shared" si="4"/>
        <v/>
      </c>
      <c r="AI32" s="362">
        <f t="shared" si="15"/>
        <v>4</v>
      </c>
      <c r="AJ32" s="362" t="str">
        <f t="shared" si="16"/>
        <v/>
      </c>
      <c r="AK32" s="362" t="str">
        <f t="shared" si="17"/>
        <v/>
      </c>
      <c r="AL32" s="362" t="str">
        <f t="shared" si="17"/>
        <v/>
      </c>
      <c r="AN32" s="407"/>
      <c r="AO32" s="407"/>
      <c r="AP32" s="407"/>
      <c r="AQ32" s="407"/>
      <c r="AR32" s="407"/>
      <c r="AT32" s="379">
        <f t="shared" si="18"/>
        <v>0</v>
      </c>
      <c r="AU32" s="379">
        <f t="shared" si="19"/>
        <v>0</v>
      </c>
      <c r="AV32" s="379" t="str">
        <f t="shared" si="20"/>
        <v/>
      </c>
      <c r="AW32" s="379">
        <f t="shared" si="21"/>
        <v>0</v>
      </c>
      <c r="AX32" s="379">
        <f t="shared" si="22"/>
        <v>0</v>
      </c>
      <c r="AY32" s="379" t="str">
        <f t="shared" si="23"/>
        <v/>
      </c>
      <c r="AZ32" s="379">
        <f t="shared" si="24"/>
        <v>6</v>
      </c>
      <c r="BA32" s="379">
        <f t="shared" si="25"/>
        <v>22</v>
      </c>
      <c r="BB32" s="379" t="str">
        <f t="shared" si="26"/>
        <v>Sompare Wotème</v>
      </c>
    </row>
    <row r="33" spans="1:54" ht="16.5" customHeight="1" x14ac:dyDescent="0.45">
      <c r="A33" s="363">
        <v>28</v>
      </c>
      <c r="B33" s="364" t="str">
        <f t="shared" si="32"/>
        <v>Norrant Gwenael</v>
      </c>
      <c r="C33" s="365" t="str">
        <f t="shared" si="32"/>
        <v>H</v>
      </c>
      <c r="D33" s="366" t="str">
        <f t="shared" si="32"/>
        <v>ASGAF</v>
      </c>
      <c r="E33" s="354">
        <f t="shared" si="6"/>
        <v>14.3</v>
      </c>
      <c r="F33" s="367">
        <f t="shared" si="38"/>
        <v>4</v>
      </c>
      <c r="H33" s="390">
        <v>28</v>
      </c>
      <c r="I33" s="364" t="str">
        <f t="shared" si="33"/>
        <v>Salvoch Jean-Marc</v>
      </c>
      <c r="J33" s="365" t="str">
        <f t="shared" si="33"/>
        <v>H</v>
      </c>
      <c r="K33" s="365" t="str">
        <f t="shared" si="33"/>
        <v>Chevannes</v>
      </c>
      <c r="L33" s="354">
        <f t="shared" si="7"/>
        <v>12.8</v>
      </c>
      <c r="M33" s="367">
        <f t="shared" si="39"/>
        <v>4</v>
      </c>
      <c r="O33" s="416">
        <v>11</v>
      </c>
      <c r="P33" s="415" t="str">
        <f t="shared" si="34"/>
        <v/>
      </c>
      <c r="Q33" s="376" t="str">
        <f t="shared" si="35"/>
        <v/>
      </c>
      <c r="R33" s="376" t="str">
        <f t="shared" si="36"/>
        <v/>
      </c>
      <c r="S33" s="378" t="str">
        <f t="shared" si="37"/>
        <v/>
      </c>
      <c r="AB33" s="361">
        <f t="shared" si="12"/>
        <v>4</v>
      </c>
      <c r="AC33" s="361" t="str">
        <f t="shared" si="3"/>
        <v/>
      </c>
      <c r="AD33" s="361" t="str">
        <f t="shared" si="13"/>
        <v/>
      </c>
      <c r="AE33" s="361" t="str">
        <f t="shared" si="14"/>
        <v/>
      </c>
      <c r="AF33" s="361" t="str">
        <f t="shared" si="14"/>
        <v/>
      </c>
      <c r="AH33" s="362" t="str">
        <f t="shared" si="4"/>
        <v/>
      </c>
      <c r="AI33" s="362">
        <f t="shared" si="15"/>
        <v>4</v>
      </c>
      <c r="AJ33" s="362" t="str">
        <f t="shared" si="16"/>
        <v/>
      </c>
      <c r="AK33" s="362" t="str">
        <f t="shared" si="17"/>
        <v/>
      </c>
      <c r="AL33" s="362" t="str">
        <f t="shared" si="17"/>
        <v/>
      </c>
      <c r="AN33" s="407"/>
      <c r="AO33" s="407"/>
      <c r="AP33" s="407"/>
      <c r="AQ33" s="407"/>
      <c r="AR33" s="407"/>
      <c r="AT33" s="379">
        <f t="shared" si="18"/>
        <v>0</v>
      </c>
      <c r="AU33" s="379">
        <f t="shared" si="19"/>
        <v>0</v>
      </c>
      <c r="AV33" s="379" t="str">
        <f t="shared" si="20"/>
        <v/>
      </c>
      <c r="AW33" s="379">
        <f t="shared" si="21"/>
        <v>0</v>
      </c>
      <c r="AX33" s="379">
        <f t="shared" si="22"/>
        <v>0</v>
      </c>
      <c r="AY33" s="379" t="str">
        <f t="shared" si="23"/>
        <v/>
      </c>
      <c r="AZ33" s="379">
        <f t="shared" si="24"/>
        <v>4</v>
      </c>
      <c r="BA33" s="379">
        <f t="shared" si="25"/>
        <v>24</v>
      </c>
      <c r="BB33" s="379" t="str">
        <f t="shared" si="26"/>
        <v>Nicolle Olivier</v>
      </c>
    </row>
    <row r="34" spans="1:54" ht="16.5" customHeight="1" thickBot="1" x14ac:dyDescent="0.4">
      <c r="A34" s="363">
        <v>29</v>
      </c>
      <c r="B34" s="364" t="str">
        <f t="shared" si="32"/>
        <v>Combrisson Jean-Luc</v>
      </c>
      <c r="C34" s="365" t="str">
        <f t="shared" si="32"/>
        <v>H</v>
      </c>
      <c r="D34" s="366" t="str">
        <f t="shared" si="32"/>
        <v>Chevry</v>
      </c>
      <c r="E34" s="354">
        <f t="shared" si="6"/>
        <v>31.7</v>
      </c>
      <c r="F34" s="367">
        <f>+F33-2</f>
        <v>2</v>
      </c>
      <c r="H34" s="390">
        <v>29</v>
      </c>
      <c r="I34" s="364" t="str">
        <f t="shared" si="33"/>
        <v>Balley Jean Marc</v>
      </c>
      <c r="J34" s="365" t="str">
        <f t="shared" si="33"/>
        <v>H</v>
      </c>
      <c r="K34" s="365" t="str">
        <f t="shared" si="33"/>
        <v>ASGAF</v>
      </c>
      <c r="L34" s="354">
        <f t="shared" si="7"/>
        <v>14.3</v>
      </c>
      <c r="M34" s="367">
        <f>+M33-2</f>
        <v>2</v>
      </c>
      <c r="O34" s="417">
        <v>12</v>
      </c>
      <c r="P34" s="418" t="str">
        <f t="shared" si="34"/>
        <v/>
      </c>
      <c r="Q34" s="392" t="str">
        <f t="shared" si="35"/>
        <v/>
      </c>
      <c r="R34" s="392" t="str">
        <f t="shared" si="36"/>
        <v/>
      </c>
      <c r="S34" s="394" t="str">
        <f t="shared" si="37"/>
        <v/>
      </c>
      <c r="AB34" s="361" t="str">
        <f t="shared" si="12"/>
        <v/>
      </c>
      <c r="AC34" s="361" t="str">
        <f t="shared" si="3"/>
        <v/>
      </c>
      <c r="AD34" s="361">
        <f t="shared" si="13"/>
        <v>2</v>
      </c>
      <c r="AE34" s="361" t="str">
        <f t="shared" si="14"/>
        <v/>
      </c>
      <c r="AF34" s="361" t="str">
        <f t="shared" si="14"/>
        <v/>
      </c>
      <c r="AH34" s="362">
        <f t="shared" si="4"/>
        <v>2</v>
      </c>
      <c r="AI34" s="362" t="str">
        <f t="shared" si="15"/>
        <v/>
      </c>
      <c r="AJ34" s="362" t="str">
        <f t="shared" si="16"/>
        <v/>
      </c>
      <c r="AK34" s="362" t="str">
        <f t="shared" si="17"/>
        <v/>
      </c>
      <c r="AL34" s="362" t="str">
        <f t="shared" si="17"/>
        <v/>
      </c>
      <c r="AN34" s="407"/>
      <c r="AO34" s="407"/>
      <c r="AP34" s="407"/>
      <c r="AQ34" s="407"/>
      <c r="AR34" s="407"/>
      <c r="AT34" s="379">
        <f t="shared" si="18"/>
        <v>0</v>
      </c>
      <c r="AU34" s="379">
        <f t="shared" si="19"/>
        <v>0</v>
      </c>
      <c r="AV34" s="379" t="str">
        <f t="shared" si="20"/>
        <v/>
      </c>
      <c r="AW34" s="379">
        <f t="shared" si="21"/>
        <v>0</v>
      </c>
      <c r="AX34" s="379">
        <f t="shared" si="22"/>
        <v>0</v>
      </c>
      <c r="AY34" s="379" t="str">
        <f t="shared" si="23"/>
        <v/>
      </c>
      <c r="AZ34" s="379">
        <f t="shared" si="24"/>
        <v>4</v>
      </c>
      <c r="BA34" s="379">
        <f t="shared" si="25"/>
        <v>24</v>
      </c>
      <c r="BB34" s="379" t="str">
        <f t="shared" si="26"/>
        <v>Salvoch Jean-Marc</v>
      </c>
    </row>
    <row r="35" spans="1:54" ht="16.5" customHeight="1" thickBot="1" x14ac:dyDescent="0.4">
      <c r="A35" s="419">
        <v>30</v>
      </c>
      <c r="B35" s="364" t="str">
        <f t="shared" si="32"/>
        <v>Reverdy Jean-Jacques</v>
      </c>
      <c r="C35" s="365" t="str">
        <f t="shared" si="32"/>
        <v>H</v>
      </c>
      <c r="D35" s="366" t="str">
        <f t="shared" si="32"/>
        <v>Chevry</v>
      </c>
      <c r="E35" s="354">
        <f t="shared" si="6"/>
        <v>20.100000000000001</v>
      </c>
      <c r="F35" s="367">
        <f t="shared" si="38"/>
        <v>2</v>
      </c>
      <c r="H35" s="420">
        <v>30</v>
      </c>
      <c r="I35" s="421" t="str">
        <f t="shared" si="33"/>
        <v>Barcon Jean-Jacques</v>
      </c>
      <c r="J35" s="422" t="str">
        <f t="shared" si="33"/>
        <v>H</v>
      </c>
      <c r="K35" s="365" t="str">
        <f t="shared" si="33"/>
        <v>ASGAF</v>
      </c>
      <c r="L35" s="423">
        <f t="shared" si="7"/>
        <v>20.2</v>
      </c>
      <c r="M35" s="367">
        <f t="shared" si="39"/>
        <v>2</v>
      </c>
      <c r="Q35" s="341"/>
      <c r="R35" s="397" t="s">
        <v>64</v>
      </c>
      <c r="S35" s="398">
        <f>SUM(S23:S34)</f>
        <v>62</v>
      </c>
      <c r="AB35" s="361" t="str">
        <f t="shared" si="12"/>
        <v/>
      </c>
      <c r="AC35" s="361" t="str">
        <f t="shared" si="3"/>
        <v/>
      </c>
      <c r="AD35" s="361">
        <f t="shared" si="13"/>
        <v>2</v>
      </c>
      <c r="AE35" s="361" t="str">
        <f>IF(LEFT($D35,9)=AE$5,$F35,"")</f>
        <v/>
      </c>
      <c r="AF35" s="361" t="str">
        <f t="shared" ref="AF35" si="40">IF(LEFT($D35,9)=AF$5,$F35,"")</f>
        <v/>
      </c>
      <c r="AH35" s="362">
        <f t="shared" si="4"/>
        <v>2</v>
      </c>
      <c r="AI35" s="362" t="str">
        <f t="shared" si="15"/>
        <v/>
      </c>
      <c r="AJ35" s="362" t="str">
        <f t="shared" si="16"/>
        <v/>
      </c>
      <c r="AK35" s="362" t="str">
        <f t="shared" si="17"/>
        <v/>
      </c>
      <c r="AL35" s="362" t="str">
        <f t="shared" si="17"/>
        <v/>
      </c>
      <c r="AN35" s="407"/>
      <c r="AO35" s="407"/>
      <c r="AP35" s="407"/>
      <c r="AQ35" s="407"/>
      <c r="AR35" s="407"/>
      <c r="AT35" s="379">
        <f t="shared" si="18"/>
        <v>0</v>
      </c>
      <c r="AU35" s="379">
        <f t="shared" si="19"/>
        <v>0</v>
      </c>
      <c r="AV35" s="379" t="str">
        <f t="shared" si="20"/>
        <v/>
      </c>
      <c r="AW35" s="379">
        <f t="shared" si="21"/>
        <v>0</v>
      </c>
      <c r="AX35" s="379">
        <f t="shared" si="22"/>
        <v>0</v>
      </c>
      <c r="AY35" s="379" t="str">
        <f t="shared" si="23"/>
        <v/>
      </c>
      <c r="AZ35" s="379">
        <f t="shared" si="24"/>
        <v>2</v>
      </c>
      <c r="BA35" s="379">
        <f t="shared" si="25"/>
        <v>26</v>
      </c>
      <c r="BB35" s="379" t="str">
        <f t="shared" si="26"/>
        <v>Balley Jean Marc</v>
      </c>
    </row>
    <row r="36" spans="1:54" ht="13.5" thickBot="1" x14ac:dyDescent="0.45">
      <c r="A36" s="424"/>
      <c r="B36" s="338"/>
      <c r="F36" s="188">
        <f>SUM(F6:F35)</f>
        <v>480</v>
      </c>
      <c r="M36" s="425">
        <f>SUM(M6:M35)-M37</f>
        <v>418</v>
      </c>
      <c r="Z36" s="188">
        <f>SUM(AB36:AF36)</f>
        <v>480</v>
      </c>
      <c r="AB36" s="395">
        <f t="shared" ref="AB36:AF36" si="41">SUM(AB6:AB35)</f>
        <v>132</v>
      </c>
      <c r="AC36" s="396">
        <f t="shared" si="41"/>
        <v>104</v>
      </c>
      <c r="AD36" s="396">
        <f t="shared" si="41"/>
        <v>4</v>
      </c>
      <c r="AE36" s="396">
        <f t="shared" si="41"/>
        <v>92</v>
      </c>
      <c r="AF36" s="396">
        <f t="shared" si="41"/>
        <v>148</v>
      </c>
      <c r="AH36" s="395">
        <f>SUM(AH6:AH35)</f>
        <v>108</v>
      </c>
      <c r="AI36" s="396">
        <f>SUM(AI6:AI35)</f>
        <v>28</v>
      </c>
      <c r="AJ36" s="396">
        <f>SUM(AJ6:AJ35)</f>
        <v>56</v>
      </c>
      <c r="AK36" s="396">
        <f>SUM(AK6:AK35)</f>
        <v>68</v>
      </c>
      <c r="AL36" s="396">
        <f>SUM(AL6:AL35)</f>
        <v>220</v>
      </c>
      <c r="AM36" s="407"/>
      <c r="AN36" s="407">
        <f>SUM(AH36:AM36)</f>
        <v>480</v>
      </c>
      <c r="AT36" s="379">
        <f t="shared" si="18"/>
        <v>0</v>
      </c>
      <c r="AU36" s="379">
        <f t="shared" si="19"/>
        <v>0</v>
      </c>
      <c r="AV36" s="379" t="str">
        <f t="shared" si="20"/>
        <v/>
      </c>
      <c r="AW36" s="379">
        <f t="shared" si="21"/>
        <v>0</v>
      </c>
      <c r="AX36" s="379">
        <f t="shared" si="22"/>
        <v>0</v>
      </c>
      <c r="AY36" s="379" t="str">
        <f t="shared" si="23"/>
        <v/>
      </c>
      <c r="AZ36" s="379">
        <f t="shared" si="24"/>
        <v>2</v>
      </c>
      <c r="BA36" s="379">
        <f t="shared" si="25"/>
        <v>26</v>
      </c>
      <c r="BB36" s="379" t="str">
        <f t="shared" si="26"/>
        <v>Barcon Jean-Jacques</v>
      </c>
    </row>
    <row r="37" spans="1:54" ht="13.15" thickBot="1" x14ac:dyDescent="0.4">
      <c r="B37" s="338"/>
      <c r="F37" s="426">
        <f>F36-F18-F28</f>
        <v>454</v>
      </c>
      <c r="M37" s="102">
        <f>SUM(AT37:AW37)</f>
        <v>62</v>
      </c>
      <c r="Q37" s="425"/>
      <c r="R37" s="425"/>
      <c r="S37" s="425"/>
      <c r="T37" s="425"/>
      <c r="AB37" s="908" t="s">
        <v>27</v>
      </c>
      <c r="AC37" s="909"/>
      <c r="AD37" s="909"/>
      <c r="AE37" s="909"/>
      <c r="AF37" s="909"/>
      <c r="AH37" s="908" t="s">
        <v>28</v>
      </c>
      <c r="AI37" s="909"/>
      <c r="AJ37" s="909"/>
      <c r="AK37" s="909"/>
      <c r="AL37" s="909"/>
      <c r="AM37" s="341"/>
      <c r="AN37" s="341"/>
      <c r="AT37" s="425">
        <f>SUM(AT7:AT36)</f>
        <v>0</v>
      </c>
      <c r="AU37" s="425"/>
      <c r="AV37" s="425"/>
      <c r="AW37" s="425">
        <f>SUM(AW7:AW36)</f>
        <v>62</v>
      </c>
      <c r="AX37" s="425"/>
      <c r="AY37" s="425"/>
      <c r="AZ37" s="425">
        <f>SUM(AZ7:AZ36)</f>
        <v>418</v>
      </c>
      <c r="BA37" s="425"/>
      <c r="BB37" s="425"/>
    </row>
    <row r="38" spans="1:54" ht="13.15" thickBot="1" x14ac:dyDescent="0.4">
      <c r="B38" s="338"/>
      <c r="Q38" s="425"/>
      <c r="R38" s="425"/>
      <c r="S38" s="425"/>
      <c r="T38" s="425"/>
      <c r="AH38" s="188">
        <f>+AB36+AH36</f>
        <v>240</v>
      </c>
      <c r="AI38" s="188">
        <f t="shared" ref="AI38:AL38" si="42">+AC36+AI36</f>
        <v>132</v>
      </c>
      <c r="AJ38" s="188">
        <f t="shared" si="42"/>
        <v>60</v>
      </c>
      <c r="AK38" s="188">
        <f t="shared" si="42"/>
        <v>160</v>
      </c>
      <c r="AL38" s="188">
        <f t="shared" si="42"/>
        <v>368</v>
      </c>
      <c r="AN38" s="188">
        <f t="shared" ref="AN38" si="43">SUM(AH38:AM38)</f>
        <v>960</v>
      </c>
    </row>
    <row r="39" spans="1:54" ht="13.5" thickBot="1" x14ac:dyDescent="0.45">
      <c r="A39" s="915" t="s">
        <v>49</v>
      </c>
      <c r="B39" s="909"/>
      <c r="C39" s="909"/>
      <c r="D39" s="909"/>
      <c r="E39" s="909"/>
      <c r="F39" s="916"/>
      <c r="H39" s="915" t="s">
        <v>50</v>
      </c>
      <c r="I39" s="909"/>
      <c r="J39" s="909"/>
      <c r="K39" s="909"/>
      <c r="L39" s="909"/>
      <c r="M39" s="916"/>
      <c r="Q39" s="425"/>
      <c r="R39" s="425"/>
      <c r="S39" s="425"/>
      <c r="T39" s="425"/>
      <c r="AB39" s="917" t="s">
        <v>35</v>
      </c>
      <c r="AC39" s="918"/>
      <c r="AD39" s="918"/>
      <c r="AE39" s="918"/>
      <c r="AF39" s="919"/>
    </row>
    <row r="40" spans="1:54" s="424" customFormat="1" ht="13.5" thickBot="1" x14ac:dyDescent="0.45">
      <c r="A40" s="899" t="s">
        <v>34</v>
      </c>
      <c r="B40" s="900"/>
      <c r="C40" s="900"/>
      <c r="D40" s="900"/>
      <c r="E40" s="900"/>
      <c r="F40" s="901"/>
      <c r="H40" s="899" t="s">
        <v>33</v>
      </c>
      <c r="I40" s="900"/>
      <c r="J40" s="900"/>
      <c r="K40" s="900"/>
      <c r="L40" s="900"/>
      <c r="M40" s="901"/>
      <c r="N40" s="188"/>
      <c r="O40" s="188"/>
      <c r="P40" s="188"/>
      <c r="Q40" s="425"/>
      <c r="R40" s="425"/>
      <c r="S40" s="425"/>
      <c r="T40" s="425"/>
      <c r="V40" s="188"/>
      <c r="W40" s="188"/>
      <c r="X40" s="341"/>
      <c r="Y40" s="188"/>
      <c r="Z40" s="188"/>
      <c r="AB40" s="902" t="s">
        <v>22</v>
      </c>
      <c r="AC40" s="903"/>
      <c r="AD40" s="903"/>
      <c r="AE40" s="903"/>
      <c r="AF40" s="904"/>
      <c r="AI40" s="188"/>
      <c r="AJ40" s="188"/>
      <c r="AK40" s="188"/>
      <c r="AL40" s="188"/>
      <c r="AM40" s="188"/>
      <c r="AN40" s="188"/>
    </row>
    <row r="41" spans="1:54" ht="14.65" thickBot="1" x14ac:dyDescent="0.4">
      <c r="A41" s="427" t="s">
        <v>30</v>
      </c>
      <c r="B41" s="428" t="s">
        <v>31</v>
      </c>
      <c r="C41" s="429"/>
      <c r="D41" s="428" t="s">
        <v>32</v>
      </c>
      <c r="E41" s="429" t="s">
        <v>48</v>
      </c>
      <c r="F41" s="430" t="s">
        <v>8</v>
      </c>
      <c r="H41" s="427" t="s">
        <v>30</v>
      </c>
      <c r="I41" s="429" t="s">
        <v>31</v>
      </c>
      <c r="J41" s="429"/>
      <c r="K41" s="429" t="s">
        <v>32</v>
      </c>
      <c r="L41" s="429"/>
      <c r="M41" s="430" t="s">
        <v>8</v>
      </c>
      <c r="Q41" s="425"/>
      <c r="R41" s="425"/>
      <c r="S41" s="425"/>
      <c r="T41" s="425"/>
      <c r="AB41" s="382" t="str">
        <f t="shared" ref="AB41:AF41" si="44">+AB5</f>
        <v>ASGAF</v>
      </c>
      <c r="AC41" s="383" t="str">
        <f t="shared" si="44"/>
        <v>Chevannes</v>
      </c>
      <c r="AD41" s="383" t="str">
        <f t="shared" si="44"/>
        <v>Chevry</v>
      </c>
      <c r="AE41" s="383" t="str">
        <f t="shared" si="44"/>
        <v>Corbuches</v>
      </c>
      <c r="AF41" s="431" t="str">
        <f t="shared" si="44"/>
        <v>Réveillon</v>
      </c>
    </row>
    <row r="42" spans="1:54" ht="14.65" thickBot="1" x14ac:dyDescent="0.5">
      <c r="A42" s="432">
        <f>+A125</f>
        <v>1</v>
      </c>
      <c r="B42" s="433" t="str">
        <f>+C125</f>
        <v>Delaunay Olivier</v>
      </c>
      <c r="C42" s="399" t="str">
        <f>IFERROR(VLOOKUP(B42,Liste_J!$C$7:$G$234,5,0),"???")</f>
        <v>H</v>
      </c>
      <c r="D42" s="434" t="str">
        <f>IFERROR(VLOOKUP(B42,Liste_J!$C$7:$F$234,4,0),"???")</f>
        <v>Corbuches</v>
      </c>
      <c r="E42" s="399">
        <f>+D125</f>
        <v>11.8</v>
      </c>
      <c r="F42" s="435">
        <f>+F125</f>
        <v>38</v>
      </c>
      <c r="G42" s="399"/>
      <c r="H42" s="432">
        <f>+A224</f>
        <v>1</v>
      </c>
      <c r="I42" s="399" t="str">
        <f>+C224</f>
        <v>Zuffelato Stéphane</v>
      </c>
      <c r="J42" s="399" t="str">
        <f>IFERROR(VLOOKUP(I42,Liste_J!$C$7:$G$234,5,0),"???")</f>
        <v>H</v>
      </c>
      <c r="K42" s="399" t="str">
        <f>IFERROR(VLOOKUP(I42,Liste_J!$C$7:$F$234,4,0),"???")</f>
        <v>ASGAF</v>
      </c>
      <c r="L42" s="399">
        <f>+D224</f>
        <v>17.2</v>
      </c>
      <c r="M42" s="435">
        <f>+F224</f>
        <v>46</v>
      </c>
      <c r="Q42" s="425"/>
      <c r="R42" s="425"/>
      <c r="S42" s="425"/>
      <c r="T42" s="425"/>
      <c r="U42" s="399" t="e">
        <f>#REF!</f>
        <v>#REF!</v>
      </c>
      <c r="AB42" s="436">
        <f>IF(LEFT($K42,5)=AB$41,1,0)</f>
        <v>1</v>
      </c>
      <c r="AC42" s="385">
        <f>IF(LEFT($K42,9)=AC$41,1,0)</f>
        <v>0</v>
      </c>
      <c r="AD42" s="385">
        <f>IF(LEFT($K42,6)=AD$41,1,0)</f>
        <v>0</v>
      </c>
      <c r="AE42" s="385">
        <f>IF(LEFT($K42,9)=AE$41,1,0)</f>
        <v>0</v>
      </c>
      <c r="AF42" s="437">
        <f>IF(LEFT($K42,9)=AF$41,1,0)</f>
        <v>0</v>
      </c>
      <c r="AG42" s="425"/>
      <c r="AH42" s="425"/>
    </row>
    <row r="43" spans="1:54" ht="14.65" thickBot="1" x14ac:dyDescent="0.5">
      <c r="A43" s="432">
        <f t="shared" ref="A43:A106" si="45">+A126</f>
        <v>0</v>
      </c>
      <c r="B43" s="433" t="str">
        <f t="shared" ref="B43:B106" si="46">+C126</f>
        <v>Szechter Bertrand</v>
      </c>
      <c r="C43" s="399" t="str">
        <f>IFERROR(VLOOKUP(B43,Liste_J!$C$7:$G$234,5,0),"???")</f>
        <v>H</v>
      </c>
      <c r="D43" s="434" t="str">
        <f>IFERROR(VLOOKUP(B43,Liste_J!$C$7:$F$234,4,0),"???")</f>
        <v>Corbuches</v>
      </c>
      <c r="E43" s="399">
        <f t="shared" ref="E43:E106" si="47">+D126</f>
        <v>8.1</v>
      </c>
      <c r="F43" s="435">
        <f t="shared" ref="F43:F106" si="48">+F126</f>
        <v>38</v>
      </c>
      <c r="H43" s="432">
        <f t="shared" ref="H43:H106" si="49">+A225</f>
        <v>0</v>
      </c>
      <c r="I43" s="399" t="str">
        <f t="shared" ref="I43:I106" si="50">+C225</f>
        <v>Heiles Frédéric</v>
      </c>
      <c r="J43" s="399" t="str">
        <f>IFERROR(VLOOKUP(I43,Liste_J!$C$7:$G$234,5,0),"???")</f>
        <v>H</v>
      </c>
      <c r="K43" s="399" t="str">
        <f>IFERROR(VLOOKUP(I43,Liste_J!$C$7:$F$234,4,0),"???")</f>
        <v>ASGAF</v>
      </c>
      <c r="L43" s="399">
        <f t="shared" ref="L43:L106" si="51">+D225</f>
        <v>35.700000000000003</v>
      </c>
      <c r="M43" s="435">
        <f t="shared" ref="M43:M106" si="52">+F225</f>
        <v>46</v>
      </c>
      <c r="Q43" s="425"/>
      <c r="R43" s="425"/>
      <c r="S43" s="425"/>
      <c r="T43" s="425"/>
      <c r="AB43" s="361">
        <f t="shared" ref="AB43:AB106" si="53">IF(LEFT($K43,5)=AB$41,1,0)</f>
        <v>1</v>
      </c>
      <c r="AC43" s="385">
        <f t="shared" ref="AC43:AC106" si="54">IF(LEFT($K43,9)=AC$41,1,0)</f>
        <v>0</v>
      </c>
      <c r="AD43" s="385">
        <f t="shared" ref="AD43:AD106" si="55">IF(LEFT($K43,6)=AD$41,1,0)</f>
        <v>0</v>
      </c>
      <c r="AE43" s="385">
        <f t="shared" ref="AE43:AF74" si="56">IF(LEFT($K43,9)=AE$41,1,0)</f>
        <v>0</v>
      </c>
      <c r="AF43" s="437">
        <f t="shared" si="56"/>
        <v>0</v>
      </c>
      <c r="AG43" s="425"/>
      <c r="AH43" s="425"/>
    </row>
    <row r="44" spans="1:54" ht="14.65" thickBot="1" x14ac:dyDescent="0.5">
      <c r="A44" s="432">
        <f t="shared" si="45"/>
        <v>2</v>
      </c>
      <c r="B44" s="433" t="str">
        <f t="shared" si="46"/>
        <v>Castrillo Vincent</v>
      </c>
      <c r="C44" s="399" t="str">
        <f>IFERROR(VLOOKUP(B44,Liste_J!$C$7:$G$234,5,0),"???")</f>
        <v>H</v>
      </c>
      <c r="D44" s="434" t="str">
        <f>IFERROR(VLOOKUP(B44,Liste_J!$C$7:$F$234,4,0),"???")</f>
        <v>ASGAF</v>
      </c>
      <c r="E44" s="399">
        <f t="shared" si="47"/>
        <v>17.100000000000001</v>
      </c>
      <c r="F44" s="435">
        <f t="shared" si="48"/>
        <v>34</v>
      </c>
      <c r="H44" s="432">
        <f t="shared" si="49"/>
        <v>2</v>
      </c>
      <c r="I44" s="399" t="str">
        <f t="shared" si="50"/>
        <v>Combrisson Jean-Luc</v>
      </c>
      <c r="J44" s="399" t="str">
        <f>IFERROR(VLOOKUP(I44,Liste_J!$C$7:$G$234,5,0),"???")</f>
        <v>H</v>
      </c>
      <c r="K44" s="399" t="str">
        <f>IFERROR(VLOOKUP(I44,Liste_J!$C$7:$F$234,4,0),"???")</f>
        <v>Chevry</v>
      </c>
      <c r="L44" s="399">
        <f t="shared" si="51"/>
        <v>31.7</v>
      </c>
      <c r="M44" s="435">
        <f t="shared" si="52"/>
        <v>43</v>
      </c>
      <c r="Q44" s="425"/>
      <c r="R44" s="425"/>
      <c r="S44" s="425"/>
      <c r="T44" s="425"/>
      <c r="AB44" s="361">
        <f t="shared" si="53"/>
        <v>0</v>
      </c>
      <c r="AC44" s="385">
        <f t="shared" si="54"/>
        <v>0</v>
      </c>
      <c r="AD44" s="385">
        <f t="shared" si="55"/>
        <v>1</v>
      </c>
      <c r="AE44" s="385">
        <f t="shared" si="56"/>
        <v>0</v>
      </c>
      <c r="AF44" s="437">
        <f t="shared" si="56"/>
        <v>0</v>
      </c>
      <c r="AG44" s="425"/>
      <c r="AH44" s="425"/>
    </row>
    <row r="45" spans="1:54" ht="14.65" thickBot="1" x14ac:dyDescent="0.5">
      <c r="A45" s="432">
        <f t="shared" si="45"/>
        <v>0</v>
      </c>
      <c r="B45" s="433" t="str">
        <f t="shared" si="46"/>
        <v>Layani Serge</v>
      </c>
      <c r="C45" s="399" t="str">
        <f>IFERROR(VLOOKUP(B45,Liste_J!$C$7:$G$234,5,0),"???")</f>
        <v>H</v>
      </c>
      <c r="D45" s="434" t="str">
        <f>IFERROR(VLOOKUP(B45,Liste_J!$C$7:$F$234,4,0),"???")</f>
        <v>ASGAF</v>
      </c>
      <c r="E45" s="399">
        <f t="shared" si="47"/>
        <v>8</v>
      </c>
      <c r="F45" s="435">
        <f t="shared" si="48"/>
        <v>34</v>
      </c>
      <c r="H45" s="432">
        <f t="shared" si="49"/>
        <v>0</v>
      </c>
      <c r="I45" s="399" t="str">
        <f t="shared" si="50"/>
        <v>Reverdy Jean-Jacques</v>
      </c>
      <c r="J45" s="399" t="str">
        <f>IFERROR(VLOOKUP(I45,Liste_J!$C$7:$G$234,5,0),"???")</f>
        <v>H</v>
      </c>
      <c r="K45" s="399" t="str">
        <f>IFERROR(VLOOKUP(I45,Liste_J!$C$7:$F$234,4,0),"???")</f>
        <v>Chevry</v>
      </c>
      <c r="L45" s="399">
        <f t="shared" si="51"/>
        <v>20.100000000000001</v>
      </c>
      <c r="M45" s="435">
        <f t="shared" si="52"/>
        <v>43</v>
      </c>
      <c r="Q45" s="425"/>
      <c r="R45" s="425"/>
      <c r="S45" s="425"/>
      <c r="T45" s="425"/>
      <c r="X45" s="188"/>
      <c r="AB45" s="361">
        <f t="shared" si="53"/>
        <v>0</v>
      </c>
      <c r="AC45" s="385">
        <f t="shared" si="54"/>
        <v>0</v>
      </c>
      <c r="AD45" s="385">
        <f t="shared" si="55"/>
        <v>1</v>
      </c>
      <c r="AE45" s="385">
        <f t="shared" si="56"/>
        <v>0</v>
      </c>
      <c r="AF45" s="437">
        <f t="shared" si="56"/>
        <v>0</v>
      </c>
      <c r="AG45" s="425"/>
      <c r="AH45" s="425"/>
    </row>
    <row r="46" spans="1:54" ht="14.65" thickBot="1" x14ac:dyDescent="0.5">
      <c r="A46" s="432">
        <f t="shared" si="45"/>
        <v>3</v>
      </c>
      <c r="B46" s="433" t="str">
        <f t="shared" si="46"/>
        <v>Pieters Philippe</v>
      </c>
      <c r="C46" s="399" t="str">
        <f>IFERROR(VLOOKUP(B46,Liste_J!$C$7:$G$234,5,0),"???")</f>
        <v>H</v>
      </c>
      <c r="D46" s="434" t="str">
        <f>IFERROR(VLOOKUP(B46,Liste_J!$C$7:$F$234,4,0),"???")</f>
        <v>Chevannes</v>
      </c>
      <c r="E46" s="399">
        <f t="shared" si="47"/>
        <v>13.5</v>
      </c>
      <c r="F46" s="435">
        <f t="shared" si="48"/>
        <v>34</v>
      </c>
      <c r="H46" s="432">
        <f t="shared" si="49"/>
        <v>3</v>
      </c>
      <c r="I46" s="399" t="str">
        <f t="shared" si="50"/>
        <v>Szechter Bertrand</v>
      </c>
      <c r="J46" s="399" t="str">
        <f>IFERROR(VLOOKUP(I46,Liste_J!$C$7:$G$234,5,0),"???")</f>
        <v>H</v>
      </c>
      <c r="K46" s="399" t="str">
        <f>IFERROR(VLOOKUP(I46,Liste_J!$C$7:$F$234,4,0),"???")</f>
        <v>Corbuches</v>
      </c>
      <c r="L46" s="399">
        <f t="shared" si="51"/>
        <v>8.1</v>
      </c>
      <c r="M46" s="435">
        <f t="shared" si="52"/>
        <v>42</v>
      </c>
      <c r="Q46" s="425"/>
      <c r="R46" s="425"/>
      <c r="S46" s="425"/>
      <c r="T46" s="425"/>
      <c r="V46" s="399"/>
      <c r="X46" s="188"/>
      <c r="AB46" s="361">
        <f t="shared" si="53"/>
        <v>0</v>
      </c>
      <c r="AC46" s="385">
        <f t="shared" si="54"/>
        <v>0</v>
      </c>
      <c r="AD46" s="385">
        <f t="shared" si="55"/>
        <v>0</v>
      </c>
      <c r="AE46" s="385">
        <f t="shared" si="56"/>
        <v>1</v>
      </c>
      <c r="AF46" s="437">
        <f t="shared" si="56"/>
        <v>0</v>
      </c>
      <c r="AG46" s="425"/>
      <c r="AH46" s="425"/>
    </row>
    <row r="47" spans="1:54" ht="14.65" thickBot="1" x14ac:dyDescent="0.5">
      <c r="A47" s="432">
        <f t="shared" si="45"/>
        <v>0</v>
      </c>
      <c r="B47" s="433" t="str">
        <f t="shared" si="46"/>
        <v>Viron Alain</v>
      </c>
      <c r="C47" s="399" t="str">
        <f>IFERROR(VLOOKUP(B47,Liste_J!$C$7:$G$234,5,0),"???")</f>
        <v>H</v>
      </c>
      <c r="D47" s="434" t="str">
        <f>IFERROR(VLOOKUP(B47,Liste_J!$C$7:$F$234,4,0),"???")</f>
        <v>Chevannes</v>
      </c>
      <c r="E47" s="399">
        <f t="shared" si="47"/>
        <v>11</v>
      </c>
      <c r="F47" s="435">
        <f t="shared" si="48"/>
        <v>34</v>
      </c>
      <c r="H47" s="432">
        <f t="shared" si="49"/>
        <v>0</v>
      </c>
      <c r="I47" s="399" t="str">
        <f t="shared" si="50"/>
        <v>Delaunay Olivier</v>
      </c>
      <c r="J47" s="399" t="str">
        <f>IFERROR(VLOOKUP(I47,Liste_J!$C$7:$G$234,5,0),"???")</f>
        <v>H</v>
      </c>
      <c r="K47" s="399" t="str">
        <f>IFERROR(VLOOKUP(I47,Liste_J!$C$7:$F$234,4,0),"???")</f>
        <v>Corbuches</v>
      </c>
      <c r="L47" s="399">
        <f t="shared" si="51"/>
        <v>11.8</v>
      </c>
      <c r="M47" s="435">
        <f t="shared" si="52"/>
        <v>42</v>
      </c>
      <c r="Q47" s="425"/>
      <c r="R47" s="425"/>
      <c r="S47" s="425"/>
      <c r="T47" s="425"/>
      <c r="X47" s="188"/>
      <c r="AB47" s="361">
        <f t="shared" si="53"/>
        <v>0</v>
      </c>
      <c r="AC47" s="385">
        <f t="shared" si="54"/>
        <v>0</v>
      </c>
      <c r="AD47" s="385">
        <f t="shared" si="55"/>
        <v>0</v>
      </c>
      <c r="AE47" s="385">
        <f t="shared" si="56"/>
        <v>1</v>
      </c>
      <c r="AF47" s="437">
        <f t="shared" si="56"/>
        <v>0</v>
      </c>
      <c r="AG47" s="425"/>
      <c r="AH47" s="425"/>
    </row>
    <row r="48" spans="1:54" ht="14.65" thickBot="1" x14ac:dyDescent="0.5">
      <c r="A48" s="432">
        <f t="shared" si="45"/>
        <v>4</v>
      </c>
      <c r="B48" s="433" t="str">
        <f t="shared" si="46"/>
        <v>Heiles Frédéric</v>
      </c>
      <c r="C48" s="399" t="str">
        <f>IFERROR(VLOOKUP(B48,Liste_J!$C$7:$G$234,5,0),"???")</f>
        <v>H</v>
      </c>
      <c r="D48" s="434" t="str">
        <f>IFERROR(VLOOKUP(B48,Liste_J!$C$7:$F$234,4,0),"???")</f>
        <v>ASGAF</v>
      </c>
      <c r="E48" s="399">
        <f t="shared" si="47"/>
        <v>35.700000000000003</v>
      </c>
      <c r="F48" s="435">
        <f t="shared" si="48"/>
        <v>34</v>
      </c>
      <c r="H48" s="432">
        <f t="shared" si="49"/>
        <v>4</v>
      </c>
      <c r="I48" s="399" t="str">
        <f t="shared" si="50"/>
        <v>Beltrami Véronique</v>
      </c>
      <c r="J48" s="399" t="str">
        <f>IFERROR(VLOOKUP(I48,Liste_J!$C$7:$G$234,5,0),"???")</f>
        <v>F</v>
      </c>
      <c r="K48" s="399" t="str">
        <f>IFERROR(VLOOKUP(I48,Liste_J!$C$7:$F$234,4,0),"???")</f>
        <v>Réveillon</v>
      </c>
      <c r="L48" s="399">
        <f t="shared" si="51"/>
        <v>15.3</v>
      </c>
      <c r="M48" s="435">
        <f t="shared" si="52"/>
        <v>41</v>
      </c>
      <c r="Q48" s="425"/>
      <c r="R48" s="425"/>
      <c r="S48" s="425"/>
      <c r="T48" s="425"/>
      <c r="V48" s="399"/>
      <c r="X48" s="188"/>
      <c r="AB48" s="361">
        <f t="shared" si="53"/>
        <v>0</v>
      </c>
      <c r="AC48" s="385">
        <f t="shared" si="54"/>
        <v>0</v>
      </c>
      <c r="AD48" s="385">
        <f t="shared" si="55"/>
        <v>0</v>
      </c>
      <c r="AE48" s="385">
        <f t="shared" si="56"/>
        <v>0</v>
      </c>
      <c r="AF48" s="437">
        <f t="shared" si="56"/>
        <v>1</v>
      </c>
      <c r="AG48" s="425"/>
      <c r="AH48" s="425"/>
    </row>
    <row r="49" spans="1:34" ht="14.65" thickBot="1" x14ac:dyDescent="0.5">
      <c r="A49" s="432">
        <f t="shared" si="45"/>
        <v>0</v>
      </c>
      <c r="B49" s="433" t="str">
        <f t="shared" si="46"/>
        <v>Zuffelato Stéphane</v>
      </c>
      <c r="C49" s="399" t="str">
        <f>IFERROR(VLOOKUP(B49,Liste_J!$C$7:$G$234,5,0),"???")</f>
        <v>H</v>
      </c>
      <c r="D49" s="434" t="str">
        <f>IFERROR(VLOOKUP(B49,Liste_J!$C$7:$F$234,4,0),"???")</f>
        <v>ASGAF</v>
      </c>
      <c r="E49" s="399">
        <f t="shared" si="47"/>
        <v>17.2</v>
      </c>
      <c r="F49" s="435">
        <f t="shared" si="48"/>
        <v>34</v>
      </c>
      <c r="H49" s="432">
        <f t="shared" si="49"/>
        <v>0</v>
      </c>
      <c r="I49" s="399" t="str">
        <f t="shared" si="50"/>
        <v>Vandeweghe Eric</v>
      </c>
      <c r="J49" s="399" t="str">
        <f>IFERROR(VLOOKUP(I49,Liste_J!$C$7:$G$234,5,0),"???")</f>
        <v>H</v>
      </c>
      <c r="K49" s="399" t="str">
        <f>IFERROR(VLOOKUP(I49,Liste_J!$C$7:$F$234,4,0),"???")</f>
        <v>Réveillon</v>
      </c>
      <c r="L49" s="399">
        <f t="shared" si="51"/>
        <v>15.8</v>
      </c>
      <c r="M49" s="435">
        <f t="shared" si="52"/>
        <v>41</v>
      </c>
      <c r="N49" s="399"/>
      <c r="X49" s="188"/>
      <c r="AB49" s="361">
        <f t="shared" si="53"/>
        <v>0</v>
      </c>
      <c r="AC49" s="385">
        <f t="shared" si="54"/>
        <v>0</v>
      </c>
      <c r="AD49" s="385">
        <f t="shared" si="55"/>
        <v>0</v>
      </c>
      <c r="AE49" s="385">
        <f t="shared" si="56"/>
        <v>0</v>
      </c>
      <c r="AF49" s="437">
        <f t="shared" si="56"/>
        <v>1</v>
      </c>
      <c r="AG49" s="425"/>
      <c r="AH49" s="425"/>
    </row>
    <row r="50" spans="1:34" ht="14.65" thickBot="1" x14ac:dyDescent="0.5">
      <c r="A50" s="432">
        <f t="shared" si="45"/>
        <v>5</v>
      </c>
      <c r="B50" s="433" t="str">
        <f t="shared" si="46"/>
        <v>Bridier Jean Michel</v>
      </c>
      <c r="C50" s="399" t="str">
        <f>IFERROR(VLOOKUP(B50,Liste_J!$C$7:$G$234,5,0),"???")</f>
        <v>H</v>
      </c>
      <c r="D50" s="434" t="str">
        <f>IFERROR(VLOOKUP(B50,Liste_J!$C$7:$F$234,4,0),"???")</f>
        <v>Réveillon</v>
      </c>
      <c r="E50" s="399">
        <f t="shared" si="47"/>
        <v>9.5</v>
      </c>
      <c r="F50" s="435">
        <f t="shared" si="48"/>
        <v>34</v>
      </c>
      <c r="H50" s="432">
        <f t="shared" si="49"/>
        <v>5</v>
      </c>
      <c r="I50" s="399" t="str">
        <f t="shared" si="50"/>
        <v>Fabre Didier</v>
      </c>
      <c r="J50" s="399" t="str">
        <f>IFERROR(VLOOKUP(I50,Liste_J!$C$7:$G$234,5,0),"???")</f>
        <v>H</v>
      </c>
      <c r="K50" s="399" t="str">
        <f>IFERROR(VLOOKUP(I50,Liste_J!$C$7:$F$234,4,0),"???")</f>
        <v>Réveillon</v>
      </c>
      <c r="L50" s="399">
        <f t="shared" si="51"/>
        <v>13.6</v>
      </c>
      <c r="M50" s="435">
        <f t="shared" si="52"/>
        <v>40</v>
      </c>
      <c r="N50" s="399"/>
      <c r="V50" s="399"/>
      <c r="X50" s="188"/>
      <c r="AB50" s="361">
        <f t="shared" si="53"/>
        <v>0</v>
      </c>
      <c r="AC50" s="385">
        <f t="shared" si="54"/>
        <v>0</v>
      </c>
      <c r="AD50" s="385">
        <f t="shared" si="55"/>
        <v>0</v>
      </c>
      <c r="AE50" s="385">
        <f t="shared" si="56"/>
        <v>0</v>
      </c>
      <c r="AF50" s="437">
        <f t="shared" si="56"/>
        <v>1</v>
      </c>
      <c r="AG50" s="425"/>
      <c r="AH50" s="425"/>
    </row>
    <row r="51" spans="1:34" ht="14.65" thickBot="1" x14ac:dyDescent="0.5">
      <c r="A51" s="432">
        <f t="shared" si="45"/>
        <v>0</v>
      </c>
      <c r="B51" s="433" t="str">
        <f t="shared" si="46"/>
        <v>Lapatrie Gilles</v>
      </c>
      <c r="C51" s="399" t="str">
        <f>IFERROR(VLOOKUP(B51,Liste_J!$C$7:$G$234,5,0),"???")</f>
        <v>H</v>
      </c>
      <c r="D51" s="434" t="str">
        <f>IFERROR(VLOOKUP(B51,Liste_J!$C$7:$F$234,4,0),"???")</f>
        <v>Réveillon</v>
      </c>
      <c r="E51" s="399">
        <f t="shared" si="47"/>
        <v>11.2</v>
      </c>
      <c r="F51" s="435">
        <f t="shared" si="48"/>
        <v>34</v>
      </c>
      <c r="H51" s="432">
        <f t="shared" si="49"/>
        <v>0</v>
      </c>
      <c r="I51" s="399" t="str">
        <f t="shared" si="50"/>
        <v>Latrasse Thierry</v>
      </c>
      <c r="J51" s="399" t="str">
        <f>IFERROR(VLOOKUP(I51,Liste_J!$C$7:$G$234,5,0),"???")</f>
        <v>H</v>
      </c>
      <c r="K51" s="399" t="str">
        <f>IFERROR(VLOOKUP(I51,Liste_J!$C$7:$F$234,4,0),"???")</f>
        <v>Réveillon</v>
      </c>
      <c r="L51" s="399">
        <f t="shared" si="51"/>
        <v>14.1</v>
      </c>
      <c r="M51" s="435">
        <f t="shared" si="52"/>
        <v>40</v>
      </c>
      <c r="N51" s="399"/>
      <c r="X51" s="188"/>
      <c r="AB51" s="361">
        <f t="shared" si="53"/>
        <v>0</v>
      </c>
      <c r="AC51" s="385">
        <f t="shared" si="54"/>
        <v>0</v>
      </c>
      <c r="AD51" s="385">
        <f t="shared" si="55"/>
        <v>0</v>
      </c>
      <c r="AE51" s="385">
        <f t="shared" si="56"/>
        <v>0</v>
      </c>
      <c r="AF51" s="437">
        <f t="shared" si="56"/>
        <v>1</v>
      </c>
      <c r="AG51" s="425"/>
      <c r="AH51" s="425"/>
    </row>
    <row r="52" spans="1:34" ht="14.65" thickBot="1" x14ac:dyDescent="0.5">
      <c r="A52" s="432">
        <f t="shared" si="45"/>
        <v>6</v>
      </c>
      <c r="B52" s="433" t="str">
        <f t="shared" si="46"/>
        <v>Fabre Didier</v>
      </c>
      <c r="C52" s="399" t="str">
        <f>IFERROR(VLOOKUP(B52,Liste_J!$C$7:$G$234,5,0),"???")</f>
        <v>H</v>
      </c>
      <c r="D52" s="434" t="str">
        <f>IFERROR(VLOOKUP(B52,Liste_J!$C$7:$F$234,4,0),"???")</f>
        <v>Réveillon</v>
      </c>
      <c r="E52" s="399">
        <f t="shared" si="47"/>
        <v>13.6</v>
      </c>
      <c r="F52" s="435">
        <f t="shared" si="48"/>
        <v>33</v>
      </c>
      <c r="H52" s="432">
        <f t="shared" si="49"/>
        <v>6</v>
      </c>
      <c r="I52" s="399" t="str">
        <f t="shared" si="50"/>
        <v>Dekeyne Christophe</v>
      </c>
      <c r="J52" s="399" t="str">
        <f>IFERROR(VLOOKUP(I52,Liste_J!$C$7:$G$234,5,0),"???")</f>
        <v>H</v>
      </c>
      <c r="K52" s="399" t="str">
        <f>IFERROR(VLOOKUP(I52,Liste_J!$C$7:$F$234,4,0),"???")</f>
        <v>Réveillon</v>
      </c>
      <c r="L52" s="399">
        <f t="shared" si="51"/>
        <v>19.399999999999999</v>
      </c>
      <c r="M52" s="435">
        <f t="shared" si="52"/>
        <v>40</v>
      </c>
      <c r="N52" s="399"/>
      <c r="V52" s="399"/>
      <c r="X52" s="188"/>
      <c r="AB52" s="361">
        <f t="shared" si="53"/>
        <v>0</v>
      </c>
      <c r="AC52" s="385">
        <f t="shared" si="54"/>
        <v>0</v>
      </c>
      <c r="AD52" s="385">
        <f t="shared" si="55"/>
        <v>0</v>
      </c>
      <c r="AE52" s="385">
        <f t="shared" si="56"/>
        <v>0</v>
      </c>
      <c r="AF52" s="437">
        <f t="shared" si="56"/>
        <v>1</v>
      </c>
      <c r="AG52" s="425"/>
      <c r="AH52" s="425"/>
    </row>
    <row r="53" spans="1:34" ht="14.65" thickBot="1" x14ac:dyDescent="0.5">
      <c r="A53" s="432">
        <f t="shared" si="45"/>
        <v>0</v>
      </c>
      <c r="B53" s="433" t="str">
        <f t="shared" si="46"/>
        <v>Latrasse Thierry</v>
      </c>
      <c r="C53" s="399" t="str">
        <f>IFERROR(VLOOKUP(B53,Liste_J!$C$7:$G$234,5,0),"???")</f>
        <v>H</v>
      </c>
      <c r="D53" s="434" t="str">
        <f>IFERROR(VLOOKUP(B53,Liste_J!$C$7:$F$234,4,0),"???")</f>
        <v>Réveillon</v>
      </c>
      <c r="E53" s="399">
        <f t="shared" si="47"/>
        <v>14.1</v>
      </c>
      <c r="F53" s="435">
        <f t="shared" si="48"/>
        <v>33</v>
      </c>
      <c r="H53" s="432">
        <f t="shared" si="49"/>
        <v>0</v>
      </c>
      <c r="I53" s="399" t="str">
        <f t="shared" si="50"/>
        <v>Gratot Christine</v>
      </c>
      <c r="J53" s="399" t="str">
        <f>IFERROR(VLOOKUP(I53,Liste_J!$C$7:$G$234,5,0),"???")</f>
        <v>F</v>
      </c>
      <c r="K53" s="399" t="str">
        <f>IFERROR(VLOOKUP(I53,Liste_J!$C$7:$F$234,4,0),"???")</f>
        <v>Réveillon</v>
      </c>
      <c r="L53" s="399">
        <f t="shared" si="51"/>
        <v>37.700000000000003</v>
      </c>
      <c r="M53" s="435">
        <f t="shared" si="52"/>
        <v>40</v>
      </c>
      <c r="N53" s="399"/>
      <c r="X53" s="188"/>
      <c r="AB53" s="361">
        <f t="shared" si="53"/>
        <v>0</v>
      </c>
      <c r="AC53" s="385">
        <f t="shared" si="54"/>
        <v>0</v>
      </c>
      <c r="AD53" s="385">
        <f t="shared" si="55"/>
        <v>0</v>
      </c>
      <c r="AE53" s="385">
        <f t="shared" si="56"/>
        <v>0</v>
      </c>
      <c r="AF53" s="437">
        <f t="shared" si="56"/>
        <v>1</v>
      </c>
      <c r="AG53" s="425"/>
      <c r="AH53" s="425"/>
    </row>
    <row r="54" spans="1:34" ht="14.65" thickBot="1" x14ac:dyDescent="0.5">
      <c r="A54" s="432">
        <f t="shared" si="45"/>
        <v>7</v>
      </c>
      <c r="B54" s="433" t="str">
        <f t="shared" si="46"/>
        <v>Beltrami Véronique</v>
      </c>
      <c r="C54" s="399" t="str">
        <f>IFERROR(VLOOKUP(B54,Liste_J!$C$7:$G$234,5,0),"???")</f>
        <v>F</v>
      </c>
      <c r="D54" s="434" t="str">
        <f>IFERROR(VLOOKUP(B54,Liste_J!$C$7:$F$234,4,0),"???")</f>
        <v>Réveillon</v>
      </c>
      <c r="E54" s="399">
        <f t="shared" si="47"/>
        <v>15.3</v>
      </c>
      <c r="F54" s="435">
        <f t="shared" si="48"/>
        <v>33</v>
      </c>
      <c r="H54" s="432">
        <f t="shared" si="49"/>
        <v>7</v>
      </c>
      <c r="I54" s="399" t="str">
        <f t="shared" si="50"/>
        <v>Tamet Yves</v>
      </c>
      <c r="J54" s="399" t="str">
        <f>IFERROR(VLOOKUP(I54,Liste_J!$C$7:$G$234,5,0),"???")</f>
        <v>H</v>
      </c>
      <c r="K54" s="399" t="str">
        <f>IFERROR(VLOOKUP(I54,Liste_J!$C$7:$F$234,4,0),"???")</f>
        <v>Réveillon</v>
      </c>
      <c r="L54" s="399">
        <f t="shared" si="51"/>
        <v>20.5</v>
      </c>
      <c r="M54" s="435">
        <f t="shared" si="52"/>
        <v>40</v>
      </c>
      <c r="N54" s="399"/>
      <c r="V54" s="399"/>
      <c r="Y54" s="425"/>
      <c r="AB54" s="361">
        <f t="shared" si="53"/>
        <v>0</v>
      </c>
      <c r="AC54" s="385">
        <f t="shared" si="54"/>
        <v>0</v>
      </c>
      <c r="AD54" s="385">
        <f t="shared" si="55"/>
        <v>0</v>
      </c>
      <c r="AE54" s="385">
        <f t="shared" si="56"/>
        <v>0</v>
      </c>
      <c r="AF54" s="437">
        <f t="shared" si="56"/>
        <v>1</v>
      </c>
      <c r="AG54" s="425"/>
      <c r="AH54" s="425"/>
    </row>
    <row r="55" spans="1:34" ht="14.65" thickBot="1" x14ac:dyDescent="0.5">
      <c r="A55" s="432">
        <f t="shared" si="45"/>
        <v>0</v>
      </c>
      <c r="B55" s="433" t="str">
        <f t="shared" si="46"/>
        <v>Vandeweghe Eric</v>
      </c>
      <c r="C55" s="399" t="str">
        <f>IFERROR(VLOOKUP(B55,Liste_J!$C$7:$G$234,5,0),"???")</f>
        <v>H</v>
      </c>
      <c r="D55" s="434" t="str">
        <f>IFERROR(VLOOKUP(B55,Liste_J!$C$7:$F$234,4,0),"???")</f>
        <v>Réveillon</v>
      </c>
      <c r="E55" s="399">
        <f t="shared" si="47"/>
        <v>15.8</v>
      </c>
      <c r="F55" s="435">
        <f t="shared" si="48"/>
        <v>33</v>
      </c>
      <c r="H55" s="432">
        <f t="shared" si="49"/>
        <v>0</v>
      </c>
      <c r="I55" s="399" t="str">
        <f t="shared" si="50"/>
        <v>Tamet Assia</v>
      </c>
      <c r="J55" s="399" t="str">
        <f>IFERROR(VLOOKUP(I55,Liste_J!$C$7:$G$234,5,0),"???")</f>
        <v>F</v>
      </c>
      <c r="K55" s="399" t="str">
        <f>IFERROR(VLOOKUP(I55,Liste_J!$C$7:$F$234,4,0),"???")</f>
        <v>Réveillon</v>
      </c>
      <c r="L55" s="399">
        <f t="shared" si="51"/>
        <v>13.1</v>
      </c>
      <c r="M55" s="435">
        <f t="shared" si="52"/>
        <v>40</v>
      </c>
      <c r="N55" s="399"/>
      <c r="O55" s="399"/>
      <c r="P55" s="399"/>
      <c r="Q55" s="399"/>
      <c r="R55" s="399"/>
      <c r="S55" s="399"/>
      <c r="T55" s="399"/>
      <c r="AB55" s="361">
        <f t="shared" si="53"/>
        <v>0</v>
      </c>
      <c r="AC55" s="385">
        <f t="shared" si="54"/>
        <v>0</v>
      </c>
      <c r="AD55" s="385">
        <f t="shared" si="55"/>
        <v>0</v>
      </c>
      <c r="AE55" s="385">
        <f t="shared" si="56"/>
        <v>0</v>
      </c>
      <c r="AF55" s="437">
        <f t="shared" si="56"/>
        <v>1</v>
      </c>
      <c r="AG55" s="425"/>
      <c r="AH55" s="425"/>
    </row>
    <row r="56" spans="1:34" ht="14.65" thickBot="1" x14ac:dyDescent="0.5">
      <c r="A56" s="432">
        <f t="shared" si="45"/>
        <v>8</v>
      </c>
      <c r="B56" s="433" t="str">
        <f t="shared" si="46"/>
        <v>Soler Alain</v>
      </c>
      <c r="C56" s="399" t="str">
        <f>IFERROR(VLOOKUP(B56,Liste_J!$C$7:$G$234,5,0),"???")</f>
        <v>H</v>
      </c>
      <c r="D56" s="434" t="str">
        <f>IFERROR(VLOOKUP(B56,Liste_J!$C$7:$F$234,4,0),"???")</f>
        <v>Corbuches</v>
      </c>
      <c r="E56" s="399">
        <f t="shared" si="47"/>
        <v>12</v>
      </c>
      <c r="F56" s="435">
        <f t="shared" si="48"/>
        <v>33</v>
      </c>
      <c r="H56" s="432">
        <f t="shared" si="49"/>
        <v>8</v>
      </c>
      <c r="I56" s="399" t="str">
        <f t="shared" si="50"/>
        <v>Castrillo Vincent</v>
      </c>
      <c r="J56" s="399" t="str">
        <f>IFERROR(VLOOKUP(I56,Liste_J!$C$7:$G$234,5,0),"???")</f>
        <v>H</v>
      </c>
      <c r="K56" s="399" t="str">
        <f>IFERROR(VLOOKUP(I56,Liste_J!$C$7:$F$234,4,0),"???")</f>
        <v>ASGAF</v>
      </c>
      <c r="L56" s="399">
        <f t="shared" si="51"/>
        <v>17.100000000000001</v>
      </c>
      <c r="M56" s="435">
        <f t="shared" si="52"/>
        <v>39</v>
      </c>
      <c r="N56" s="399"/>
      <c r="O56" s="399"/>
      <c r="P56" s="399"/>
      <c r="Q56" s="399"/>
      <c r="R56" s="399"/>
      <c r="S56" s="399"/>
      <c r="T56" s="399"/>
      <c r="AB56" s="361">
        <f t="shared" si="53"/>
        <v>1</v>
      </c>
      <c r="AC56" s="385">
        <f t="shared" si="54"/>
        <v>0</v>
      </c>
      <c r="AD56" s="385">
        <f t="shared" si="55"/>
        <v>0</v>
      </c>
      <c r="AE56" s="385">
        <f t="shared" si="56"/>
        <v>0</v>
      </c>
      <c r="AF56" s="437">
        <f t="shared" si="56"/>
        <v>0</v>
      </c>
      <c r="AG56" s="425"/>
      <c r="AH56" s="425"/>
    </row>
    <row r="57" spans="1:34" ht="14.65" thickBot="1" x14ac:dyDescent="0.5">
      <c r="A57" s="432">
        <f t="shared" si="45"/>
        <v>0</v>
      </c>
      <c r="B57" s="433" t="str">
        <f t="shared" si="46"/>
        <v>Valetoux Laurent</v>
      </c>
      <c r="C57" s="399" t="str">
        <f>IFERROR(VLOOKUP(B57,Liste_J!$C$7:$G$234,5,0),"???")</f>
        <v>H</v>
      </c>
      <c r="D57" s="434" t="str">
        <f>IFERROR(VLOOKUP(B57,Liste_J!$C$7:$F$234,4,0),"???")</f>
        <v>Corbuches</v>
      </c>
      <c r="E57" s="399">
        <f t="shared" si="47"/>
        <v>17.8</v>
      </c>
      <c r="F57" s="435">
        <f t="shared" si="48"/>
        <v>33</v>
      </c>
      <c r="H57" s="432">
        <f t="shared" si="49"/>
        <v>0</v>
      </c>
      <c r="I57" s="399" t="str">
        <f t="shared" si="50"/>
        <v>Layani Serge</v>
      </c>
      <c r="J57" s="399" t="str">
        <f>IFERROR(VLOOKUP(I57,Liste_J!$C$7:$G$234,5,0),"???")</f>
        <v>H</v>
      </c>
      <c r="K57" s="399" t="str">
        <f>IFERROR(VLOOKUP(I57,Liste_J!$C$7:$F$234,4,0),"???")</f>
        <v>ASGAF</v>
      </c>
      <c r="L57" s="399">
        <f t="shared" si="51"/>
        <v>8</v>
      </c>
      <c r="M57" s="435">
        <f t="shared" si="52"/>
        <v>39</v>
      </c>
      <c r="N57" s="399"/>
      <c r="T57" s="399"/>
      <c r="AB57" s="361">
        <f t="shared" si="53"/>
        <v>1</v>
      </c>
      <c r="AC57" s="385">
        <f t="shared" si="54"/>
        <v>0</v>
      </c>
      <c r="AD57" s="385">
        <f t="shared" si="55"/>
        <v>0</v>
      </c>
      <c r="AE57" s="385">
        <f t="shared" si="56"/>
        <v>0</v>
      </c>
      <c r="AF57" s="437">
        <f t="shared" si="56"/>
        <v>0</v>
      </c>
      <c r="AG57" s="425"/>
      <c r="AH57" s="425"/>
    </row>
    <row r="58" spans="1:34" ht="14.65" thickBot="1" x14ac:dyDescent="0.5">
      <c r="A58" s="432">
        <f t="shared" si="45"/>
        <v>9</v>
      </c>
      <c r="B58" s="433" t="str">
        <f t="shared" si="46"/>
        <v>Bellanger Alain</v>
      </c>
      <c r="C58" s="399" t="str">
        <f>IFERROR(VLOOKUP(B58,Liste_J!$C$7:$G$234,5,0),"???")</f>
        <v>H</v>
      </c>
      <c r="D58" s="434" t="str">
        <f>IFERROR(VLOOKUP(B58,Liste_J!$C$7:$F$234,4,0),"???")</f>
        <v>Chevannes</v>
      </c>
      <c r="E58" s="399">
        <f t="shared" si="47"/>
        <v>10</v>
      </c>
      <c r="F58" s="435">
        <f t="shared" si="48"/>
        <v>33</v>
      </c>
      <c r="H58" s="432">
        <f t="shared" si="49"/>
        <v>9</v>
      </c>
      <c r="I58" s="399" t="str">
        <f t="shared" si="50"/>
        <v>Fanchon Marc</v>
      </c>
      <c r="J58" s="399" t="str">
        <f>IFERROR(VLOOKUP(I58,Liste_J!$C$7:$G$234,5,0),"???")</f>
        <v>H</v>
      </c>
      <c r="K58" s="399" t="str">
        <f>IFERROR(VLOOKUP(I58,Liste_J!$C$7:$F$234,4,0),"???")</f>
        <v>Réveillon</v>
      </c>
      <c r="L58" s="399">
        <f t="shared" si="51"/>
        <v>22.6</v>
      </c>
      <c r="M58" s="435">
        <f t="shared" si="52"/>
        <v>39</v>
      </c>
      <c r="N58" s="399"/>
      <c r="T58" s="399"/>
      <c r="AB58" s="361">
        <f t="shared" si="53"/>
        <v>0</v>
      </c>
      <c r="AC58" s="385">
        <f t="shared" si="54"/>
        <v>0</v>
      </c>
      <c r="AD58" s="385">
        <f t="shared" si="55"/>
        <v>0</v>
      </c>
      <c r="AE58" s="385">
        <f t="shared" si="56"/>
        <v>0</v>
      </c>
      <c r="AF58" s="437">
        <f t="shared" si="56"/>
        <v>1</v>
      </c>
      <c r="AG58" s="425"/>
      <c r="AH58" s="425"/>
    </row>
    <row r="59" spans="1:34" ht="14.65" thickBot="1" x14ac:dyDescent="0.5">
      <c r="A59" s="432">
        <f t="shared" si="45"/>
        <v>0</v>
      </c>
      <c r="B59" s="433" t="str">
        <f t="shared" si="46"/>
        <v>Foucault Lionel</v>
      </c>
      <c r="C59" s="399" t="str">
        <f>IFERROR(VLOOKUP(B59,Liste_J!$C$7:$G$234,5,0),"???")</f>
        <v>H</v>
      </c>
      <c r="D59" s="434" t="str">
        <f>IFERROR(VLOOKUP(B59,Liste_J!$C$7:$F$234,4,0),"???")</f>
        <v>Chevannes</v>
      </c>
      <c r="E59" s="399">
        <f t="shared" si="47"/>
        <v>16</v>
      </c>
      <c r="F59" s="435">
        <f t="shared" si="48"/>
        <v>33</v>
      </c>
      <c r="H59" s="432">
        <f t="shared" si="49"/>
        <v>0</v>
      </c>
      <c r="I59" s="399" t="str">
        <f t="shared" si="50"/>
        <v>Gauvin Henri-Jacques</v>
      </c>
      <c r="J59" s="399" t="str">
        <f>IFERROR(VLOOKUP(I59,Liste_J!$C$7:$G$234,5,0),"???")</f>
        <v>H</v>
      </c>
      <c r="K59" s="399" t="str">
        <f>IFERROR(VLOOKUP(I59,Liste_J!$C$7:$F$234,4,0),"???")</f>
        <v>Réveillon</v>
      </c>
      <c r="L59" s="399">
        <f t="shared" si="51"/>
        <v>12.6</v>
      </c>
      <c r="M59" s="435">
        <f t="shared" si="52"/>
        <v>39</v>
      </c>
      <c r="N59" s="399"/>
      <c r="T59" s="399"/>
      <c r="AB59" s="361">
        <f t="shared" si="53"/>
        <v>0</v>
      </c>
      <c r="AC59" s="385">
        <f t="shared" si="54"/>
        <v>0</v>
      </c>
      <c r="AD59" s="385">
        <f t="shared" si="55"/>
        <v>0</v>
      </c>
      <c r="AE59" s="385">
        <f t="shared" si="56"/>
        <v>0</v>
      </c>
      <c r="AF59" s="437">
        <f t="shared" si="56"/>
        <v>1</v>
      </c>
      <c r="AG59" s="425"/>
      <c r="AH59" s="425"/>
    </row>
    <row r="60" spans="1:34" ht="14.65" thickBot="1" x14ac:dyDescent="0.5">
      <c r="A60" s="432">
        <f t="shared" si="45"/>
        <v>10</v>
      </c>
      <c r="B60" s="433" t="str">
        <f t="shared" si="46"/>
        <v>Nicolle Olivier</v>
      </c>
      <c r="C60" s="399" t="str">
        <f>IFERROR(VLOOKUP(B60,Liste_J!$C$7:$G$234,5,0),"???")</f>
        <v>H</v>
      </c>
      <c r="D60" s="434" t="str">
        <f>IFERROR(VLOOKUP(B60,Liste_J!$C$7:$F$234,4,0),"???")</f>
        <v>Chevannes</v>
      </c>
      <c r="E60" s="399">
        <f t="shared" si="47"/>
        <v>15.6</v>
      </c>
      <c r="F60" s="435">
        <f t="shared" si="48"/>
        <v>33</v>
      </c>
      <c r="H60" s="432">
        <f t="shared" si="49"/>
        <v>10</v>
      </c>
      <c r="I60" s="399" t="str">
        <f t="shared" si="50"/>
        <v>Esmenard Remy</v>
      </c>
      <c r="J60" s="399" t="str">
        <f>IFERROR(VLOOKUP(I60,Liste_J!$C$7:$G$234,5,0),"???")</f>
        <v>H</v>
      </c>
      <c r="K60" s="399" t="str">
        <f>IFERROR(VLOOKUP(I60,Liste_J!$C$7:$F$234,4,0),"???")</f>
        <v>Réveillon</v>
      </c>
      <c r="L60" s="399">
        <f t="shared" si="51"/>
        <v>20.100000000000001</v>
      </c>
      <c r="M60" s="435">
        <f t="shared" si="52"/>
        <v>39</v>
      </c>
      <c r="N60" s="399"/>
      <c r="T60" s="399"/>
      <c r="AB60" s="361">
        <f t="shared" si="53"/>
        <v>0</v>
      </c>
      <c r="AC60" s="385">
        <f t="shared" si="54"/>
        <v>0</v>
      </c>
      <c r="AD60" s="385">
        <f t="shared" si="55"/>
        <v>0</v>
      </c>
      <c r="AE60" s="385">
        <f t="shared" si="56"/>
        <v>0</v>
      </c>
      <c r="AF60" s="437">
        <f t="shared" si="56"/>
        <v>1</v>
      </c>
      <c r="AG60" s="425"/>
      <c r="AH60" s="425"/>
    </row>
    <row r="61" spans="1:34" ht="14.65" thickBot="1" x14ac:dyDescent="0.5">
      <c r="A61" s="432">
        <f t="shared" si="45"/>
        <v>0</v>
      </c>
      <c r="B61" s="433" t="str">
        <f t="shared" si="46"/>
        <v>Salvoch Jean-Marc</v>
      </c>
      <c r="C61" s="399" t="str">
        <f>IFERROR(VLOOKUP(B61,Liste_J!$C$7:$G$234,5,0),"???")</f>
        <v>H</v>
      </c>
      <c r="D61" s="434" t="str">
        <f>IFERROR(VLOOKUP(B61,Liste_J!$C$7:$F$234,4,0),"???")</f>
        <v>Chevannes</v>
      </c>
      <c r="E61" s="399">
        <f t="shared" si="47"/>
        <v>12.8</v>
      </c>
      <c r="F61" s="435">
        <f t="shared" si="48"/>
        <v>33</v>
      </c>
      <c r="H61" s="432">
        <f t="shared" si="49"/>
        <v>0</v>
      </c>
      <c r="I61" s="399" t="str">
        <f t="shared" si="50"/>
        <v>Sejour Christian</v>
      </c>
      <c r="J61" s="399" t="str">
        <f>IFERROR(VLOOKUP(I61,Liste_J!$C$7:$G$234,5,0),"???")</f>
        <v>H</v>
      </c>
      <c r="K61" s="399" t="str">
        <f>IFERROR(VLOOKUP(I61,Liste_J!$C$7:$F$234,4,0),"???")</f>
        <v>Réveillon</v>
      </c>
      <c r="L61" s="399">
        <f t="shared" si="51"/>
        <v>28.2</v>
      </c>
      <c r="M61" s="435">
        <f t="shared" si="52"/>
        <v>39</v>
      </c>
      <c r="N61" s="399"/>
      <c r="T61" s="399"/>
      <c r="AB61" s="361">
        <f t="shared" si="53"/>
        <v>0</v>
      </c>
      <c r="AC61" s="385">
        <f t="shared" si="54"/>
        <v>0</v>
      </c>
      <c r="AD61" s="385">
        <f t="shared" si="55"/>
        <v>0</v>
      </c>
      <c r="AE61" s="385">
        <f t="shared" si="56"/>
        <v>0</v>
      </c>
      <c r="AF61" s="437">
        <f t="shared" si="56"/>
        <v>1</v>
      </c>
      <c r="AG61" s="425"/>
      <c r="AH61" s="425"/>
    </row>
    <row r="62" spans="1:34" ht="14.65" thickBot="1" x14ac:dyDescent="0.5">
      <c r="A62" s="432">
        <f t="shared" si="45"/>
        <v>11</v>
      </c>
      <c r="B62" s="433" t="str">
        <f t="shared" si="46"/>
        <v>Savoye Pierre</v>
      </c>
      <c r="C62" s="399" t="str">
        <f>IFERROR(VLOOKUP(B62,Liste_J!$C$7:$G$234,5,0),"???")</f>
        <v>H</v>
      </c>
      <c r="D62" s="434" t="str">
        <f>IFERROR(VLOOKUP(B62,Liste_J!$C$7:$F$234,4,0),"???")</f>
        <v>ASGAF</v>
      </c>
      <c r="E62" s="399">
        <f t="shared" si="47"/>
        <v>22.9</v>
      </c>
      <c r="F62" s="435">
        <f t="shared" si="48"/>
        <v>32</v>
      </c>
      <c r="H62" s="432">
        <f t="shared" si="49"/>
        <v>11</v>
      </c>
      <c r="I62" s="399" t="str">
        <f t="shared" si="50"/>
        <v>Pieters Philippe</v>
      </c>
      <c r="J62" s="399" t="str">
        <f>IFERROR(VLOOKUP(I62,Liste_J!$C$7:$G$234,5,0),"???")</f>
        <v>H</v>
      </c>
      <c r="K62" s="399" t="str">
        <f>IFERROR(VLOOKUP(I62,Liste_J!$C$7:$F$234,4,0),"???")</f>
        <v>Chevannes</v>
      </c>
      <c r="L62" s="399">
        <f t="shared" si="51"/>
        <v>13.5</v>
      </c>
      <c r="M62" s="435">
        <f t="shared" si="52"/>
        <v>39</v>
      </c>
      <c r="N62" s="399"/>
      <c r="T62" s="399"/>
      <c r="AB62" s="361">
        <f t="shared" si="53"/>
        <v>0</v>
      </c>
      <c r="AC62" s="385">
        <f t="shared" si="54"/>
        <v>1</v>
      </c>
      <c r="AD62" s="385">
        <f t="shared" si="55"/>
        <v>0</v>
      </c>
      <c r="AE62" s="385">
        <f t="shared" si="56"/>
        <v>0</v>
      </c>
      <c r="AF62" s="437">
        <f t="shared" si="56"/>
        <v>0</v>
      </c>
      <c r="AG62" s="425"/>
      <c r="AH62" s="425"/>
    </row>
    <row r="63" spans="1:34" ht="14.65" thickBot="1" x14ac:dyDescent="0.5">
      <c r="A63" s="432">
        <f t="shared" si="45"/>
        <v>0</v>
      </c>
      <c r="B63" s="433" t="str">
        <f t="shared" si="46"/>
        <v>Sompare Wotème</v>
      </c>
      <c r="C63" s="399" t="str">
        <f>IFERROR(VLOOKUP(B63,Liste_J!$C$7:$G$234,5,0),"???")</f>
        <v>H</v>
      </c>
      <c r="D63" s="434" t="str">
        <f>IFERROR(VLOOKUP(B63,Liste_J!$C$7:$F$234,4,0),"???")</f>
        <v>ASGAF</v>
      </c>
      <c r="E63" s="399">
        <f t="shared" si="47"/>
        <v>13.3</v>
      </c>
      <c r="F63" s="435">
        <f t="shared" si="48"/>
        <v>32</v>
      </c>
      <c r="H63" s="432">
        <f t="shared" si="49"/>
        <v>0</v>
      </c>
      <c r="I63" s="399" t="str">
        <f t="shared" si="50"/>
        <v>Viron Alain</v>
      </c>
      <c r="J63" s="399" t="str">
        <f>IFERROR(VLOOKUP(I63,Liste_J!$C$7:$G$234,5,0),"???")</f>
        <v>H</v>
      </c>
      <c r="K63" s="399" t="str">
        <f>IFERROR(VLOOKUP(I63,Liste_J!$C$7:$F$234,4,0),"???")</f>
        <v>Chevannes</v>
      </c>
      <c r="L63" s="399">
        <f t="shared" si="51"/>
        <v>11</v>
      </c>
      <c r="M63" s="435">
        <f t="shared" si="52"/>
        <v>39</v>
      </c>
      <c r="N63" s="399"/>
      <c r="T63" s="399"/>
      <c r="AB63" s="361">
        <f t="shared" si="53"/>
        <v>0</v>
      </c>
      <c r="AC63" s="385">
        <f t="shared" si="54"/>
        <v>1</v>
      </c>
      <c r="AD63" s="385">
        <f t="shared" si="55"/>
        <v>0</v>
      </c>
      <c r="AE63" s="385">
        <f t="shared" si="56"/>
        <v>0</v>
      </c>
      <c r="AF63" s="437">
        <f t="shared" si="56"/>
        <v>0</v>
      </c>
      <c r="AG63" s="425"/>
      <c r="AH63" s="425"/>
    </row>
    <row r="64" spans="1:34" ht="14.65" thickBot="1" x14ac:dyDescent="0.5">
      <c r="A64" s="432">
        <f t="shared" si="45"/>
        <v>12</v>
      </c>
      <c r="B64" s="433" t="str">
        <f t="shared" si="46"/>
        <v>Tamet Assia</v>
      </c>
      <c r="C64" s="399" t="str">
        <f>IFERROR(VLOOKUP(B64,Liste_J!$C$7:$G$234,5,0),"???")</f>
        <v>F</v>
      </c>
      <c r="D64" s="434" t="str">
        <f>IFERROR(VLOOKUP(B64,Liste_J!$C$7:$F$234,4,0),"???")</f>
        <v>Réveillon</v>
      </c>
      <c r="E64" s="399">
        <f t="shared" si="47"/>
        <v>13.1</v>
      </c>
      <c r="F64" s="435">
        <f t="shared" si="48"/>
        <v>32</v>
      </c>
      <c r="H64" s="432">
        <f t="shared" si="49"/>
        <v>12</v>
      </c>
      <c r="I64" s="399" t="str">
        <f t="shared" si="50"/>
        <v>Valetoux Laurent</v>
      </c>
      <c r="J64" s="399" t="str">
        <f>IFERROR(VLOOKUP(I64,Liste_J!$C$7:$G$234,5,0),"???")</f>
        <v>H</v>
      </c>
      <c r="K64" s="399" t="str">
        <f>IFERROR(VLOOKUP(I64,Liste_J!$C$7:$F$234,4,0),"???")</f>
        <v>Corbuches</v>
      </c>
      <c r="L64" s="399">
        <f t="shared" si="51"/>
        <v>17.8</v>
      </c>
      <c r="M64" s="435">
        <f t="shared" si="52"/>
        <v>39</v>
      </c>
      <c r="N64" s="399"/>
      <c r="T64" s="399"/>
      <c r="AB64" s="361">
        <f t="shared" si="53"/>
        <v>0</v>
      </c>
      <c r="AC64" s="385">
        <f t="shared" si="54"/>
        <v>0</v>
      </c>
      <c r="AD64" s="385">
        <f t="shared" si="55"/>
        <v>0</v>
      </c>
      <c r="AE64" s="385">
        <f t="shared" si="56"/>
        <v>1</v>
      </c>
      <c r="AF64" s="437">
        <f t="shared" si="56"/>
        <v>0</v>
      </c>
      <c r="AG64" s="425"/>
      <c r="AH64" s="425"/>
    </row>
    <row r="65" spans="1:34" ht="14.65" thickBot="1" x14ac:dyDescent="0.5">
      <c r="A65" s="432">
        <f t="shared" si="45"/>
        <v>0</v>
      </c>
      <c r="B65" s="433" t="str">
        <f t="shared" si="46"/>
        <v>Tamet Yves</v>
      </c>
      <c r="C65" s="399" t="str">
        <f>IFERROR(VLOOKUP(B65,Liste_J!$C$7:$G$234,5,0),"???")</f>
        <v>H</v>
      </c>
      <c r="D65" s="434" t="str">
        <f>IFERROR(VLOOKUP(B65,Liste_J!$C$7:$F$234,4,0),"???")</f>
        <v>Réveillon</v>
      </c>
      <c r="E65" s="399">
        <f t="shared" si="47"/>
        <v>20.5</v>
      </c>
      <c r="F65" s="435">
        <f t="shared" si="48"/>
        <v>32</v>
      </c>
      <c r="H65" s="432">
        <f t="shared" si="49"/>
        <v>0</v>
      </c>
      <c r="I65" s="399" t="str">
        <f t="shared" si="50"/>
        <v>Soler Alain</v>
      </c>
      <c r="J65" s="399" t="str">
        <f>IFERROR(VLOOKUP(I65,Liste_J!$C$7:$G$234,5,0),"???")</f>
        <v>H</v>
      </c>
      <c r="K65" s="399" t="str">
        <f>IFERROR(VLOOKUP(I65,Liste_J!$C$7:$F$234,4,0),"???")</f>
        <v>Corbuches</v>
      </c>
      <c r="L65" s="399">
        <f t="shared" si="51"/>
        <v>12</v>
      </c>
      <c r="M65" s="435">
        <f t="shared" si="52"/>
        <v>39</v>
      </c>
      <c r="N65" s="399"/>
      <c r="T65" s="399"/>
      <c r="AB65" s="361">
        <f t="shared" si="53"/>
        <v>0</v>
      </c>
      <c r="AC65" s="385">
        <f t="shared" si="54"/>
        <v>0</v>
      </c>
      <c r="AD65" s="385">
        <f t="shared" si="55"/>
        <v>0</v>
      </c>
      <c r="AE65" s="385">
        <f t="shared" si="56"/>
        <v>1</v>
      </c>
      <c r="AF65" s="437">
        <f t="shared" si="56"/>
        <v>0</v>
      </c>
      <c r="AG65" s="425"/>
      <c r="AH65" s="425"/>
    </row>
    <row r="66" spans="1:34" ht="14.65" thickBot="1" x14ac:dyDescent="0.5">
      <c r="A66" s="432">
        <f t="shared" si="45"/>
        <v>13</v>
      </c>
      <c r="B66" s="433" t="str">
        <f t="shared" si="46"/>
        <v>Fanchon Marc</v>
      </c>
      <c r="C66" s="399" t="str">
        <f>IFERROR(VLOOKUP(B66,Liste_J!$C$7:$G$234,5,0),"???")</f>
        <v>H</v>
      </c>
      <c r="D66" s="434" t="str">
        <f>IFERROR(VLOOKUP(B66,Liste_J!$C$7:$F$234,4,0),"???")</f>
        <v>Réveillon</v>
      </c>
      <c r="E66" s="399">
        <f t="shared" si="47"/>
        <v>22.6</v>
      </c>
      <c r="F66" s="435">
        <f t="shared" si="48"/>
        <v>31</v>
      </c>
      <c r="H66" s="432">
        <f t="shared" si="49"/>
        <v>13</v>
      </c>
      <c r="I66" s="399" t="str">
        <f t="shared" si="50"/>
        <v>Savoye Pierre</v>
      </c>
      <c r="J66" s="399" t="str">
        <f>IFERROR(VLOOKUP(I66,Liste_J!$C$7:$G$234,5,0),"???")</f>
        <v>H</v>
      </c>
      <c r="K66" s="399" t="str">
        <f>IFERROR(VLOOKUP(I66,Liste_J!$C$7:$F$234,4,0),"???")</f>
        <v>ASGAF</v>
      </c>
      <c r="L66" s="399">
        <f t="shared" si="51"/>
        <v>22.9</v>
      </c>
      <c r="M66" s="435">
        <f t="shared" si="52"/>
        <v>39</v>
      </c>
      <c r="N66" s="399"/>
      <c r="T66" s="399"/>
      <c r="AB66" s="361">
        <f t="shared" si="53"/>
        <v>1</v>
      </c>
      <c r="AC66" s="385">
        <f t="shared" si="54"/>
        <v>0</v>
      </c>
      <c r="AD66" s="385">
        <f t="shared" si="55"/>
        <v>0</v>
      </c>
      <c r="AE66" s="385">
        <f t="shared" si="56"/>
        <v>0</v>
      </c>
      <c r="AF66" s="437">
        <f t="shared" si="56"/>
        <v>0</v>
      </c>
      <c r="AG66" s="425"/>
      <c r="AH66" s="425"/>
    </row>
    <row r="67" spans="1:34" ht="14.65" thickBot="1" x14ac:dyDescent="0.5">
      <c r="A67" s="432">
        <f t="shared" si="45"/>
        <v>0</v>
      </c>
      <c r="B67" s="433" t="str">
        <f t="shared" si="46"/>
        <v>Gauvin Henri-Jacques</v>
      </c>
      <c r="C67" s="399" t="str">
        <f>IFERROR(VLOOKUP(B67,Liste_J!$C$7:$G$234,5,0),"???")</f>
        <v>H</v>
      </c>
      <c r="D67" s="434" t="str">
        <f>IFERROR(VLOOKUP(B67,Liste_J!$C$7:$F$234,4,0),"???")</f>
        <v>Réveillon</v>
      </c>
      <c r="E67" s="399">
        <f t="shared" si="47"/>
        <v>12.6</v>
      </c>
      <c r="F67" s="435">
        <f t="shared" si="48"/>
        <v>31</v>
      </c>
      <c r="H67" s="432">
        <f t="shared" si="49"/>
        <v>0</v>
      </c>
      <c r="I67" s="399" t="str">
        <f t="shared" si="50"/>
        <v>Sompare Wotème</v>
      </c>
      <c r="J67" s="399" t="str">
        <f>IFERROR(VLOOKUP(I67,Liste_J!$C$7:$G$234,5,0),"???")</f>
        <v>H</v>
      </c>
      <c r="K67" s="399" t="str">
        <f>IFERROR(VLOOKUP(I67,Liste_J!$C$7:$F$234,4,0),"???")</f>
        <v>ASGAF</v>
      </c>
      <c r="L67" s="399">
        <f t="shared" si="51"/>
        <v>13.3</v>
      </c>
      <c r="M67" s="435">
        <f t="shared" si="52"/>
        <v>39</v>
      </c>
      <c r="N67" s="399"/>
      <c r="T67" s="399"/>
      <c r="AB67" s="361">
        <f t="shared" si="53"/>
        <v>1</v>
      </c>
      <c r="AC67" s="385">
        <f t="shared" si="54"/>
        <v>0</v>
      </c>
      <c r="AD67" s="385">
        <f t="shared" si="55"/>
        <v>0</v>
      </c>
      <c r="AE67" s="385">
        <f t="shared" si="56"/>
        <v>0</v>
      </c>
      <c r="AF67" s="437">
        <f t="shared" si="56"/>
        <v>0</v>
      </c>
      <c r="AG67" s="425"/>
      <c r="AH67" s="425"/>
    </row>
    <row r="68" spans="1:34" ht="14.65" thickBot="1" x14ac:dyDescent="0.5">
      <c r="A68" s="432">
        <f t="shared" si="45"/>
        <v>14</v>
      </c>
      <c r="B68" s="433" t="str">
        <f t="shared" si="46"/>
        <v>Dupuy Eric</v>
      </c>
      <c r="C68" s="399" t="str">
        <f>IFERROR(VLOOKUP(B68,Liste_J!$C$7:$G$234,5,0),"???")</f>
        <v>H</v>
      </c>
      <c r="D68" s="434" t="str">
        <f>IFERROR(VLOOKUP(B68,Liste_J!$C$7:$F$234,4,0),"???")</f>
        <v>ASGAF</v>
      </c>
      <c r="E68" s="399">
        <f t="shared" si="47"/>
        <v>13.8</v>
      </c>
      <c r="F68" s="435">
        <f t="shared" si="48"/>
        <v>31</v>
      </c>
      <c r="H68" s="432">
        <f t="shared" si="49"/>
        <v>14</v>
      </c>
      <c r="I68" s="399" t="str">
        <f t="shared" si="50"/>
        <v>Nicolle Olivier</v>
      </c>
      <c r="J68" s="399" t="str">
        <f>IFERROR(VLOOKUP(I68,Liste_J!$C$7:$G$234,5,0),"???")</f>
        <v>H</v>
      </c>
      <c r="K68" s="399" t="str">
        <f>IFERROR(VLOOKUP(I68,Liste_J!$C$7:$F$234,4,0),"???")</f>
        <v>Chevannes</v>
      </c>
      <c r="L68" s="399">
        <f t="shared" si="51"/>
        <v>15.6</v>
      </c>
      <c r="M68" s="435">
        <f t="shared" si="52"/>
        <v>39</v>
      </c>
      <c r="N68" s="399"/>
      <c r="T68" s="399"/>
      <c r="AB68" s="361">
        <f t="shared" si="53"/>
        <v>0</v>
      </c>
      <c r="AC68" s="385">
        <f t="shared" si="54"/>
        <v>1</v>
      </c>
      <c r="AD68" s="385">
        <f t="shared" si="55"/>
        <v>0</v>
      </c>
      <c r="AE68" s="385">
        <f t="shared" si="56"/>
        <v>0</v>
      </c>
      <c r="AF68" s="437">
        <f t="shared" si="56"/>
        <v>0</v>
      </c>
      <c r="AG68" s="425"/>
      <c r="AH68" s="425"/>
    </row>
    <row r="69" spans="1:34" ht="14.65" thickBot="1" x14ac:dyDescent="0.5">
      <c r="A69" s="432">
        <f t="shared" si="45"/>
        <v>0</v>
      </c>
      <c r="B69" s="433" t="str">
        <f t="shared" si="46"/>
        <v>Norrant Gwenael</v>
      </c>
      <c r="C69" s="399" t="str">
        <f>IFERROR(VLOOKUP(B69,Liste_J!$C$7:$G$234,5,0),"???")</f>
        <v>H</v>
      </c>
      <c r="D69" s="434" t="str">
        <f>IFERROR(VLOOKUP(B69,Liste_J!$C$7:$F$234,4,0),"???")</f>
        <v>ASGAF</v>
      </c>
      <c r="E69" s="399">
        <f t="shared" si="47"/>
        <v>14.3</v>
      </c>
      <c r="F69" s="435">
        <f t="shared" si="48"/>
        <v>31</v>
      </c>
      <c r="H69" s="432">
        <f t="shared" si="49"/>
        <v>0</v>
      </c>
      <c r="I69" s="399" t="str">
        <f t="shared" si="50"/>
        <v>Salvoch Jean-Marc</v>
      </c>
      <c r="J69" s="399" t="str">
        <f>IFERROR(VLOOKUP(I69,Liste_J!$C$7:$G$234,5,0),"???")</f>
        <v>H</v>
      </c>
      <c r="K69" s="399" t="str">
        <f>IFERROR(VLOOKUP(I69,Liste_J!$C$7:$F$234,4,0),"???")</f>
        <v>Chevannes</v>
      </c>
      <c r="L69" s="399">
        <f t="shared" si="51"/>
        <v>12.8</v>
      </c>
      <c r="M69" s="435">
        <f t="shared" si="52"/>
        <v>39</v>
      </c>
      <c r="N69" s="399"/>
      <c r="T69" s="399"/>
      <c r="AB69" s="361">
        <f t="shared" si="53"/>
        <v>0</v>
      </c>
      <c r="AC69" s="385">
        <f t="shared" si="54"/>
        <v>1</v>
      </c>
      <c r="AD69" s="385">
        <f t="shared" si="55"/>
        <v>0</v>
      </c>
      <c r="AE69" s="385">
        <f t="shared" si="56"/>
        <v>0</v>
      </c>
      <c r="AF69" s="437">
        <f t="shared" si="56"/>
        <v>0</v>
      </c>
      <c r="AG69" s="425"/>
      <c r="AH69" s="425"/>
    </row>
    <row r="70" spans="1:34" ht="14.65" thickBot="1" x14ac:dyDescent="0.5">
      <c r="A70" s="432">
        <f t="shared" si="45"/>
        <v>15</v>
      </c>
      <c r="B70" s="433" t="str">
        <f t="shared" si="46"/>
        <v>Combrisson Jean-Luc</v>
      </c>
      <c r="C70" s="399" t="str">
        <f>IFERROR(VLOOKUP(B70,Liste_J!$C$7:$G$234,5,0),"???")</f>
        <v>H</v>
      </c>
      <c r="D70" s="434" t="str">
        <f>IFERROR(VLOOKUP(B70,Liste_J!$C$7:$F$234,4,0),"???")</f>
        <v>Chevry</v>
      </c>
      <c r="E70" s="399">
        <f t="shared" si="47"/>
        <v>31.7</v>
      </c>
      <c r="F70" s="435">
        <f t="shared" si="48"/>
        <v>31</v>
      </c>
      <c r="H70" s="432">
        <f t="shared" si="49"/>
        <v>15</v>
      </c>
      <c r="I70" s="399" t="str">
        <f t="shared" si="50"/>
        <v>Balley Jean Marc</v>
      </c>
      <c r="J70" s="399" t="str">
        <f>IFERROR(VLOOKUP(I70,Liste_J!$C$7:$G$234,5,0),"???")</f>
        <v>H</v>
      </c>
      <c r="K70" s="399" t="str">
        <f>IFERROR(VLOOKUP(I70,Liste_J!$C$7:$F$234,4,0),"???")</f>
        <v>ASGAF</v>
      </c>
      <c r="L70" s="399">
        <f t="shared" si="51"/>
        <v>14.3</v>
      </c>
      <c r="M70" s="435">
        <f t="shared" si="52"/>
        <v>38</v>
      </c>
      <c r="N70" s="399"/>
      <c r="T70" s="399"/>
      <c r="AB70" s="361">
        <f t="shared" si="53"/>
        <v>1</v>
      </c>
      <c r="AC70" s="385">
        <f t="shared" si="54"/>
        <v>0</v>
      </c>
      <c r="AD70" s="385">
        <f t="shared" si="55"/>
        <v>0</v>
      </c>
      <c r="AE70" s="385">
        <f t="shared" si="56"/>
        <v>0</v>
      </c>
      <c r="AF70" s="437">
        <f t="shared" si="56"/>
        <v>0</v>
      </c>
      <c r="AG70" s="425"/>
      <c r="AH70" s="425"/>
    </row>
    <row r="71" spans="1:34" ht="14.65" thickBot="1" x14ac:dyDescent="0.5">
      <c r="A71" s="432">
        <f t="shared" si="45"/>
        <v>0</v>
      </c>
      <c r="B71" s="433" t="str">
        <f t="shared" si="46"/>
        <v>Reverdy Jean-Jacques</v>
      </c>
      <c r="C71" s="399" t="str">
        <f>IFERROR(VLOOKUP(B71,Liste_J!$C$7:$G$234,5,0),"???")</f>
        <v>H</v>
      </c>
      <c r="D71" s="434" t="str">
        <f>IFERROR(VLOOKUP(B71,Liste_J!$C$7:$F$234,4,0),"???")</f>
        <v>Chevry</v>
      </c>
      <c r="E71" s="399">
        <f t="shared" si="47"/>
        <v>20.100000000000001</v>
      </c>
      <c r="F71" s="435">
        <f t="shared" si="48"/>
        <v>31</v>
      </c>
      <c r="H71" s="432">
        <f t="shared" si="49"/>
        <v>0</v>
      </c>
      <c r="I71" s="399" t="str">
        <f t="shared" si="50"/>
        <v>Barcon Jean-Jacques</v>
      </c>
      <c r="J71" s="399" t="str">
        <f>IFERROR(VLOOKUP(I71,Liste_J!$C$7:$G$234,5,0),"???")</f>
        <v>H</v>
      </c>
      <c r="K71" s="399" t="str">
        <f>IFERROR(VLOOKUP(I71,Liste_J!$C$7:$F$234,4,0),"???")</f>
        <v>ASGAF</v>
      </c>
      <c r="L71" s="399">
        <f t="shared" si="51"/>
        <v>20.2</v>
      </c>
      <c r="M71" s="435">
        <f t="shared" si="52"/>
        <v>38</v>
      </c>
      <c r="N71" s="399"/>
      <c r="T71" s="399"/>
      <c r="AB71" s="361">
        <f t="shared" si="53"/>
        <v>1</v>
      </c>
      <c r="AC71" s="385">
        <f t="shared" si="54"/>
        <v>0</v>
      </c>
      <c r="AD71" s="385">
        <f t="shared" si="55"/>
        <v>0</v>
      </c>
      <c r="AE71" s="385">
        <f t="shared" si="56"/>
        <v>0</v>
      </c>
      <c r="AF71" s="437">
        <f t="shared" si="56"/>
        <v>0</v>
      </c>
      <c r="AG71" s="425"/>
      <c r="AH71" s="425"/>
    </row>
    <row r="72" spans="1:34" ht="14.65" thickBot="1" x14ac:dyDescent="0.5">
      <c r="A72" s="432">
        <f t="shared" si="45"/>
        <v>16</v>
      </c>
      <c r="B72" s="433" t="str">
        <f t="shared" si="46"/>
        <v>Balley Jean Marc</v>
      </c>
      <c r="C72" s="399" t="str">
        <f>IFERROR(VLOOKUP(B72,Liste_J!$C$7:$G$234,5,0),"???")</f>
        <v>H</v>
      </c>
      <c r="D72" s="434" t="str">
        <f>IFERROR(VLOOKUP(B72,Liste_J!$C$7:$F$234,4,0),"???")</f>
        <v>ASGAF</v>
      </c>
      <c r="E72" s="399">
        <f t="shared" si="47"/>
        <v>14.3</v>
      </c>
      <c r="F72" s="435">
        <f t="shared" si="48"/>
        <v>30</v>
      </c>
      <c r="H72" s="432">
        <f t="shared" si="49"/>
        <v>16</v>
      </c>
      <c r="I72" s="399" t="str">
        <f t="shared" si="50"/>
        <v>Dupuy Eric</v>
      </c>
      <c r="J72" s="399" t="str">
        <f>IFERROR(VLOOKUP(I72,Liste_J!$C$7:$G$234,5,0),"???")</f>
        <v>H</v>
      </c>
      <c r="K72" s="399" t="str">
        <f>IFERROR(VLOOKUP(I72,Liste_J!$C$7:$F$234,4,0),"???")</f>
        <v>ASGAF</v>
      </c>
      <c r="L72" s="399">
        <f t="shared" si="51"/>
        <v>13.8</v>
      </c>
      <c r="M72" s="435">
        <f t="shared" si="52"/>
        <v>38</v>
      </c>
      <c r="N72" s="399"/>
      <c r="O72" s="399"/>
      <c r="P72" s="399"/>
      <c r="Q72" s="399"/>
      <c r="R72" s="399"/>
      <c r="S72" s="399"/>
      <c r="T72" s="399"/>
      <c r="AB72" s="361">
        <f t="shared" si="53"/>
        <v>1</v>
      </c>
      <c r="AC72" s="385">
        <f t="shared" si="54"/>
        <v>0</v>
      </c>
      <c r="AD72" s="385">
        <f t="shared" si="55"/>
        <v>0</v>
      </c>
      <c r="AE72" s="385">
        <f t="shared" si="56"/>
        <v>0</v>
      </c>
      <c r="AF72" s="437">
        <f t="shared" si="56"/>
        <v>0</v>
      </c>
      <c r="AG72" s="425"/>
      <c r="AH72" s="425"/>
    </row>
    <row r="73" spans="1:34" ht="14.65" thickBot="1" x14ac:dyDescent="0.5">
      <c r="A73" s="432">
        <f t="shared" si="45"/>
        <v>0</v>
      </c>
      <c r="B73" s="433" t="str">
        <f t="shared" si="46"/>
        <v>Barcon Jean-Jacques</v>
      </c>
      <c r="C73" s="399" t="str">
        <f>IFERROR(VLOOKUP(B73,Liste_J!$C$7:$G$234,5,0),"???")</f>
        <v>H</v>
      </c>
      <c r="D73" s="434" t="str">
        <f>IFERROR(VLOOKUP(B73,Liste_J!$C$7:$F$234,4,0),"???")</f>
        <v>ASGAF</v>
      </c>
      <c r="E73" s="399">
        <f t="shared" si="47"/>
        <v>20.2</v>
      </c>
      <c r="F73" s="435">
        <f t="shared" si="48"/>
        <v>30</v>
      </c>
      <c r="H73" s="432">
        <f t="shared" si="49"/>
        <v>0</v>
      </c>
      <c r="I73" s="399" t="str">
        <f t="shared" si="50"/>
        <v>Norrant Gwenael</v>
      </c>
      <c r="J73" s="399" t="str">
        <f>IFERROR(VLOOKUP(I73,Liste_J!$C$7:$G$234,5,0),"???")</f>
        <v>H</v>
      </c>
      <c r="K73" s="399" t="str">
        <f>IFERROR(VLOOKUP(I73,Liste_J!$C$7:$F$234,4,0),"???")</f>
        <v>ASGAF</v>
      </c>
      <c r="L73" s="399">
        <f t="shared" si="51"/>
        <v>14.3</v>
      </c>
      <c r="M73" s="435">
        <f t="shared" si="52"/>
        <v>38</v>
      </c>
      <c r="N73" s="399"/>
      <c r="O73" s="399"/>
      <c r="P73" s="399"/>
      <c r="Q73" s="399"/>
      <c r="R73" s="399"/>
      <c r="S73" s="399"/>
      <c r="T73" s="399"/>
      <c r="AB73" s="361">
        <f t="shared" si="53"/>
        <v>1</v>
      </c>
      <c r="AC73" s="385">
        <f t="shared" si="54"/>
        <v>0</v>
      </c>
      <c r="AD73" s="385">
        <f t="shared" si="55"/>
        <v>0</v>
      </c>
      <c r="AE73" s="385">
        <f t="shared" si="56"/>
        <v>0</v>
      </c>
      <c r="AF73" s="437">
        <f t="shared" si="56"/>
        <v>0</v>
      </c>
      <c r="AG73" s="425"/>
      <c r="AH73" s="425"/>
    </row>
    <row r="74" spans="1:34" ht="14.65" thickBot="1" x14ac:dyDescent="0.5">
      <c r="A74" s="432">
        <f t="shared" si="45"/>
        <v>17</v>
      </c>
      <c r="B74" s="433" t="str">
        <f t="shared" si="46"/>
        <v>Esmenard Remy</v>
      </c>
      <c r="C74" s="399" t="str">
        <f>IFERROR(VLOOKUP(B74,Liste_J!$C$7:$G$234,5,0),"???")</f>
        <v>H</v>
      </c>
      <c r="D74" s="434" t="str">
        <f>IFERROR(VLOOKUP(B74,Liste_J!$C$7:$F$234,4,0),"???")</f>
        <v>Réveillon</v>
      </c>
      <c r="E74" s="399">
        <f t="shared" si="47"/>
        <v>20.100000000000001</v>
      </c>
      <c r="F74" s="435">
        <f t="shared" si="48"/>
        <v>28</v>
      </c>
      <c r="H74" s="432">
        <f t="shared" si="49"/>
        <v>17</v>
      </c>
      <c r="I74" s="399" t="str">
        <f t="shared" si="50"/>
        <v>Foucault Lionel</v>
      </c>
      <c r="J74" s="399" t="str">
        <f>IFERROR(VLOOKUP(I74,Liste_J!$C$7:$G$234,5,0),"???")</f>
        <v>H</v>
      </c>
      <c r="K74" s="399" t="str">
        <f>IFERROR(VLOOKUP(I74,Liste_J!$C$7:$F$234,4,0),"???")</f>
        <v>Chevannes</v>
      </c>
      <c r="L74" s="399">
        <f t="shared" si="51"/>
        <v>16</v>
      </c>
      <c r="M74" s="435">
        <f t="shared" si="52"/>
        <v>38</v>
      </c>
      <c r="N74" s="399"/>
      <c r="O74" s="399"/>
      <c r="P74" s="399"/>
      <c r="Q74" s="399"/>
      <c r="R74" s="399"/>
      <c r="S74" s="399"/>
      <c r="T74" s="399"/>
      <c r="AB74" s="361">
        <f t="shared" si="53"/>
        <v>0</v>
      </c>
      <c r="AC74" s="385">
        <f t="shared" si="54"/>
        <v>1</v>
      </c>
      <c r="AD74" s="385">
        <f t="shared" si="55"/>
        <v>0</v>
      </c>
      <c r="AE74" s="385">
        <f t="shared" si="56"/>
        <v>0</v>
      </c>
      <c r="AF74" s="437">
        <f t="shared" si="56"/>
        <v>0</v>
      </c>
      <c r="AG74" s="425"/>
      <c r="AH74" s="425"/>
    </row>
    <row r="75" spans="1:34" ht="14.65" thickBot="1" x14ac:dyDescent="0.5">
      <c r="A75" s="432">
        <f t="shared" si="45"/>
        <v>0</v>
      </c>
      <c r="B75" s="433" t="str">
        <f t="shared" si="46"/>
        <v>Sejour Christian</v>
      </c>
      <c r="C75" s="399" t="str">
        <f>IFERROR(VLOOKUP(B75,Liste_J!$C$7:$G$234,5,0),"???")</f>
        <v>H</v>
      </c>
      <c r="D75" s="434" t="str">
        <f>IFERROR(VLOOKUP(B75,Liste_J!$C$7:$F$234,4,0),"???")</f>
        <v>Réveillon</v>
      </c>
      <c r="E75" s="399">
        <f t="shared" si="47"/>
        <v>28.2</v>
      </c>
      <c r="F75" s="435">
        <f t="shared" si="48"/>
        <v>28</v>
      </c>
      <c r="H75" s="432">
        <f t="shared" si="49"/>
        <v>0</v>
      </c>
      <c r="I75" s="399" t="str">
        <f t="shared" si="50"/>
        <v>Bellanger Alain</v>
      </c>
      <c r="J75" s="399" t="str">
        <f>IFERROR(VLOOKUP(I75,Liste_J!$C$7:$G$234,5,0),"???")</f>
        <v>H</v>
      </c>
      <c r="K75" s="399" t="str">
        <f>IFERROR(VLOOKUP(I75,Liste_J!$C$7:$F$234,4,0),"???")</f>
        <v>Chevannes</v>
      </c>
      <c r="L75" s="399">
        <f t="shared" si="51"/>
        <v>10</v>
      </c>
      <c r="M75" s="435">
        <f t="shared" si="52"/>
        <v>38</v>
      </c>
      <c r="N75" s="399"/>
      <c r="O75" s="399"/>
      <c r="P75" s="399"/>
      <c r="Q75" s="399"/>
      <c r="R75" s="399"/>
      <c r="S75" s="399"/>
      <c r="T75" s="399"/>
      <c r="AB75" s="361">
        <f t="shared" si="53"/>
        <v>0</v>
      </c>
      <c r="AC75" s="385">
        <f t="shared" si="54"/>
        <v>1</v>
      </c>
      <c r="AD75" s="385">
        <f t="shared" si="55"/>
        <v>0</v>
      </c>
      <c r="AE75" s="385">
        <f t="shared" ref="AE75:AF119" si="57">IF(LEFT($K75,9)=AE$41,1,0)</f>
        <v>0</v>
      </c>
      <c r="AF75" s="437">
        <f t="shared" si="57"/>
        <v>0</v>
      </c>
      <c r="AG75" s="425"/>
      <c r="AH75" s="425"/>
    </row>
    <row r="76" spans="1:34" ht="14.65" thickBot="1" x14ac:dyDescent="0.5">
      <c r="A76" s="432">
        <f t="shared" si="45"/>
        <v>18</v>
      </c>
      <c r="B76" s="433" t="str">
        <f t="shared" si="46"/>
        <v>Jammes Gérard</v>
      </c>
      <c r="C76" s="399" t="str">
        <f>IFERROR(VLOOKUP(B76,Liste_J!$C$7:$G$234,5,0),"???")</f>
        <v>H</v>
      </c>
      <c r="D76" s="434" t="str">
        <f>IFERROR(VLOOKUP(B76,Liste_J!$C$7:$F$234,4,0),"???")</f>
        <v>Chevry</v>
      </c>
      <c r="E76" s="399">
        <f t="shared" si="47"/>
        <v>17.8</v>
      </c>
      <c r="F76" s="435">
        <f t="shared" si="48"/>
        <v>28</v>
      </c>
      <c r="H76" s="432">
        <f t="shared" si="49"/>
        <v>18</v>
      </c>
      <c r="I76" s="399" t="str">
        <f t="shared" si="50"/>
        <v>Lapatrie Gilles</v>
      </c>
      <c r="J76" s="399" t="str">
        <f>IFERROR(VLOOKUP(I76,Liste_J!$C$7:$G$234,5,0),"???")</f>
        <v>H</v>
      </c>
      <c r="K76" s="399" t="str">
        <f>IFERROR(VLOOKUP(I76,Liste_J!$C$7:$F$234,4,0),"???")</f>
        <v>Réveillon</v>
      </c>
      <c r="L76" s="399">
        <f t="shared" si="51"/>
        <v>11.2</v>
      </c>
      <c r="M76" s="435">
        <f t="shared" si="52"/>
        <v>38</v>
      </c>
      <c r="N76" s="399"/>
      <c r="O76" s="399"/>
      <c r="P76" s="399"/>
      <c r="Q76" s="399"/>
      <c r="R76" s="399"/>
      <c r="S76" s="399"/>
      <c r="T76" s="399"/>
      <c r="AB76" s="361">
        <f t="shared" si="53"/>
        <v>0</v>
      </c>
      <c r="AC76" s="385">
        <f t="shared" si="54"/>
        <v>0</v>
      </c>
      <c r="AD76" s="385">
        <f t="shared" si="55"/>
        <v>0</v>
      </c>
      <c r="AE76" s="385">
        <f t="shared" si="57"/>
        <v>0</v>
      </c>
      <c r="AF76" s="437">
        <f t="shared" si="57"/>
        <v>1</v>
      </c>
      <c r="AG76" s="425"/>
      <c r="AH76" s="425"/>
    </row>
    <row r="77" spans="1:34" ht="14.65" thickBot="1" x14ac:dyDescent="0.5">
      <c r="A77" s="432">
        <f t="shared" si="45"/>
        <v>0</v>
      </c>
      <c r="B77" s="433" t="str">
        <f t="shared" si="46"/>
        <v>Napoleone Remi</v>
      </c>
      <c r="C77" s="399" t="str">
        <f>IFERROR(VLOOKUP(B77,Liste_J!$C$7:$G$234,5,0),"???")</f>
        <v>H</v>
      </c>
      <c r="D77" s="434" t="str">
        <f>IFERROR(VLOOKUP(B77,Liste_J!$C$7:$F$234,4,0),"???")</f>
        <v>Chevry</v>
      </c>
      <c r="E77" s="399">
        <f t="shared" si="47"/>
        <v>20.9</v>
      </c>
      <c r="F77" s="435">
        <f t="shared" si="48"/>
        <v>28</v>
      </c>
      <c r="H77" s="432">
        <f t="shared" si="49"/>
        <v>0</v>
      </c>
      <c r="I77" s="399" t="str">
        <f t="shared" si="50"/>
        <v>Bridier Jean Michel</v>
      </c>
      <c r="J77" s="399" t="str">
        <f>IFERROR(VLOOKUP(I77,Liste_J!$C$7:$G$234,5,0),"???")</f>
        <v>H</v>
      </c>
      <c r="K77" s="399" t="str">
        <f>IFERROR(VLOOKUP(I77,Liste_J!$C$7:$F$234,4,0),"???")</f>
        <v>Réveillon</v>
      </c>
      <c r="L77" s="399">
        <f t="shared" si="51"/>
        <v>9.5</v>
      </c>
      <c r="M77" s="435">
        <f t="shared" si="52"/>
        <v>38</v>
      </c>
      <c r="N77" s="399"/>
      <c r="O77" s="399"/>
      <c r="P77" s="399"/>
      <c r="Q77" s="399"/>
      <c r="R77" s="399"/>
      <c r="S77" s="399"/>
      <c r="T77" s="399"/>
      <c r="AB77" s="361">
        <f t="shared" si="53"/>
        <v>0</v>
      </c>
      <c r="AC77" s="385">
        <f t="shared" si="54"/>
        <v>0</v>
      </c>
      <c r="AD77" s="385">
        <f t="shared" si="55"/>
        <v>0</v>
      </c>
      <c r="AE77" s="385">
        <f t="shared" si="57"/>
        <v>0</v>
      </c>
      <c r="AF77" s="437">
        <f t="shared" si="57"/>
        <v>1</v>
      </c>
      <c r="AG77" s="425"/>
      <c r="AH77" s="425"/>
    </row>
    <row r="78" spans="1:34" ht="14.65" thickBot="1" x14ac:dyDescent="0.5">
      <c r="A78" s="432">
        <f t="shared" si="45"/>
        <v>19</v>
      </c>
      <c r="B78" s="433" t="str">
        <f t="shared" si="46"/>
        <v>Bouvree Guy</v>
      </c>
      <c r="C78" s="399" t="str">
        <f>IFERROR(VLOOKUP(B78,Liste_J!$C$7:$G$234,5,0),"???")</f>
        <v>H</v>
      </c>
      <c r="D78" s="434" t="str">
        <f>IFERROR(VLOOKUP(B78,Liste_J!$C$7:$F$234,4,0),"???")</f>
        <v>Réveillon</v>
      </c>
      <c r="E78" s="399">
        <f t="shared" si="47"/>
        <v>18.600000000000001</v>
      </c>
      <c r="F78" s="435">
        <f t="shared" si="48"/>
        <v>27</v>
      </c>
      <c r="H78" s="432">
        <f t="shared" si="49"/>
        <v>19</v>
      </c>
      <c r="I78" s="399" t="str">
        <f t="shared" si="50"/>
        <v>Bouvree Guy</v>
      </c>
      <c r="J78" s="399" t="str">
        <f>IFERROR(VLOOKUP(I78,Liste_J!$C$7:$G$234,5,0),"???")</f>
        <v>H</v>
      </c>
      <c r="K78" s="399" t="str">
        <f>IFERROR(VLOOKUP(I78,Liste_J!$C$7:$F$234,4,0),"???")</f>
        <v>Réveillon</v>
      </c>
      <c r="L78" s="399">
        <f t="shared" si="51"/>
        <v>18.600000000000001</v>
      </c>
      <c r="M78" s="435">
        <f t="shared" si="52"/>
        <v>37</v>
      </c>
      <c r="N78" s="399"/>
      <c r="O78" s="399"/>
      <c r="P78" s="399"/>
      <c r="Q78" s="399"/>
      <c r="R78" s="399"/>
      <c r="S78" s="399"/>
      <c r="T78" s="399"/>
      <c r="AB78" s="361">
        <f t="shared" si="53"/>
        <v>0</v>
      </c>
      <c r="AC78" s="385">
        <f t="shared" si="54"/>
        <v>0</v>
      </c>
      <c r="AD78" s="385">
        <f t="shared" si="55"/>
        <v>0</v>
      </c>
      <c r="AE78" s="385">
        <f t="shared" si="57"/>
        <v>0</v>
      </c>
      <c r="AF78" s="437">
        <f t="shared" si="57"/>
        <v>1</v>
      </c>
      <c r="AG78" s="425"/>
      <c r="AH78" s="425"/>
    </row>
    <row r="79" spans="1:34" ht="14.65" thickBot="1" x14ac:dyDescent="0.5">
      <c r="A79" s="432">
        <f t="shared" si="45"/>
        <v>0</v>
      </c>
      <c r="B79" s="433" t="str">
        <f t="shared" si="46"/>
        <v>Robin Jean-Pierre</v>
      </c>
      <c r="C79" s="399" t="str">
        <f>IFERROR(VLOOKUP(B79,Liste_J!$C$7:$G$234,5,0),"???")</f>
        <v>???</v>
      </c>
      <c r="D79" s="434" t="str">
        <f>IFERROR(VLOOKUP(B79,Liste_J!$C$7:$F$234,4,0),"???")</f>
        <v>???</v>
      </c>
      <c r="E79" s="399">
        <f t="shared" si="47"/>
        <v>25</v>
      </c>
      <c r="F79" s="435">
        <f t="shared" si="48"/>
        <v>27</v>
      </c>
      <c r="H79" s="432">
        <f t="shared" si="49"/>
        <v>0</v>
      </c>
      <c r="I79" s="399" t="str">
        <f t="shared" si="50"/>
        <v>Robin Jean-Pierre</v>
      </c>
      <c r="J79" s="399" t="str">
        <f>IFERROR(VLOOKUP(I79,Liste_J!$C$7:$G$234,5,0),"???")</f>
        <v>???</v>
      </c>
      <c r="K79" s="399" t="str">
        <f>IFERROR(VLOOKUP(I79,Liste_J!$C$7:$F$234,4,0),"???")</f>
        <v>???</v>
      </c>
      <c r="L79" s="399">
        <f t="shared" si="51"/>
        <v>25</v>
      </c>
      <c r="M79" s="435">
        <f t="shared" si="52"/>
        <v>37</v>
      </c>
      <c r="N79" s="399"/>
      <c r="O79" s="399"/>
      <c r="P79" s="399"/>
      <c r="Q79" s="399"/>
      <c r="R79" s="399"/>
      <c r="S79" s="399"/>
      <c r="T79" s="399"/>
      <c r="AB79" s="361">
        <f t="shared" si="53"/>
        <v>0</v>
      </c>
      <c r="AC79" s="385">
        <f t="shared" si="54"/>
        <v>0</v>
      </c>
      <c r="AD79" s="385">
        <f t="shared" si="55"/>
        <v>0</v>
      </c>
      <c r="AE79" s="385">
        <f t="shared" si="57"/>
        <v>0</v>
      </c>
      <c r="AF79" s="437">
        <f t="shared" si="57"/>
        <v>0</v>
      </c>
      <c r="AG79" s="425"/>
      <c r="AH79" s="425"/>
    </row>
    <row r="80" spans="1:34" ht="14.65" thickBot="1" x14ac:dyDescent="0.5">
      <c r="A80" s="432">
        <f t="shared" si="45"/>
        <v>20</v>
      </c>
      <c r="B80" s="433" t="str">
        <f t="shared" si="46"/>
        <v>Dekeyne Christophe</v>
      </c>
      <c r="C80" s="399" t="str">
        <f>IFERROR(VLOOKUP(B80,Liste_J!$C$7:$G$234,5,0),"???")</f>
        <v>H</v>
      </c>
      <c r="D80" s="434" t="str">
        <f>IFERROR(VLOOKUP(B80,Liste_J!$C$7:$F$234,4,0),"???")</f>
        <v>Réveillon</v>
      </c>
      <c r="E80" s="399">
        <f t="shared" si="47"/>
        <v>19.399999999999999</v>
      </c>
      <c r="F80" s="435">
        <f t="shared" si="48"/>
        <v>27</v>
      </c>
      <c r="H80" s="432">
        <f t="shared" si="49"/>
        <v>20</v>
      </c>
      <c r="I80" s="399" t="str">
        <f t="shared" si="50"/>
        <v>Gonzalez Alain</v>
      </c>
      <c r="J80" s="399" t="str">
        <f>IFERROR(VLOOKUP(I80,Liste_J!$C$7:$G$234,5,0),"???")</f>
        <v>H</v>
      </c>
      <c r="K80" s="399" t="str">
        <f>IFERROR(VLOOKUP(I80,Liste_J!$C$7:$F$234,4,0),"???")</f>
        <v>Réveillon</v>
      </c>
      <c r="L80" s="399">
        <f t="shared" si="51"/>
        <v>22.2</v>
      </c>
      <c r="M80" s="435">
        <f t="shared" si="52"/>
        <v>37</v>
      </c>
      <c r="N80" s="399"/>
      <c r="O80" s="399"/>
      <c r="P80" s="399"/>
      <c r="Q80" s="399"/>
      <c r="R80" s="399"/>
      <c r="S80" s="399"/>
      <c r="T80" s="399"/>
      <c r="AB80" s="361">
        <f t="shared" si="53"/>
        <v>0</v>
      </c>
      <c r="AC80" s="385">
        <f t="shared" si="54"/>
        <v>0</v>
      </c>
      <c r="AD80" s="385">
        <f t="shared" si="55"/>
        <v>0</v>
      </c>
      <c r="AE80" s="385">
        <f t="shared" si="57"/>
        <v>0</v>
      </c>
      <c r="AF80" s="437">
        <f t="shared" si="57"/>
        <v>1</v>
      </c>
      <c r="AG80" s="425"/>
      <c r="AH80" s="425"/>
    </row>
    <row r="81" spans="1:34" ht="14.65" thickBot="1" x14ac:dyDescent="0.5">
      <c r="A81" s="432">
        <f t="shared" si="45"/>
        <v>0</v>
      </c>
      <c r="B81" s="433" t="str">
        <f t="shared" si="46"/>
        <v>Gratot Christine</v>
      </c>
      <c r="C81" s="399" t="str">
        <f>IFERROR(VLOOKUP(B81,Liste_J!$C$7:$G$234,5,0),"???")</f>
        <v>F</v>
      </c>
      <c r="D81" s="434" t="str">
        <f>IFERROR(VLOOKUP(B81,Liste_J!$C$7:$F$234,4,0),"???")</f>
        <v>Réveillon</v>
      </c>
      <c r="E81" s="399">
        <f t="shared" si="47"/>
        <v>37.700000000000003</v>
      </c>
      <c r="F81" s="435">
        <f t="shared" si="48"/>
        <v>27</v>
      </c>
      <c r="H81" s="432">
        <f t="shared" si="49"/>
        <v>0</v>
      </c>
      <c r="I81" s="399" t="str">
        <f t="shared" si="50"/>
        <v>Lafaye Jean-Francois</v>
      </c>
      <c r="J81" s="399" t="str">
        <f>IFERROR(VLOOKUP(I81,Liste_J!$C$7:$G$234,5,0),"???")</f>
        <v>H</v>
      </c>
      <c r="K81" s="399" t="str">
        <f>IFERROR(VLOOKUP(I81,Liste_J!$C$7:$F$234,4,0),"???")</f>
        <v>Réveillon</v>
      </c>
      <c r="L81" s="399">
        <f t="shared" si="51"/>
        <v>29.7</v>
      </c>
      <c r="M81" s="435">
        <f t="shared" si="52"/>
        <v>37</v>
      </c>
      <c r="N81" s="399"/>
      <c r="O81" s="399"/>
      <c r="P81" s="399"/>
      <c r="Q81" s="399"/>
      <c r="R81" s="399"/>
      <c r="S81" s="399"/>
      <c r="T81" s="399"/>
      <c r="AB81" s="361">
        <f t="shared" si="53"/>
        <v>0</v>
      </c>
      <c r="AC81" s="385">
        <f t="shared" si="54"/>
        <v>0</v>
      </c>
      <c r="AD81" s="385">
        <f t="shared" si="55"/>
        <v>0</v>
      </c>
      <c r="AE81" s="385">
        <f t="shared" si="57"/>
        <v>0</v>
      </c>
      <c r="AF81" s="437">
        <f t="shared" si="57"/>
        <v>1</v>
      </c>
      <c r="AG81" s="425"/>
      <c r="AH81" s="425"/>
    </row>
    <row r="82" spans="1:34" ht="14.65" thickBot="1" x14ac:dyDescent="0.5">
      <c r="A82" s="432">
        <f t="shared" si="45"/>
        <v>21</v>
      </c>
      <c r="B82" s="433" t="str">
        <f t="shared" si="46"/>
        <v>Sauvadet Dominique</v>
      </c>
      <c r="C82" s="399" t="str">
        <f>IFERROR(VLOOKUP(B82,Liste_J!$C$7:$G$234,5,0),"???")</f>
        <v>H</v>
      </c>
      <c r="D82" s="434" t="str">
        <f>IFERROR(VLOOKUP(B82,Liste_J!$C$7:$F$234,4,0),"???")</f>
        <v>ASGAF</v>
      </c>
      <c r="E82" s="399">
        <f t="shared" si="47"/>
        <v>18.5</v>
      </c>
      <c r="F82" s="435">
        <f t="shared" si="48"/>
        <v>27</v>
      </c>
      <c r="H82" s="432">
        <f t="shared" si="49"/>
        <v>21</v>
      </c>
      <c r="I82" s="399" t="str">
        <f t="shared" si="50"/>
        <v>Jammes Gérard</v>
      </c>
      <c r="J82" s="399" t="str">
        <f>IFERROR(VLOOKUP(I82,Liste_J!$C$7:$G$234,5,0),"???")</f>
        <v>H</v>
      </c>
      <c r="K82" s="399" t="str">
        <f>IFERROR(VLOOKUP(I82,Liste_J!$C$7:$F$234,4,0),"???")</f>
        <v>Chevry</v>
      </c>
      <c r="L82" s="399">
        <f t="shared" si="51"/>
        <v>17.8</v>
      </c>
      <c r="M82" s="435">
        <f t="shared" si="52"/>
        <v>37</v>
      </c>
      <c r="N82" s="399"/>
      <c r="O82" s="399"/>
      <c r="P82" s="399"/>
      <c r="Q82" s="399"/>
      <c r="R82" s="399"/>
      <c r="S82" s="399"/>
      <c r="T82" s="399"/>
      <c r="AB82" s="361">
        <f t="shared" si="53"/>
        <v>0</v>
      </c>
      <c r="AC82" s="385">
        <f t="shared" si="54"/>
        <v>0</v>
      </c>
      <c r="AD82" s="385">
        <f t="shared" si="55"/>
        <v>1</v>
      </c>
      <c r="AE82" s="385">
        <f t="shared" si="57"/>
        <v>0</v>
      </c>
      <c r="AF82" s="437">
        <f t="shared" si="57"/>
        <v>0</v>
      </c>
      <c r="AG82" s="425"/>
      <c r="AH82" s="425"/>
    </row>
    <row r="83" spans="1:34" ht="14.65" thickBot="1" x14ac:dyDescent="0.5">
      <c r="A83" s="432">
        <f t="shared" si="45"/>
        <v>0</v>
      </c>
      <c r="B83" s="433" t="str">
        <f t="shared" si="46"/>
        <v>Sauvadet Yannick</v>
      </c>
      <c r="C83" s="399" t="str">
        <f>IFERROR(VLOOKUP(B83,Liste_J!$C$7:$G$234,5,0),"???")</f>
        <v>F</v>
      </c>
      <c r="D83" s="434" t="str">
        <f>IFERROR(VLOOKUP(B83,Liste_J!$C$7:$F$234,4,0),"???")</f>
        <v>ASGAF</v>
      </c>
      <c r="E83" s="399">
        <f t="shared" si="47"/>
        <v>24.9</v>
      </c>
      <c r="F83" s="435">
        <f t="shared" si="48"/>
        <v>27</v>
      </c>
      <c r="H83" s="432">
        <f t="shared" si="49"/>
        <v>0</v>
      </c>
      <c r="I83" s="399" t="str">
        <f t="shared" si="50"/>
        <v>Napoleone Remi</v>
      </c>
      <c r="J83" s="399" t="str">
        <f>IFERROR(VLOOKUP(I83,Liste_J!$C$7:$G$234,5,0),"???")</f>
        <v>H</v>
      </c>
      <c r="K83" s="399" t="str">
        <f>IFERROR(VLOOKUP(I83,Liste_J!$C$7:$F$234,4,0),"???")</f>
        <v>Chevry</v>
      </c>
      <c r="L83" s="399">
        <f t="shared" si="51"/>
        <v>20.9</v>
      </c>
      <c r="M83" s="435">
        <f t="shared" si="52"/>
        <v>37</v>
      </c>
      <c r="N83" s="399"/>
      <c r="O83" s="399"/>
      <c r="P83" s="399"/>
      <c r="Q83" s="399"/>
      <c r="R83" s="399"/>
      <c r="S83" s="399"/>
      <c r="T83" s="399"/>
      <c r="AB83" s="361">
        <f t="shared" si="53"/>
        <v>0</v>
      </c>
      <c r="AC83" s="385">
        <f t="shared" si="54"/>
        <v>0</v>
      </c>
      <c r="AD83" s="385">
        <f t="shared" si="55"/>
        <v>1</v>
      </c>
      <c r="AE83" s="385">
        <f t="shared" si="57"/>
        <v>0</v>
      </c>
      <c r="AF83" s="437">
        <f t="shared" si="57"/>
        <v>0</v>
      </c>
      <c r="AG83" s="425"/>
      <c r="AH83" s="425"/>
    </row>
    <row r="84" spans="1:34" ht="14.65" thickBot="1" x14ac:dyDescent="0.5">
      <c r="A84" s="432">
        <f t="shared" si="45"/>
        <v>22</v>
      </c>
      <c r="B84" s="433" t="str">
        <f t="shared" si="46"/>
        <v>Baffrey Yves</v>
      </c>
      <c r="C84" s="399" t="str">
        <f>IFERROR(VLOOKUP(B84,Liste_J!$C$7:$G$234,5,0),"???")</f>
        <v>H</v>
      </c>
      <c r="D84" s="434" t="str">
        <f>IFERROR(VLOOKUP(B84,Liste_J!$C$7:$F$234,4,0),"???")</f>
        <v>Chevannes</v>
      </c>
      <c r="E84" s="399">
        <f t="shared" si="47"/>
        <v>14.3</v>
      </c>
      <c r="F84" s="435">
        <f t="shared" si="48"/>
        <v>26</v>
      </c>
      <c r="H84" s="432">
        <f t="shared" si="49"/>
        <v>22</v>
      </c>
      <c r="I84" s="399" t="str">
        <f t="shared" si="50"/>
        <v>Sauvadet Dominique</v>
      </c>
      <c r="J84" s="399" t="str">
        <f>IFERROR(VLOOKUP(I84,Liste_J!$C$7:$G$234,5,0),"???")</f>
        <v>H</v>
      </c>
      <c r="K84" s="399" t="str">
        <f>IFERROR(VLOOKUP(I84,Liste_J!$C$7:$F$234,4,0),"???")</f>
        <v>ASGAF</v>
      </c>
      <c r="L84" s="399">
        <f t="shared" si="51"/>
        <v>18.5</v>
      </c>
      <c r="M84" s="435">
        <f t="shared" si="52"/>
        <v>37</v>
      </c>
      <c r="N84" s="399"/>
      <c r="O84" s="399"/>
      <c r="P84" s="399"/>
      <c r="Q84" s="399"/>
      <c r="R84" s="399"/>
      <c r="S84" s="399"/>
      <c r="T84" s="399"/>
      <c r="AB84" s="361">
        <f t="shared" si="53"/>
        <v>1</v>
      </c>
      <c r="AC84" s="385">
        <f t="shared" si="54"/>
        <v>0</v>
      </c>
      <c r="AD84" s="385">
        <f t="shared" si="55"/>
        <v>0</v>
      </c>
      <c r="AE84" s="385">
        <f t="shared" si="57"/>
        <v>0</v>
      </c>
      <c r="AF84" s="437">
        <f t="shared" si="57"/>
        <v>0</v>
      </c>
      <c r="AG84" s="425"/>
      <c r="AH84" s="425"/>
    </row>
    <row r="85" spans="1:34" ht="14.65" thickBot="1" x14ac:dyDescent="0.5">
      <c r="A85" s="432">
        <f t="shared" si="45"/>
        <v>0</v>
      </c>
      <c r="B85" s="433" t="str">
        <f t="shared" si="46"/>
        <v>Laude Vincent</v>
      </c>
      <c r="C85" s="399" t="str">
        <f>IFERROR(VLOOKUP(B85,Liste_J!$C$7:$G$234,5,0),"???")</f>
        <v>H</v>
      </c>
      <c r="D85" s="434" t="str">
        <f>IFERROR(VLOOKUP(B85,Liste_J!$C$7:$F$234,4,0),"???")</f>
        <v>Chevannes</v>
      </c>
      <c r="E85" s="399">
        <f t="shared" si="47"/>
        <v>23.4</v>
      </c>
      <c r="F85" s="435">
        <f t="shared" si="48"/>
        <v>26</v>
      </c>
      <c r="H85" s="432">
        <f t="shared" si="49"/>
        <v>0</v>
      </c>
      <c r="I85" s="399" t="str">
        <f t="shared" si="50"/>
        <v>Sauvadet Yannick</v>
      </c>
      <c r="J85" s="399" t="str">
        <f>IFERROR(VLOOKUP(I85,Liste_J!$C$7:$G$234,5,0),"???")</f>
        <v>F</v>
      </c>
      <c r="K85" s="399" t="str">
        <f>IFERROR(VLOOKUP(I85,Liste_J!$C$7:$F$234,4,0),"???")</f>
        <v>ASGAF</v>
      </c>
      <c r="L85" s="399">
        <f t="shared" si="51"/>
        <v>24.9</v>
      </c>
      <c r="M85" s="435">
        <f t="shared" si="52"/>
        <v>37</v>
      </c>
      <c r="N85" s="399"/>
      <c r="O85" s="399"/>
      <c r="P85" s="399"/>
      <c r="Q85" s="399"/>
      <c r="R85" s="399"/>
      <c r="S85" s="399"/>
      <c r="T85" s="399"/>
      <c r="AB85" s="361">
        <f t="shared" si="53"/>
        <v>1</v>
      </c>
      <c r="AC85" s="385">
        <f t="shared" si="54"/>
        <v>0</v>
      </c>
      <c r="AD85" s="385">
        <f t="shared" si="55"/>
        <v>0</v>
      </c>
      <c r="AE85" s="385">
        <f t="shared" si="57"/>
        <v>0</v>
      </c>
      <c r="AF85" s="437">
        <f t="shared" si="57"/>
        <v>0</v>
      </c>
      <c r="AG85" s="425"/>
      <c r="AH85" s="425"/>
    </row>
    <row r="86" spans="1:34" ht="14.65" thickBot="1" x14ac:dyDescent="0.5">
      <c r="A86" s="432">
        <f t="shared" si="45"/>
        <v>23</v>
      </c>
      <c r="B86" s="433" t="str">
        <f t="shared" si="46"/>
        <v>Gonzalez Alain</v>
      </c>
      <c r="C86" s="399" t="str">
        <f>IFERROR(VLOOKUP(B86,Liste_J!$C$7:$G$234,5,0),"???")</f>
        <v>H</v>
      </c>
      <c r="D86" s="434" t="str">
        <f>IFERROR(VLOOKUP(B86,Liste_J!$C$7:$F$234,4,0),"???")</f>
        <v>Réveillon</v>
      </c>
      <c r="E86" s="399">
        <f t="shared" si="47"/>
        <v>22.2</v>
      </c>
      <c r="F86" s="435">
        <f t="shared" si="48"/>
        <v>25</v>
      </c>
      <c r="H86" s="432">
        <f t="shared" si="49"/>
        <v>23</v>
      </c>
      <c r="I86" s="399" t="str">
        <f t="shared" si="50"/>
        <v>Baffrey Yves</v>
      </c>
      <c r="J86" s="399" t="str">
        <f>IFERROR(VLOOKUP(I86,Liste_J!$C$7:$G$234,5,0),"???")</f>
        <v>H</v>
      </c>
      <c r="K86" s="399" t="str">
        <f>IFERROR(VLOOKUP(I86,Liste_J!$C$7:$F$234,4,0),"???")</f>
        <v>Chevannes</v>
      </c>
      <c r="L86" s="399">
        <f t="shared" si="51"/>
        <v>14.3</v>
      </c>
      <c r="M86" s="435">
        <f t="shared" si="52"/>
        <v>34</v>
      </c>
      <c r="N86" s="399"/>
      <c r="O86" s="399"/>
      <c r="P86" s="399"/>
      <c r="Q86" s="399"/>
      <c r="R86" s="399"/>
      <c r="S86" s="399"/>
      <c r="T86" s="399"/>
      <c r="AB86" s="361">
        <f t="shared" si="53"/>
        <v>0</v>
      </c>
      <c r="AC86" s="385">
        <f t="shared" si="54"/>
        <v>1</v>
      </c>
      <c r="AD86" s="385">
        <f t="shared" si="55"/>
        <v>0</v>
      </c>
      <c r="AE86" s="385">
        <f t="shared" si="57"/>
        <v>0</v>
      </c>
      <c r="AF86" s="437">
        <f t="shared" si="57"/>
        <v>0</v>
      </c>
      <c r="AG86" s="425"/>
      <c r="AH86" s="425"/>
    </row>
    <row r="87" spans="1:34" ht="14.65" thickBot="1" x14ac:dyDescent="0.5">
      <c r="A87" s="432">
        <f t="shared" si="45"/>
        <v>0</v>
      </c>
      <c r="B87" s="433" t="str">
        <f t="shared" si="46"/>
        <v>Lafaye Jean-Francois</v>
      </c>
      <c r="C87" s="399" t="str">
        <f>IFERROR(VLOOKUP(B87,Liste_J!$C$7:$G$234,5,0),"???")</f>
        <v>H</v>
      </c>
      <c r="D87" s="434" t="str">
        <f>IFERROR(VLOOKUP(B87,Liste_J!$C$7:$F$234,4,0),"???")</f>
        <v>Réveillon</v>
      </c>
      <c r="E87" s="399">
        <f t="shared" si="47"/>
        <v>29.7</v>
      </c>
      <c r="F87" s="435">
        <f t="shared" si="48"/>
        <v>25</v>
      </c>
      <c r="H87" s="432">
        <f t="shared" si="49"/>
        <v>0</v>
      </c>
      <c r="I87" s="399" t="str">
        <f t="shared" si="50"/>
        <v>Laude Vincent</v>
      </c>
      <c r="J87" s="399" t="str">
        <f>IFERROR(VLOOKUP(I87,Liste_J!$C$7:$G$234,5,0),"???")</f>
        <v>H</v>
      </c>
      <c r="K87" s="399" t="str">
        <f>IFERROR(VLOOKUP(I87,Liste_J!$C$7:$F$234,4,0),"???")</f>
        <v>Chevannes</v>
      </c>
      <c r="L87" s="399">
        <f t="shared" si="51"/>
        <v>23.4</v>
      </c>
      <c r="M87" s="435">
        <f t="shared" si="52"/>
        <v>34</v>
      </c>
      <c r="N87" s="399"/>
      <c r="O87" s="399"/>
      <c r="P87" s="399"/>
      <c r="Q87" s="399"/>
      <c r="R87" s="399"/>
      <c r="S87" s="399"/>
      <c r="T87" s="399"/>
      <c r="AB87" s="361">
        <f t="shared" si="53"/>
        <v>0</v>
      </c>
      <c r="AC87" s="385">
        <f t="shared" si="54"/>
        <v>1</v>
      </c>
      <c r="AD87" s="385">
        <f t="shared" si="55"/>
        <v>0</v>
      </c>
      <c r="AE87" s="385">
        <f t="shared" si="57"/>
        <v>0</v>
      </c>
      <c r="AF87" s="437">
        <f t="shared" si="57"/>
        <v>0</v>
      </c>
      <c r="AG87" s="425"/>
      <c r="AH87" s="425"/>
    </row>
    <row r="88" spans="1:34" ht="14.65" thickBot="1" x14ac:dyDescent="0.5">
      <c r="A88" s="432">
        <f t="shared" si="45"/>
        <v>24</v>
      </c>
      <c r="B88" s="433" t="str">
        <f t="shared" si="46"/>
        <v>Alexandre Didier</v>
      </c>
      <c r="C88" s="399" t="str">
        <f>IFERROR(VLOOKUP(B88,Liste_J!$C$7:$G$234,5,0),"???")</f>
        <v>H</v>
      </c>
      <c r="D88" s="434" t="str">
        <f>IFERROR(VLOOKUP(B88,Liste_J!$C$7:$F$234,4,0),"???")</f>
        <v>Chevry</v>
      </c>
      <c r="E88" s="399">
        <f t="shared" si="47"/>
        <v>12.5</v>
      </c>
      <c r="F88" s="435">
        <f t="shared" si="48"/>
        <v>25</v>
      </c>
      <c r="H88" s="432">
        <f t="shared" si="49"/>
        <v>24</v>
      </c>
      <c r="I88" s="399" t="str">
        <f t="shared" si="50"/>
        <v>Alexandre Didier</v>
      </c>
      <c r="J88" s="399" t="str">
        <f>IFERROR(VLOOKUP(I88,Liste_J!$C$7:$G$234,5,0),"???")</f>
        <v>H</v>
      </c>
      <c r="K88" s="399" t="str">
        <f>IFERROR(VLOOKUP(I88,Liste_J!$C$7:$F$234,4,0),"???")</f>
        <v>Chevry</v>
      </c>
      <c r="L88" s="399">
        <f t="shared" si="51"/>
        <v>12.5</v>
      </c>
      <c r="M88" s="435">
        <f t="shared" si="52"/>
        <v>33</v>
      </c>
      <c r="N88" s="399"/>
      <c r="O88" s="399"/>
      <c r="P88" s="399"/>
      <c r="Q88" s="399"/>
      <c r="R88" s="399"/>
      <c r="S88" s="399"/>
      <c r="T88" s="399"/>
      <c r="AB88" s="361">
        <f t="shared" si="53"/>
        <v>0</v>
      </c>
      <c r="AC88" s="385">
        <f t="shared" si="54"/>
        <v>0</v>
      </c>
      <c r="AD88" s="385">
        <f t="shared" si="55"/>
        <v>1</v>
      </c>
      <c r="AE88" s="385">
        <f t="shared" si="57"/>
        <v>0</v>
      </c>
      <c r="AF88" s="437">
        <f t="shared" si="57"/>
        <v>0</v>
      </c>
      <c r="AG88" s="425"/>
      <c r="AH88" s="425"/>
    </row>
    <row r="89" spans="1:34" ht="14.65" thickBot="1" x14ac:dyDescent="0.5">
      <c r="A89" s="432">
        <f t="shared" si="45"/>
        <v>0</v>
      </c>
      <c r="B89" s="433" t="str">
        <f t="shared" si="46"/>
        <v>Alexandre Pascale</v>
      </c>
      <c r="C89" s="399" t="str">
        <f>IFERROR(VLOOKUP(B89,Liste_J!$C$7:$G$234,5,0),"???")</f>
        <v>F</v>
      </c>
      <c r="D89" s="434" t="str">
        <f>IFERROR(VLOOKUP(B89,Liste_J!$C$7:$F$234,4,0),"???")</f>
        <v>Chevry</v>
      </c>
      <c r="E89" s="399">
        <f t="shared" si="47"/>
        <v>24.5</v>
      </c>
      <c r="F89" s="435">
        <f t="shared" si="48"/>
        <v>25</v>
      </c>
      <c r="H89" s="432">
        <f t="shared" si="49"/>
        <v>0</v>
      </c>
      <c r="I89" s="399" t="str">
        <f t="shared" si="50"/>
        <v>Alexandre Pascale</v>
      </c>
      <c r="J89" s="399" t="str">
        <f>IFERROR(VLOOKUP(I89,Liste_J!$C$7:$G$234,5,0),"???")</f>
        <v>F</v>
      </c>
      <c r="K89" s="399" t="str">
        <f>IFERROR(VLOOKUP(I89,Liste_J!$C$7:$F$234,4,0),"???")</f>
        <v>Chevry</v>
      </c>
      <c r="L89" s="399">
        <f t="shared" si="51"/>
        <v>24.5</v>
      </c>
      <c r="M89" s="435">
        <f t="shared" si="52"/>
        <v>33</v>
      </c>
      <c r="N89" s="399"/>
      <c r="O89" s="399"/>
      <c r="P89" s="399"/>
      <c r="Q89" s="399"/>
      <c r="R89" s="399"/>
      <c r="S89" s="399"/>
      <c r="T89" s="399"/>
      <c r="AB89" s="361">
        <f t="shared" si="53"/>
        <v>0</v>
      </c>
      <c r="AC89" s="385">
        <f t="shared" si="54"/>
        <v>0</v>
      </c>
      <c r="AD89" s="385">
        <f t="shared" si="55"/>
        <v>1</v>
      </c>
      <c r="AE89" s="385">
        <f t="shared" si="57"/>
        <v>0</v>
      </c>
      <c r="AF89" s="437">
        <f t="shared" si="57"/>
        <v>0</v>
      </c>
      <c r="AG89" s="425"/>
      <c r="AH89" s="425"/>
    </row>
    <row r="90" spans="1:34" ht="14.65" thickBot="1" x14ac:dyDescent="0.5">
      <c r="A90" s="432">
        <f t="shared" si="45"/>
        <v>25</v>
      </c>
      <c r="B90" s="433" t="str">
        <f t="shared" si="46"/>
        <v>Denaro Noel</v>
      </c>
      <c r="C90" s="399" t="str">
        <f>IFERROR(VLOOKUP(B90,Liste_J!$C$7:$G$234,5,0),"???")</f>
        <v>H</v>
      </c>
      <c r="D90" s="434" t="str">
        <f>IFERROR(VLOOKUP(B90,Liste_J!$C$7:$F$234,4,0),"???")</f>
        <v>Chevannes</v>
      </c>
      <c r="E90" s="399">
        <f t="shared" si="47"/>
        <v>17.3</v>
      </c>
      <c r="F90" s="435">
        <f t="shared" si="48"/>
        <v>22</v>
      </c>
      <c r="H90" s="432">
        <f t="shared" si="49"/>
        <v>25</v>
      </c>
      <c r="I90" s="399" t="str">
        <f t="shared" si="50"/>
        <v>Allouch Jean-Daniel</v>
      </c>
      <c r="J90" s="399" t="str">
        <f>IFERROR(VLOOKUP(I90,Liste_J!$C$7:$G$234,5,0),"???")</f>
        <v>H</v>
      </c>
      <c r="K90" s="399" t="str">
        <f>IFERROR(VLOOKUP(I90,Liste_J!$C$7:$F$234,4,0),"???")</f>
        <v>ASGAF</v>
      </c>
      <c r="L90" s="399">
        <f t="shared" si="51"/>
        <v>26.7</v>
      </c>
      <c r="M90" s="435">
        <f t="shared" si="52"/>
        <v>32</v>
      </c>
      <c r="N90" s="399"/>
      <c r="O90" s="399"/>
      <c r="P90" s="399"/>
      <c r="Q90" s="399"/>
      <c r="R90" s="399"/>
      <c r="S90" s="399"/>
      <c r="T90" s="399"/>
      <c r="AB90" s="361">
        <f t="shared" si="53"/>
        <v>1</v>
      </c>
      <c r="AC90" s="385">
        <f t="shared" si="54"/>
        <v>0</v>
      </c>
      <c r="AD90" s="385">
        <f t="shared" si="55"/>
        <v>0</v>
      </c>
      <c r="AE90" s="385">
        <f t="shared" si="57"/>
        <v>0</v>
      </c>
      <c r="AF90" s="437">
        <f t="shared" si="57"/>
        <v>0</v>
      </c>
      <c r="AG90" s="425"/>
      <c r="AH90" s="425"/>
    </row>
    <row r="91" spans="1:34" ht="14.65" thickBot="1" x14ac:dyDescent="0.5">
      <c r="A91" s="432">
        <f t="shared" si="45"/>
        <v>0</v>
      </c>
      <c r="B91" s="433" t="str">
        <f t="shared" si="46"/>
        <v>Mikaelian Eric</v>
      </c>
      <c r="C91" s="399" t="str">
        <f>IFERROR(VLOOKUP(B91,Liste_J!$C$7:$G$234,5,0),"???")</f>
        <v>H</v>
      </c>
      <c r="D91" s="434" t="str">
        <f>IFERROR(VLOOKUP(B91,Liste_J!$C$7:$F$234,4,0),"???")</f>
        <v>Chevannes</v>
      </c>
      <c r="E91" s="399">
        <f t="shared" si="47"/>
        <v>23.6</v>
      </c>
      <c r="F91" s="435">
        <f t="shared" si="48"/>
        <v>22</v>
      </c>
      <c r="H91" s="432">
        <f t="shared" si="49"/>
        <v>0</v>
      </c>
      <c r="I91" s="399" t="str">
        <f t="shared" si="50"/>
        <v>Debordes Jean-Hugues</v>
      </c>
      <c r="J91" s="399" t="str">
        <f>IFERROR(VLOOKUP(I91,Liste_J!$C$7:$G$234,5,0),"???")</f>
        <v>H</v>
      </c>
      <c r="K91" s="399" t="str">
        <f>IFERROR(VLOOKUP(I91,Liste_J!$C$7:$F$234,4,0),"???")</f>
        <v>ASGAF</v>
      </c>
      <c r="L91" s="399">
        <f t="shared" si="51"/>
        <v>33.299999999999997</v>
      </c>
      <c r="M91" s="435">
        <f t="shared" si="52"/>
        <v>32</v>
      </c>
      <c r="N91" s="399"/>
      <c r="O91" s="399"/>
      <c r="P91" s="399"/>
      <c r="Q91" s="399"/>
      <c r="R91" s="399"/>
      <c r="S91" s="399"/>
      <c r="T91" s="399"/>
      <c r="AB91" s="361">
        <f t="shared" si="53"/>
        <v>1</v>
      </c>
      <c r="AC91" s="385">
        <f t="shared" si="54"/>
        <v>0</v>
      </c>
      <c r="AD91" s="385">
        <f t="shared" si="55"/>
        <v>0</v>
      </c>
      <c r="AE91" s="385">
        <f t="shared" si="57"/>
        <v>0</v>
      </c>
      <c r="AF91" s="437">
        <f t="shared" si="57"/>
        <v>0</v>
      </c>
      <c r="AG91" s="425"/>
      <c r="AH91" s="425"/>
    </row>
    <row r="92" spans="1:34" ht="14.65" thickBot="1" x14ac:dyDescent="0.5">
      <c r="A92" s="432">
        <f t="shared" si="45"/>
        <v>26</v>
      </c>
      <c r="B92" s="433" t="str">
        <f t="shared" si="46"/>
        <v>Insolubile Joseph</v>
      </c>
      <c r="C92" s="399" t="str">
        <f>IFERROR(VLOOKUP(B92,Liste_J!$C$7:$G$234,5,0),"???")</f>
        <v>H</v>
      </c>
      <c r="D92" s="434" t="str">
        <f>IFERROR(VLOOKUP(B92,Liste_J!$C$7:$F$234,4,0),"???")</f>
        <v>ASGAF</v>
      </c>
      <c r="E92" s="399">
        <f t="shared" si="47"/>
        <v>16.899999999999999</v>
      </c>
      <c r="F92" s="435">
        <f t="shared" si="48"/>
        <v>21</v>
      </c>
      <c r="H92" s="432">
        <f t="shared" si="49"/>
        <v>26</v>
      </c>
      <c r="I92" s="399" t="str">
        <f t="shared" si="50"/>
        <v>Denaro Noel</v>
      </c>
      <c r="J92" s="399" t="str">
        <f>IFERROR(VLOOKUP(I92,Liste_J!$C$7:$G$234,5,0),"???")</f>
        <v>H</v>
      </c>
      <c r="K92" s="399" t="str">
        <f>IFERROR(VLOOKUP(I92,Liste_J!$C$7:$F$234,4,0),"???")</f>
        <v>Chevannes</v>
      </c>
      <c r="L92" s="399">
        <f t="shared" si="51"/>
        <v>17.3</v>
      </c>
      <c r="M92" s="435">
        <f t="shared" si="52"/>
        <v>32</v>
      </c>
      <c r="N92" s="399"/>
      <c r="O92" s="399"/>
      <c r="P92" s="399"/>
      <c r="Q92" s="399"/>
      <c r="R92" s="399"/>
      <c r="S92" s="399"/>
      <c r="T92" s="399"/>
      <c r="AB92" s="361">
        <f t="shared" si="53"/>
        <v>0</v>
      </c>
      <c r="AC92" s="385">
        <f t="shared" si="54"/>
        <v>1</v>
      </c>
      <c r="AD92" s="385">
        <f t="shared" si="55"/>
        <v>0</v>
      </c>
      <c r="AE92" s="385">
        <f t="shared" si="57"/>
        <v>0</v>
      </c>
      <c r="AF92" s="437">
        <f t="shared" si="57"/>
        <v>0</v>
      </c>
      <c r="AG92" s="425"/>
      <c r="AH92" s="425"/>
    </row>
    <row r="93" spans="1:34" ht="14.65" thickBot="1" x14ac:dyDescent="0.5">
      <c r="A93" s="432">
        <f t="shared" si="45"/>
        <v>0</v>
      </c>
      <c r="B93" s="433" t="str">
        <f t="shared" si="46"/>
        <v>Lopez Jean Marie</v>
      </c>
      <c r="C93" s="399" t="str">
        <f>IFERROR(VLOOKUP(B93,Liste_J!$C$7:$G$234,5,0),"???")</f>
        <v>H</v>
      </c>
      <c r="D93" s="434" t="str">
        <f>IFERROR(VLOOKUP(B93,Liste_J!$C$7:$F$234,4,0),"???")</f>
        <v>ASGAF</v>
      </c>
      <c r="E93" s="399">
        <f t="shared" si="47"/>
        <v>25.6</v>
      </c>
      <c r="F93" s="435">
        <f t="shared" si="48"/>
        <v>21</v>
      </c>
      <c r="H93" s="432">
        <f t="shared" si="49"/>
        <v>0</v>
      </c>
      <c r="I93" s="399" t="str">
        <f t="shared" si="50"/>
        <v>Mikaelian Eric</v>
      </c>
      <c r="J93" s="399" t="str">
        <f>IFERROR(VLOOKUP(I93,Liste_J!$C$7:$G$234,5,0),"???")</f>
        <v>H</v>
      </c>
      <c r="K93" s="399" t="str">
        <f>IFERROR(VLOOKUP(I93,Liste_J!$C$7:$F$234,4,0),"???")</f>
        <v>Chevannes</v>
      </c>
      <c r="L93" s="399">
        <f t="shared" si="51"/>
        <v>23.6</v>
      </c>
      <c r="M93" s="435">
        <f t="shared" si="52"/>
        <v>32</v>
      </c>
      <c r="N93" s="399"/>
      <c r="O93" s="399"/>
      <c r="P93" s="399"/>
      <c r="Q93" s="399"/>
      <c r="R93" s="399"/>
      <c r="S93" s="399"/>
      <c r="T93" s="399"/>
      <c r="AB93" s="361">
        <f t="shared" si="53"/>
        <v>0</v>
      </c>
      <c r="AC93" s="385">
        <f t="shared" si="54"/>
        <v>1</v>
      </c>
      <c r="AD93" s="385">
        <f t="shared" si="55"/>
        <v>0</v>
      </c>
      <c r="AE93" s="385">
        <f t="shared" si="57"/>
        <v>0</v>
      </c>
      <c r="AF93" s="437">
        <f t="shared" si="57"/>
        <v>0</v>
      </c>
      <c r="AG93" s="425"/>
      <c r="AH93" s="425"/>
    </row>
    <row r="94" spans="1:34" ht="14.65" thickBot="1" x14ac:dyDescent="0.5">
      <c r="A94" s="432">
        <f t="shared" si="45"/>
        <v>27</v>
      </c>
      <c r="B94" s="433" t="str">
        <f t="shared" si="46"/>
        <v>Nardon Philippe</v>
      </c>
      <c r="C94" s="399" t="str">
        <f>IFERROR(VLOOKUP(B94,Liste_J!$C$7:$G$234,5,0),"???")</f>
        <v>H</v>
      </c>
      <c r="D94" s="434" t="str">
        <f>IFERROR(VLOOKUP(B94,Liste_J!$C$7:$F$234,4,0),"???")</f>
        <v>Chevannes</v>
      </c>
      <c r="E94" s="399">
        <f t="shared" si="47"/>
        <v>25.3</v>
      </c>
      <c r="F94" s="435">
        <f t="shared" si="48"/>
        <v>20</v>
      </c>
      <c r="H94" s="432">
        <f t="shared" si="49"/>
        <v>27</v>
      </c>
      <c r="I94" s="399" t="str">
        <f t="shared" si="50"/>
        <v>Nardon Philippe</v>
      </c>
      <c r="J94" s="399" t="str">
        <f>IFERROR(VLOOKUP(I94,Liste_J!$C$7:$G$234,5,0),"???")</f>
        <v>H</v>
      </c>
      <c r="K94" s="399" t="str">
        <f>IFERROR(VLOOKUP(I94,Liste_J!$C$7:$F$234,4,0),"???")</f>
        <v>Chevannes</v>
      </c>
      <c r="L94" s="399">
        <f t="shared" si="51"/>
        <v>25.3</v>
      </c>
      <c r="M94" s="435">
        <f t="shared" si="52"/>
        <v>31</v>
      </c>
      <c r="N94" s="399"/>
      <c r="O94" s="399"/>
      <c r="P94" s="399"/>
      <c r="Q94" s="399"/>
      <c r="R94" s="399"/>
      <c r="S94" s="399"/>
      <c r="T94" s="399"/>
      <c r="AB94" s="361">
        <f t="shared" si="53"/>
        <v>0</v>
      </c>
      <c r="AC94" s="385">
        <f t="shared" si="54"/>
        <v>1</v>
      </c>
      <c r="AD94" s="385">
        <f t="shared" si="55"/>
        <v>0</v>
      </c>
      <c r="AE94" s="385">
        <f t="shared" si="57"/>
        <v>0</v>
      </c>
      <c r="AF94" s="437">
        <f t="shared" si="57"/>
        <v>0</v>
      </c>
      <c r="AG94" s="425"/>
      <c r="AH94" s="425"/>
    </row>
    <row r="95" spans="1:34" ht="14.65" thickBot="1" x14ac:dyDescent="0.5">
      <c r="A95" s="432">
        <f t="shared" si="45"/>
        <v>0</v>
      </c>
      <c r="B95" s="433" t="str">
        <f t="shared" si="46"/>
        <v>Perrone Laurent</v>
      </c>
      <c r="C95" s="399" t="str">
        <f>IFERROR(VLOOKUP(B95,Liste_J!$C$7:$G$234,5,0),"???")</f>
        <v>H</v>
      </c>
      <c r="D95" s="434" t="str">
        <f>IFERROR(VLOOKUP(B95,Liste_J!$C$7:$F$234,4,0),"???")</f>
        <v>Chevannes</v>
      </c>
      <c r="E95" s="399">
        <f t="shared" si="47"/>
        <v>29.2</v>
      </c>
      <c r="F95" s="435">
        <f t="shared" si="48"/>
        <v>20</v>
      </c>
      <c r="H95" s="432">
        <f t="shared" si="49"/>
        <v>0</v>
      </c>
      <c r="I95" s="399" t="str">
        <f t="shared" si="50"/>
        <v>Perrone Laurent</v>
      </c>
      <c r="J95" s="399" t="str">
        <f>IFERROR(VLOOKUP(I95,Liste_J!$C$7:$G$234,5,0),"???")</f>
        <v>H</v>
      </c>
      <c r="K95" s="399" t="str">
        <f>IFERROR(VLOOKUP(I95,Liste_J!$C$7:$F$234,4,0),"???")</f>
        <v>Chevannes</v>
      </c>
      <c r="L95" s="399">
        <f t="shared" si="51"/>
        <v>29.2</v>
      </c>
      <c r="M95" s="435">
        <f t="shared" si="52"/>
        <v>31</v>
      </c>
      <c r="N95" s="399"/>
      <c r="O95" s="399"/>
      <c r="P95" s="399"/>
      <c r="Q95" s="399"/>
      <c r="R95" s="399"/>
      <c r="S95" s="399"/>
      <c r="T95" s="399"/>
      <c r="AB95" s="361">
        <f t="shared" si="53"/>
        <v>0</v>
      </c>
      <c r="AC95" s="385">
        <f t="shared" si="54"/>
        <v>1</v>
      </c>
      <c r="AD95" s="385">
        <f t="shared" si="55"/>
        <v>0</v>
      </c>
      <c r="AE95" s="385">
        <f t="shared" si="57"/>
        <v>0</v>
      </c>
      <c r="AF95" s="437">
        <f t="shared" si="57"/>
        <v>0</v>
      </c>
      <c r="AG95" s="425"/>
      <c r="AH95" s="425"/>
    </row>
    <row r="96" spans="1:34" ht="14.65" thickBot="1" x14ac:dyDescent="0.5">
      <c r="A96" s="432">
        <f t="shared" si="45"/>
        <v>28</v>
      </c>
      <c r="B96" s="433" t="str">
        <f t="shared" si="46"/>
        <v>Granger Pascal</v>
      </c>
      <c r="C96" s="399" t="str">
        <f>IFERROR(VLOOKUP(B96,Liste_J!$C$7:$G$234,5,0),"???")</f>
        <v>H</v>
      </c>
      <c r="D96" s="434" t="str">
        <f>IFERROR(VLOOKUP(B96,Liste_J!$C$7:$F$234,4,0),"???")</f>
        <v>Chevry</v>
      </c>
      <c r="E96" s="399">
        <f t="shared" si="47"/>
        <v>22.5</v>
      </c>
      <c r="F96" s="435">
        <f t="shared" si="48"/>
        <v>18</v>
      </c>
      <c r="H96" s="432">
        <f t="shared" si="49"/>
        <v>28</v>
      </c>
      <c r="I96" s="399" t="str">
        <f t="shared" si="50"/>
        <v>Bes Gérard</v>
      </c>
      <c r="J96" s="399" t="str">
        <f>IFERROR(VLOOKUP(I96,Liste_J!$C$7:$G$234,5,0),"???")</f>
        <v>H</v>
      </c>
      <c r="K96" s="399" t="str">
        <f>IFERROR(VLOOKUP(I96,Liste_J!$C$7:$F$234,4,0),"???")</f>
        <v>ASGAF</v>
      </c>
      <c r="L96" s="399">
        <f t="shared" si="51"/>
        <v>40.6</v>
      </c>
      <c r="M96" s="435">
        <f t="shared" si="52"/>
        <v>31</v>
      </c>
      <c r="N96" s="399"/>
      <c r="O96" s="399"/>
      <c r="P96" s="399"/>
      <c r="Q96" s="399"/>
      <c r="R96" s="399"/>
      <c r="S96" s="399"/>
      <c r="T96" s="399"/>
      <c r="AB96" s="361">
        <f t="shared" si="53"/>
        <v>1</v>
      </c>
      <c r="AC96" s="385">
        <f t="shared" si="54"/>
        <v>0</v>
      </c>
      <c r="AD96" s="385">
        <f t="shared" si="55"/>
        <v>0</v>
      </c>
      <c r="AE96" s="385">
        <f t="shared" si="57"/>
        <v>0</v>
      </c>
      <c r="AF96" s="437">
        <f t="shared" si="57"/>
        <v>0</v>
      </c>
      <c r="AG96" s="425"/>
      <c r="AH96" s="425"/>
    </row>
    <row r="97" spans="1:34" ht="14.65" thickBot="1" x14ac:dyDescent="0.5">
      <c r="A97" s="432">
        <f t="shared" si="45"/>
        <v>0</v>
      </c>
      <c r="B97" s="433" t="str">
        <f t="shared" si="46"/>
        <v>Mercier Olivier</v>
      </c>
      <c r="C97" s="399" t="str">
        <f>IFERROR(VLOOKUP(B97,Liste_J!$C$7:$G$234,5,0),"???")</f>
        <v>H</v>
      </c>
      <c r="D97" s="434" t="str">
        <f>IFERROR(VLOOKUP(B97,Liste_J!$C$7:$F$234,4,0),"???")</f>
        <v>Chevry</v>
      </c>
      <c r="E97" s="399">
        <f t="shared" si="47"/>
        <v>22.7</v>
      </c>
      <c r="F97" s="435">
        <f t="shared" si="48"/>
        <v>18</v>
      </c>
      <c r="H97" s="432">
        <f t="shared" si="49"/>
        <v>0</v>
      </c>
      <c r="I97" s="399" t="str">
        <f t="shared" si="50"/>
        <v>Rialland Lucien</v>
      </c>
      <c r="J97" s="399" t="str">
        <f>IFERROR(VLOOKUP(I97,Liste_J!$C$7:$G$234,5,0),"???")</f>
        <v>H</v>
      </c>
      <c r="K97" s="399" t="str">
        <f>IFERROR(VLOOKUP(I97,Liste_J!$C$7:$F$234,4,0),"???")</f>
        <v>ASGAF</v>
      </c>
      <c r="L97" s="399">
        <f t="shared" si="51"/>
        <v>34.9</v>
      </c>
      <c r="M97" s="435">
        <f t="shared" si="52"/>
        <v>31</v>
      </c>
      <c r="N97" s="399"/>
      <c r="O97" s="399"/>
      <c r="P97" s="399"/>
      <c r="Q97" s="399"/>
      <c r="R97" s="399"/>
      <c r="S97" s="399"/>
      <c r="T97" s="399"/>
      <c r="AB97" s="361">
        <f t="shared" si="53"/>
        <v>1</v>
      </c>
      <c r="AC97" s="385">
        <f t="shared" si="54"/>
        <v>0</v>
      </c>
      <c r="AD97" s="385">
        <f t="shared" si="55"/>
        <v>0</v>
      </c>
      <c r="AE97" s="385">
        <f t="shared" si="57"/>
        <v>0</v>
      </c>
      <c r="AF97" s="437">
        <f t="shared" si="57"/>
        <v>0</v>
      </c>
      <c r="AG97" s="425"/>
      <c r="AH97" s="425"/>
    </row>
    <row r="98" spans="1:34" ht="14.65" thickBot="1" x14ac:dyDescent="0.5">
      <c r="A98" s="432">
        <f t="shared" si="45"/>
        <v>29</v>
      </c>
      <c r="B98" s="433" t="str">
        <f t="shared" si="46"/>
        <v>Allouch Jean-Daniel</v>
      </c>
      <c r="C98" s="399" t="str">
        <f>IFERROR(VLOOKUP(B98,Liste_J!$C$7:$G$234,5,0),"???")</f>
        <v>H</v>
      </c>
      <c r="D98" s="434" t="str">
        <f>IFERROR(VLOOKUP(B98,Liste_J!$C$7:$F$234,4,0),"???")</f>
        <v>ASGAF</v>
      </c>
      <c r="E98" s="399">
        <f t="shared" si="47"/>
        <v>26.7</v>
      </c>
      <c r="F98" s="435">
        <f t="shared" si="48"/>
        <v>17</v>
      </c>
      <c r="H98" s="432">
        <f t="shared" si="49"/>
        <v>29</v>
      </c>
      <c r="I98" s="399" t="str">
        <f t="shared" si="50"/>
        <v>Insolubile Joseph</v>
      </c>
      <c r="J98" s="399" t="str">
        <f>IFERROR(VLOOKUP(I98,Liste_J!$C$7:$G$234,5,0),"???")</f>
        <v>H</v>
      </c>
      <c r="K98" s="399" t="str">
        <f>IFERROR(VLOOKUP(I98,Liste_J!$C$7:$F$234,4,0),"???")</f>
        <v>ASGAF</v>
      </c>
      <c r="L98" s="399">
        <f t="shared" si="51"/>
        <v>16.899999999999999</v>
      </c>
      <c r="M98" s="435">
        <f t="shared" si="52"/>
        <v>31</v>
      </c>
      <c r="N98" s="399"/>
      <c r="O98" s="399"/>
      <c r="P98" s="399"/>
      <c r="Q98" s="399"/>
      <c r="R98" s="399"/>
      <c r="S98" s="399"/>
      <c r="T98" s="399"/>
      <c r="AB98" s="361">
        <f t="shared" si="53"/>
        <v>1</v>
      </c>
      <c r="AC98" s="385">
        <f t="shared" si="54"/>
        <v>0</v>
      </c>
      <c r="AD98" s="385">
        <f t="shared" si="55"/>
        <v>0</v>
      </c>
      <c r="AE98" s="385">
        <f t="shared" si="57"/>
        <v>0</v>
      </c>
      <c r="AF98" s="437">
        <f t="shared" si="57"/>
        <v>0</v>
      </c>
      <c r="AG98" s="425"/>
      <c r="AH98" s="425"/>
    </row>
    <row r="99" spans="1:34" ht="14.65" thickBot="1" x14ac:dyDescent="0.5">
      <c r="A99" s="432">
        <f t="shared" si="45"/>
        <v>0</v>
      </c>
      <c r="B99" s="433" t="str">
        <f t="shared" si="46"/>
        <v>Debordes Jean-Hugues</v>
      </c>
      <c r="C99" s="399" t="str">
        <f>IFERROR(VLOOKUP(B99,Liste_J!$C$7:$G$234,5,0),"???")</f>
        <v>H</v>
      </c>
      <c r="D99" s="434" t="str">
        <f>IFERROR(VLOOKUP(B99,Liste_J!$C$7:$F$234,4,0),"???")</f>
        <v>ASGAF</v>
      </c>
      <c r="E99" s="399">
        <f t="shared" si="47"/>
        <v>33.299999999999997</v>
      </c>
      <c r="F99" s="435">
        <f t="shared" si="48"/>
        <v>17</v>
      </c>
      <c r="H99" s="432">
        <f t="shared" si="49"/>
        <v>0</v>
      </c>
      <c r="I99" s="399" t="str">
        <f t="shared" si="50"/>
        <v>Lopez Jean Marie</v>
      </c>
      <c r="J99" s="399" t="str">
        <f>IFERROR(VLOOKUP(I99,Liste_J!$C$7:$G$234,5,0),"???")</f>
        <v>H</v>
      </c>
      <c r="K99" s="399" t="str">
        <f>IFERROR(VLOOKUP(I99,Liste_J!$C$7:$F$234,4,0),"???")</f>
        <v>ASGAF</v>
      </c>
      <c r="L99" s="399">
        <f t="shared" si="51"/>
        <v>25.6</v>
      </c>
      <c r="M99" s="435">
        <f t="shared" si="52"/>
        <v>31</v>
      </c>
      <c r="N99" s="399"/>
      <c r="O99" s="399"/>
      <c r="P99" s="399"/>
      <c r="Q99" s="399"/>
      <c r="R99" s="399"/>
      <c r="S99" s="399"/>
      <c r="T99" s="399"/>
      <c r="AB99" s="361">
        <f t="shared" si="53"/>
        <v>1</v>
      </c>
      <c r="AC99" s="385">
        <f t="shared" si="54"/>
        <v>0</v>
      </c>
      <c r="AD99" s="385">
        <f t="shared" si="55"/>
        <v>0</v>
      </c>
      <c r="AE99" s="385">
        <f t="shared" si="57"/>
        <v>0</v>
      </c>
      <c r="AF99" s="437">
        <f t="shared" si="57"/>
        <v>0</v>
      </c>
      <c r="AG99" s="425"/>
      <c r="AH99" s="425"/>
    </row>
    <row r="100" spans="1:34" ht="14.65" thickBot="1" x14ac:dyDescent="0.5">
      <c r="A100" s="432">
        <f t="shared" si="45"/>
        <v>30</v>
      </c>
      <c r="B100" s="433" t="str">
        <f t="shared" si="46"/>
        <v>Leleux Anne Marie</v>
      </c>
      <c r="C100" s="399" t="str">
        <f>IFERROR(VLOOKUP(B100,Liste_J!$C$7:$G$234,5,0),"???")</f>
        <v>F</v>
      </c>
      <c r="D100" s="434" t="str">
        <f>IFERROR(VLOOKUP(B100,Liste_J!$C$7:$F$234,4,0),"???")</f>
        <v>Chevannes</v>
      </c>
      <c r="E100" s="399">
        <f t="shared" si="47"/>
        <v>26.2</v>
      </c>
      <c r="F100" s="435">
        <f t="shared" si="48"/>
        <v>16</v>
      </c>
      <c r="H100" s="432">
        <f t="shared" si="49"/>
        <v>30</v>
      </c>
      <c r="I100" s="399" t="str">
        <f t="shared" si="50"/>
        <v>Huet Michel</v>
      </c>
      <c r="J100" s="399" t="str">
        <f>IFERROR(VLOOKUP(I100,Liste_J!$C$7:$G$234,5,0),"???")</f>
        <v>???</v>
      </c>
      <c r="K100" s="399" t="str">
        <f>IFERROR(VLOOKUP(I100,Liste_J!$C$7:$F$234,4,0),"???")</f>
        <v>???</v>
      </c>
      <c r="L100" s="399">
        <f t="shared" si="51"/>
        <v>50</v>
      </c>
      <c r="M100" s="435">
        <f t="shared" si="52"/>
        <v>31</v>
      </c>
      <c r="N100" s="399"/>
      <c r="O100" s="399"/>
      <c r="P100" s="399"/>
      <c r="Q100" s="399"/>
      <c r="R100" s="399"/>
      <c r="S100" s="399"/>
      <c r="T100" s="399"/>
      <c r="AB100" s="361">
        <f t="shared" si="53"/>
        <v>0</v>
      </c>
      <c r="AC100" s="385">
        <f t="shared" si="54"/>
        <v>0</v>
      </c>
      <c r="AD100" s="385">
        <f t="shared" si="55"/>
        <v>0</v>
      </c>
      <c r="AE100" s="385">
        <f t="shared" si="57"/>
        <v>0</v>
      </c>
      <c r="AF100" s="437">
        <f t="shared" si="57"/>
        <v>0</v>
      </c>
      <c r="AG100" s="425"/>
      <c r="AH100" s="425"/>
    </row>
    <row r="101" spans="1:34" ht="14.65" thickBot="1" x14ac:dyDescent="0.5">
      <c r="A101" s="432">
        <f t="shared" si="45"/>
        <v>0</v>
      </c>
      <c r="B101" s="433" t="str">
        <f t="shared" si="46"/>
        <v>Leleux Jean Pierre</v>
      </c>
      <c r="C101" s="399" t="str">
        <f>IFERROR(VLOOKUP(B101,Liste_J!$C$7:$G$234,5,0),"???")</f>
        <v>H</v>
      </c>
      <c r="D101" s="434" t="str">
        <f>IFERROR(VLOOKUP(B101,Liste_J!$C$7:$F$234,4,0),"???")</f>
        <v>Chevannes</v>
      </c>
      <c r="E101" s="399">
        <f t="shared" si="47"/>
        <v>30.1</v>
      </c>
      <c r="F101" s="435">
        <f t="shared" si="48"/>
        <v>16</v>
      </c>
      <c r="H101" s="432">
        <f t="shared" si="49"/>
        <v>0</v>
      </c>
      <c r="I101" s="399" t="str">
        <f t="shared" si="50"/>
        <v>Delage Jean-Pierre</v>
      </c>
      <c r="J101" s="399" t="str">
        <f>IFERROR(VLOOKUP(I101,Liste_J!$C$7:$G$234,5,0),"???")</f>
        <v>H</v>
      </c>
      <c r="K101" s="399" t="str">
        <f>IFERROR(VLOOKUP(I101,Liste_J!$C$7:$F$234,4,0),"???")</f>
        <v>Réveillon</v>
      </c>
      <c r="L101" s="399">
        <f t="shared" si="51"/>
        <v>28.9</v>
      </c>
      <c r="M101" s="435">
        <f t="shared" si="52"/>
        <v>31</v>
      </c>
      <c r="N101" s="399"/>
      <c r="O101" s="399"/>
      <c r="P101" s="399"/>
      <c r="Q101" s="399"/>
      <c r="R101" s="399"/>
      <c r="S101" s="399"/>
      <c r="T101" s="399"/>
      <c r="AB101" s="361">
        <f t="shared" si="53"/>
        <v>0</v>
      </c>
      <c r="AC101" s="385">
        <f t="shared" si="54"/>
        <v>0</v>
      </c>
      <c r="AD101" s="385">
        <f t="shared" si="55"/>
        <v>0</v>
      </c>
      <c r="AE101" s="385">
        <f t="shared" si="57"/>
        <v>0</v>
      </c>
      <c r="AF101" s="437">
        <f t="shared" si="57"/>
        <v>1</v>
      </c>
      <c r="AG101" s="425"/>
      <c r="AH101" s="425"/>
    </row>
    <row r="102" spans="1:34" ht="14.65" thickBot="1" x14ac:dyDescent="0.5">
      <c r="A102" s="432">
        <f t="shared" si="45"/>
        <v>31</v>
      </c>
      <c r="B102" s="433" t="str">
        <f t="shared" si="46"/>
        <v>Bes Gérard</v>
      </c>
      <c r="C102" s="399" t="str">
        <f>IFERROR(VLOOKUP(B102,Liste_J!$C$7:$G$234,5,0),"???")</f>
        <v>H</v>
      </c>
      <c r="D102" s="434" t="str">
        <f>IFERROR(VLOOKUP(B102,Liste_J!$C$7:$F$234,4,0),"???")</f>
        <v>ASGAF</v>
      </c>
      <c r="E102" s="399">
        <f t="shared" si="47"/>
        <v>40.6</v>
      </c>
      <c r="F102" s="435">
        <f t="shared" si="48"/>
        <v>15</v>
      </c>
      <c r="H102" s="432">
        <f t="shared" si="49"/>
        <v>31</v>
      </c>
      <c r="I102" s="399" t="str">
        <f t="shared" si="50"/>
        <v>Leleux Jean Pierre</v>
      </c>
      <c r="J102" s="399" t="str">
        <f>IFERROR(VLOOKUP(I102,Liste_J!$C$7:$G$234,5,0),"???")</f>
        <v>H</v>
      </c>
      <c r="K102" s="399" t="str">
        <f>IFERROR(VLOOKUP(I102,Liste_J!$C$7:$F$234,4,0),"???")</f>
        <v>Chevannes</v>
      </c>
      <c r="L102" s="399">
        <f t="shared" si="51"/>
        <v>30.1</v>
      </c>
      <c r="M102" s="435">
        <f t="shared" si="52"/>
        <v>29</v>
      </c>
      <c r="N102" s="399"/>
      <c r="O102" s="399"/>
      <c r="P102" s="399"/>
      <c r="Q102" s="399"/>
      <c r="R102" s="399"/>
      <c r="S102" s="399"/>
      <c r="T102" s="399"/>
      <c r="AB102" s="361">
        <f t="shared" si="53"/>
        <v>0</v>
      </c>
      <c r="AC102" s="385">
        <f t="shared" si="54"/>
        <v>1</v>
      </c>
      <c r="AD102" s="385">
        <f t="shared" si="55"/>
        <v>0</v>
      </c>
      <c r="AE102" s="385">
        <f t="shared" si="57"/>
        <v>0</v>
      </c>
      <c r="AF102" s="437">
        <f t="shared" si="57"/>
        <v>0</v>
      </c>
      <c r="AG102" s="425"/>
      <c r="AH102" s="425"/>
    </row>
    <row r="103" spans="1:34" ht="14.65" thickBot="1" x14ac:dyDescent="0.5">
      <c r="A103" s="432">
        <f t="shared" si="45"/>
        <v>0</v>
      </c>
      <c r="B103" s="433" t="str">
        <f t="shared" si="46"/>
        <v>Rialland Lucien</v>
      </c>
      <c r="C103" s="399" t="str">
        <f>IFERROR(VLOOKUP(B103,Liste_J!$C$7:$G$234,5,0),"???")</f>
        <v>H</v>
      </c>
      <c r="D103" s="434" t="str">
        <f>IFERROR(VLOOKUP(B103,Liste_J!$C$7:$F$234,4,0),"???")</f>
        <v>ASGAF</v>
      </c>
      <c r="E103" s="399">
        <f t="shared" si="47"/>
        <v>34.9</v>
      </c>
      <c r="F103" s="435">
        <f t="shared" si="48"/>
        <v>15</v>
      </c>
      <c r="H103" s="432">
        <f t="shared" si="49"/>
        <v>0</v>
      </c>
      <c r="I103" s="399" t="str">
        <f t="shared" si="50"/>
        <v>Leleux Anne Marie</v>
      </c>
      <c r="J103" s="399" t="str">
        <f>IFERROR(VLOOKUP(I103,Liste_J!$C$7:$G$234,5,0),"???")</f>
        <v>F</v>
      </c>
      <c r="K103" s="399" t="str">
        <f>IFERROR(VLOOKUP(I103,Liste_J!$C$7:$F$234,4,0),"???")</f>
        <v>Chevannes</v>
      </c>
      <c r="L103" s="399">
        <f t="shared" si="51"/>
        <v>26.2</v>
      </c>
      <c r="M103" s="435">
        <f t="shared" si="52"/>
        <v>29</v>
      </c>
      <c r="N103" s="399"/>
      <c r="O103" s="399"/>
      <c r="P103" s="399"/>
      <c r="Q103" s="399"/>
      <c r="R103" s="399"/>
      <c r="S103" s="399"/>
      <c r="T103" s="399"/>
      <c r="AB103" s="361">
        <f t="shared" si="53"/>
        <v>0</v>
      </c>
      <c r="AC103" s="385">
        <f t="shared" si="54"/>
        <v>1</v>
      </c>
      <c r="AD103" s="385">
        <f t="shared" si="55"/>
        <v>0</v>
      </c>
      <c r="AE103" s="385">
        <f t="shared" si="57"/>
        <v>0</v>
      </c>
      <c r="AF103" s="437">
        <f t="shared" si="57"/>
        <v>0</v>
      </c>
      <c r="AG103" s="425"/>
      <c r="AH103" s="425"/>
    </row>
    <row r="104" spans="1:34" ht="14.65" thickBot="1" x14ac:dyDescent="0.5">
      <c r="A104" s="432">
        <f t="shared" si="45"/>
        <v>32</v>
      </c>
      <c r="B104" s="433" t="str">
        <f t="shared" si="46"/>
        <v>Degioanni Jean-Michel</v>
      </c>
      <c r="C104" s="399" t="str">
        <f>IFERROR(VLOOKUP(B104,Liste_J!$C$7:$G$234,5,0),"???")</f>
        <v>???</v>
      </c>
      <c r="D104" s="434" t="str">
        <f>IFERROR(VLOOKUP(B104,Liste_J!$C$7:$F$234,4,0),"???")</f>
        <v>???</v>
      </c>
      <c r="E104" s="399">
        <f t="shared" si="47"/>
        <v>30.2</v>
      </c>
      <c r="F104" s="435">
        <f t="shared" si="48"/>
        <v>15</v>
      </c>
      <c r="H104" s="432">
        <f t="shared" si="49"/>
        <v>32</v>
      </c>
      <c r="I104" s="399" t="str">
        <f t="shared" si="50"/>
        <v>Degioanni Jean-Michel</v>
      </c>
      <c r="J104" s="399" t="str">
        <f>IFERROR(VLOOKUP(I104,Liste_J!$C$7:$G$234,5,0),"???")</f>
        <v>???</v>
      </c>
      <c r="K104" s="399" t="str">
        <f>IFERROR(VLOOKUP(I104,Liste_J!$C$7:$F$234,4,0),"???")</f>
        <v>???</v>
      </c>
      <c r="L104" s="399">
        <f t="shared" si="51"/>
        <v>30.2</v>
      </c>
      <c r="M104" s="435">
        <f t="shared" si="52"/>
        <v>28</v>
      </c>
      <c r="N104" s="399"/>
      <c r="O104" s="399"/>
      <c r="P104" s="399"/>
      <c r="Q104" s="399"/>
      <c r="R104" s="399"/>
      <c r="S104" s="399"/>
      <c r="T104" s="399"/>
      <c r="AB104" s="361">
        <f t="shared" si="53"/>
        <v>0</v>
      </c>
      <c r="AC104" s="385">
        <f t="shared" si="54"/>
        <v>0</v>
      </c>
      <c r="AD104" s="385">
        <f t="shared" si="55"/>
        <v>0</v>
      </c>
      <c r="AE104" s="385">
        <f t="shared" si="57"/>
        <v>0</v>
      </c>
      <c r="AF104" s="437">
        <f t="shared" si="57"/>
        <v>0</v>
      </c>
      <c r="AG104" s="425"/>
      <c r="AH104" s="425"/>
    </row>
    <row r="105" spans="1:34" ht="14.65" thickBot="1" x14ac:dyDescent="0.5">
      <c r="A105" s="432">
        <f t="shared" si="45"/>
        <v>0</v>
      </c>
      <c r="B105" s="433" t="str">
        <f t="shared" si="46"/>
        <v>Lejeune Gérard</v>
      </c>
      <c r="C105" s="399" t="str">
        <f>IFERROR(VLOOKUP(B105,Liste_J!$C$7:$G$234,5,0),"???")</f>
        <v>H</v>
      </c>
      <c r="D105" s="434" t="str">
        <f>IFERROR(VLOOKUP(B105,Liste_J!$C$7:$F$234,4,0),"???")</f>
        <v>Corbuches</v>
      </c>
      <c r="E105" s="399">
        <f t="shared" si="47"/>
        <v>30.1</v>
      </c>
      <c r="F105" s="435">
        <f t="shared" si="48"/>
        <v>15</v>
      </c>
      <c r="H105" s="432">
        <f t="shared" si="49"/>
        <v>0</v>
      </c>
      <c r="I105" s="399" t="str">
        <f t="shared" si="50"/>
        <v>Lejeune Gérard</v>
      </c>
      <c r="J105" s="399" t="str">
        <f>IFERROR(VLOOKUP(I105,Liste_J!$C$7:$G$234,5,0),"???")</f>
        <v>H</v>
      </c>
      <c r="K105" s="399" t="str">
        <f>IFERROR(VLOOKUP(I105,Liste_J!$C$7:$F$234,4,0),"???")</f>
        <v>Corbuches</v>
      </c>
      <c r="L105" s="399">
        <f t="shared" si="51"/>
        <v>30.1</v>
      </c>
      <c r="M105" s="435">
        <f t="shared" si="52"/>
        <v>28</v>
      </c>
      <c r="N105" s="399"/>
      <c r="O105" s="399"/>
      <c r="P105" s="399"/>
      <c r="Q105" s="399"/>
      <c r="R105" s="399"/>
      <c r="S105" s="399"/>
      <c r="T105" s="399"/>
      <c r="AB105" s="361">
        <f t="shared" si="53"/>
        <v>0</v>
      </c>
      <c r="AC105" s="385">
        <f t="shared" si="54"/>
        <v>0</v>
      </c>
      <c r="AD105" s="385">
        <f t="shared" si="55"/>
        <v>0</v>
      </c>
      <c r="AE105" s="385">
        <f t="shared" si="57"/>
        <v>1</v>
      </c>
      <c r="AF105" s="437">
        <f t="shared" si="57"/>
        <v>0</v>
      </c>
      <c r="AG105" s="425"/>
      <c r="AH105" s="425"/>
    </row>
    <row r="106" spans="1:34" ht="14.65" thickBot="1" x14ac:dyDescent="0.5">
      <c r="A106" s="432">
        <f t="shared" si="45"/>
        <v>33</v>
      </c>
      <c r="B106" s="433" t="str">
        <f t="shared" si="46"/>
        <v>Delage Jean-Pierre</v>
      </c>
      <c r="C106" s="399" t="str">
        <f>IFERROR(VLOOKUP(B106,Liste_J!$C$7:$G$234,5,0),"???")</f>
        <v>H</v>
      </c>
      <c r="D106" s="434" t="str">
        <f>IFERROR(VLOOKUP(B106,Liste_J!$C$7:$F$234,4,0),"???")</f>
        <v>Réveillon</v>
      </c>
      <c r="E106" s="399">
        <f t="shared" si="47"/>
        <v>28.9</v>
      </c>
      <c r="F106" s="435">
        <f t="shared" si="48"/>
        <v>15</v>
      </c>
      <c r="H106" s="432">
        <f t="shared" si="49"/>
        <v>33</v>
      </c>
      <c r="I106" s="399" t="str">
        <f t="shared" si="50"/>
        <v>Granger Pascal</v>
      </c>
      <c r="J106" s="399" t="str">
        <f>IFERROR(VLOOKUP(I106,Liste_J!$C$7:$G$234,5,0),"???")</f>
        <v>H</v>
      </c>
      <c r="K106" s="399" t="str">
        <f>IFERROR(VLOOKUP(I106,Liste_J!$C$7:$F$234,4,0),"???")</f>
        <v>Chevry</v>
      </c>
      <c r="L106" s="399">
        <f t="shared" si="51"/>
        <v>22.5</v>
      </c>
      <c r="M106" s="435">
        <f t="shared" si="52"/>
        <v>27</v>
      </c>
      <c r="N106" s="399"/>
      <c r="O106" s="399"/>
      <c r="P106" s="399"/>
      <c r="Q106" s="399"/>
      <c r="R106" s="399"/>
      <c r="S106" s="399"/>
      <c r="T106" s="399"/>
      <c r="AB106" s="361">
        <f t="shared" si="53"/>
        <v>0</v>
      </c>
      <c r="AC106" s="385">
        <f t="shared" si="54"/>
        <v>0</v>
      </c>
      <c r="AD106" s="385">
        <f t="shared" si="55"/>
        <v>1</v>
      </c>
      <c r="AE106" s="385">
        <f t="shared" si="57"/>
        <v>0</v>
      </c>
      <c r="AF106" s="437">
        <f t="shared" si="57"/>
        <v>0</v>
      </c>
      <c r="AG106" s="425"/>
      <c r="AH106" s="425"/>
    </row>
    <row r="107" spans="1:34" ht="14.65" thickBot="1" x14ac:dyDescent="0.5">
      <c r="A107" s="432">
        <f t="shared" ref="A107:A112" si="58">+A190</f>
        <v>0</v>
      </c>
      <c r="B107" s="433" t="str">
        <f t="shared" ref="B107:B110" si="59">+C190</f>
        <v>Huet Michel</v>
      </c>
      <c r="C107" s="399" t="str">
        <f>IFERROR(VLOOKUP(B107,Liste_J!$C$7:$G$234,5,0),"???")</f>
        <v>???</v>
      </c>
      <c r="D107" s="434" t="str">
        <f>IFERROR(VLOOKUP(B107,Liste_J!$C$7:$F$234,4,0),"???")</f>
        <v>???</v>
      </c>
      <c r="E107" s="399">
        <f t="shared" ref="E107:E113" si="60">+D190</f>
        <v>50</v>
      </c>
      <c r="F107" s="435">
        <f t="shared" ref="F107:F113" si="61">+F190</f>
        <v>15</v>
      </c>
      <c r="H107" s="432">
        <f t="shared" ref="H107:H113" si="62">+A289</f>
        <v>0</v>
      </c>
      <c r="I107" s="399" t="str">
        <f t="shared" ref="I107:I113" si="63">+C289</f>
        <v>Mercier Olivier</v>
      </c>
      <c r="J107" s="399" t="str">
        <f>IFERROR(VLOOKUP(I107,Liste_J!$C$7:$G$234,5,0),"???")</f>
        <v>H</v>
      </c>
      <c r="K107" s="399" t="str">
        <f>IFERROR(VLOOKUP(I107,Liste_J!$C$7:$F$234,4,0),"???")</f>
        <v>Chevry</v>
      </c>
      <c r="L107" s="399">
        <f t="shared" ref="L107:L113" si="64">+D289</f>
        <v>22.7</v>
      </c>
      <c r="M107" s="435">
        <f t="shared" ref="M107:M113" si="65">+F289</f>
        <v>27</v>
      </c>
      <c r="N107" s="399"/>
      <c r="O107" s="399"/>
      <c r="P107" s="399"/>
      <c r="Q107" s="399"/>
      <c r="R107" s="399"/>
      <c r="S107" s="399"/>
      <c r="T107" s="399"/>
      <c r="AB107" s="361">
        <f t="shared" ref="AB107:AB119" si="66">IF(LEFT($K107,5)=AB$41,1,0)</f>
        <v>0</v>
      </c>
      <c r="AC107" s="385">
        <f t="shared" ref="AC107:AC119" si="67">IF(LEFT($K107,9)=AC$41,1,0)</f>
        <v>0</v>
      </c>
      <c r="AD107" s="385">
        <f t="shared" ref="AD107:AD119" si="68">IF(LEFT($K107,6)=AD$41,1,0)</f>
        <v>1</v>
      </c>
      <c r="AE107" s="385">
        <f t="shared" si="57"/>
        <v>0</v>
      </c>
      <c r="AF107" s="437">
        <f t="shared" si="57"/>
        <v>0</v>
      </c>
      <c r="AG107" s="425"/>
      <c r="AH107" s="425"/>
    </row>
    <row r="108" spans="1:34" ht="14.65" thickBot="1" x14ac:dyDescent="0.5">
      <c r="A108" s="432">
        <f t="shared" si="58"/>
        <v>34</v>
      </c>
      <c r="B108" s="433" t="str">
        <f t="shared" si="59"/>
        <v>Hardy Bruno</v>
      </c>
      <c r="C108" s="399" t="str">
        <f>IFERROR(VLOOKUP(B108,Liste_J!$C$7:$G$234,5,0),"???")</f>
        <v>???</v>
      </c>
      <c r="D108" s="434" t="str">
        <f>IFERROR(VLOOKUP(B108,Liste_J!$C$7:$F$234,4,0),"???")</f>
        <v>???</v>
      </c>
      <c r="E108" s="399">
        <f t="shared" si="60"/>
        <v>27.2</v>
      </c>
      <c r="F108" s="435">
        <f t="shared" si="61"/>
        <v>13</v>
      </c>
      <c r="H108" s="432">
        <f t="shared" si="62"/>
        <v>34</v>
      </c>
      <c r="I108" s="399" t="str">
        <f t="shared" si="63"/>
        <v>Hardy Bruno</v>
      </c>
      <c r="J108" s="399" t="str">
        <f>IFERROR(VLOOKUP(I108,Liste_J!$C$7:$G$234,5,0),"???")</f>
        <v>???</v>
      </c>
      <c r="K108" s="399" t="str">
        <f>IFERROR(VLOOKUP(I108,Liste_J!$C$7:$F$234,4,0),"???")</f>
        <v>???</v>
      </c>
      <c r="L108" s="399">
        <f t="shared" si="64"/>
        <v>27.2</v>
      </c>
      <c r="M108" s="435">
        <f t="shared" si="65"/>
        <v>26</v>
      </c>
      <c r="N108" s="399"/>
      <c r="O108" s="399"/>
      <c r="P108" s="399"/>
      <c r="Q108" s="399"/>
      <c r="R108" s="399"/>
      <c r="S108" s="399"/>
      <c r="T108" s="399"/>
      <c r="AB108" s="361">
        <f t="shared" si="66"/>
        <v>0</v>
      </c>
      <c r="AC108" s="385">
        <f t="shared" si="67"/>
        <v>0</v>
      </c>
      <c r="AD108" s="385">
        <f t="shared" si="68"/>
        <v>0</v>
      </c>
      <c r="AE108" s="385">
        <f t="shared" si="57"/>
        <v>0</v>
      </c>
      <c r="AF108" s="437">
        <f t="shared" si="57"/>
        <v>0</v>
      </c>
      <c r="AG108" s="425"/>
      <c r="AH108" s="425"/>
    </row>
    <row r="109" spans="1:34" ht="14.65" thickBot="1" x14ac:dyDescent="0.5">
      <c r="A109" s="432">
        <f t="shared" si="58"/>
        <v>0</v>
      </c>
      <c r="B109" s="433" t="str">
        <f t="shared" si="59"/>
        <v>Pensuet Christine</v>
      </c>
      <c r="C109" s="399" t="str">
        <f>IFERROR(VLOOKUP(B109,Liste_J!$C$7:$G$234,5,0),"???")</f>
        <v>H</v>
      </c>
      <c r="D109" s="434" t="str">
        <f>IFERROR(VLOOKUP(B109,Liste_J!$C$7:$F$234,4,0),"???")</f>
        <v>Réveillon</v>
      </c>
      <c r="E109" s="399">
        <f t="shared" si="60"/>
        <v>30.3</v>
      </c>
      <c r="F109" s="435">
        <f t="shared" si="61"/>
        <v>13</v>
      </c>
      <c r="H109" s="432">
        <f t="shared" si="62"/>
        <v>0</v>
      </c>
      <c r="I109" s="399" t="str">
        <f t="shared" si="63"/>
        <v>Pensuet Christine</v>
      </c>
      <c r="J109" s="399" t="str">
        <f>IFERROR(VLOOKUP(I109,Liste_J!$C$7:$G$234,5,0),"???")</f>
        <v>H</v>
      </c>
      <c r="K109" s="399" t="str">
        <f>IFERROR(VLOOKUP(I109,Liste_J!$C$7:$F$234,4,0),"???")</f>
        <v>Réveillon</v>
      </c>
      <c r="L109" s="399">
        <f t="shared" si="64"/>
        <v>30.3</v>
      </c>
      <c r="M109" s="435">
        <f t="shared" si="65"/>
        <v>26</v>
      </c>
      <c r="N109" s="399"/>
      <c r="O109" s="399"/>
      <c r="P109" s="399"/>
      <c r="Q109" s="399"/>
      <c r="R109" s="399"/>
      <c r="S109" s="399"/>
      <c r="T109" s="399"/>
      <c r="AB109" s="361">
        <f t="shared" si="66"/>
        <v>0</v>
      </c>
      <c r="AC109" s="385">
        <f t="shared" si="67"/>
        <v>0</v>
      </c>
      <c r="AD109" s="385">
        <f t="shared" si="68"/>
        <v>0</v>
      </c>
      <c r="AE109" s="385">
        <f t="shared" si="57"/>
        <v>0</v>
      </c>
      <c r="AF109" s="437">
        <f t="shared" si="57"/>
        <v>1</v>
      </c>
      <c r="AG109" s="425"/>
      <c r="AH109" s="425"/>
    </row>
    <row r="110" spans="1:34" ht="14.65" thickBot="1" x14ac:dyDescent="0.5">
      <c r="A110" s="432">
        <f t="shared" si="58"/>
        <v>35</v>
      </c>
      <c r="B110" s="433" t="str">
        <f t="shared" si="59"/>
        <v>Alle Jean</v>
      </c>
      <c r="C110" s="399" t="str">
        <f>IFERROR(VLOOKUP(B110,Liste_J!$C$7:$G$234,5,0),"???")</f>
        <v>H</v>
      </c>
      <c r="D110" s="434" t="str">
        <f>IFERROR(VLOOKUP(B110,Liste_J!$C$7:$F$234,4,0),"???")</f>
        <v>ASGAF</v>
      </c>
      <c r="E110" s="399">
        <f t="shared" si="60"/>
        <v>29.2</v>
      </c>
      <c r="F110" s="435">
        <f t="shared" si="61"/>
        <v>12</v>
      </c>
      <c r="H110" s="432">
        <f t="shared" si="62"/>
        <v>35</v>
      </c>
      <c r="I110" s="399" t="str">
        <f t="shared" si="63"/>
        <v>Alle Jean</v>
      </c>
      <c r="J110" s="399" t="str">
        <f>IFERROR(VLOOKUP(I110,Liste_J!$C$7:$G$234,5,0),"???")</f>
        <v>H</v>
      </c>
      <c r="K110" s="399" t="str">
        <f>IFERROR(VLOOKUP(I110,Liste_J!$C$7:$F$234,4,0),"???")</f>
        <v>ASGAF</v>
      </c>
      <c r="L110" s="399">
        <f t="shared" si="64"/>
        <v>29.2</v>
      </c>
      <c r="M110" s="435">
        <f t="shared" si="65"/>
        <v>23</v>
      </c>
      <c r="N110" s="399"/>
      <c r="O110" s="399"/>
      <c r="P110" s="399"/>
      <c r="Q110" s="399"/>
      <c r="R110" s="399"/>
      <c r="S110" s="399"/>
      <c r="T110" s="399"/>
      <c r="AB110" s="361">
        <f t="shared" si="66"/>
        <v>1</v>
      </c>
      <c r="AC110" s="385">
        <f t="shared" si="67"/>
        <v>0</v>
      </c>
      <c r="AD110" s="385">
        <f t="shared" si="68"/>
        <v>0</v>
      </c>
      <c r="AE110" s="385">
        <f t="shared" si="57"/>
        <v>0</v>
      </c>
      <c r="AF110" s="437">
        <f t="shared" si="57"/>
        <v>0</v>
      </c>
      <c r="AG110" s="425"/>
      <c r="AH110" s="425"/>
    </row>
    <row r="111" spans="1:34" ht="14.65" thickBot="1" x14ac:dyDescent="0.5">
      <c r="A111" s="432">
        <f t="shared" si="58"/>
        <v>0</v>
      </c>
      <c r="B111" s="433" t="str">
        <f>+C194</f>
        <v>Salavin Jean-Pierre</v>
      </c>
      <c r="C111" s="399" t="str">
        <f>IFERROR(VLOOKUP(B111,Liste_J!$C$7:$G$234,5,0),"???")</f>
        <v>H</v>
      </c>
      <c r="D111" s="434" t="str">
        <f>IFERROR(VLOOKUP(B111,Liste_J!$C$7:$F$234,4,0),"???")</f>
        <v>ASGAF</v>
      </c>
      <c r="E111" s="399">
        <f t="shared" si="60"/>
        <v>31.6</v>
      </c>
      <c r="F111" s="435">
        <f t="shared" si="61"/>
        <v>12</v>
      </c>
      <c r="H111" s="432">
        <f t="shared" si="62"/>
        <v>0</v>
      </c>
      <c r="I111" s="399" t="str">
        <f t="shared" si="63"/>
        <v>Salavin Jean-Pierre</v>
      </c>
      <c r="J111" s="399" t="str">
        <f>IFERROR(VLOOKUP(I111,Liste_J!$C$7:$G$234,5,0),"???")</f>
        <v>H</v>
      </c>
      <c r="K111" s="399" t="str">
        <f>IFERROR(VLOOKUP(I111,Liste_J!$C$7:$F$234,4,0),"???")</f>
        <v>ASGAF</v>
      </c>
      <c r="L111" s="399">
        <f t="shared" si="64"/>
        <v>31.6</v>
      </c>
      <c r="M111" s="435">
        <f t="shared" si="65"/>
        <v>23</v>
      </c>
      <c r="N111" s="399"/>
      <c r="O111" s="399"/>
      <c r="P111" s="399"/>
      <c r="Q111" s="399"/>
      <c r="R111" s="399"/>
      <c r="S111" s="399"/>
      <c r="T111" s="399"/>
      <c r="AB111" s="361">
        <f t="shared" si="66"/>
        <v>1</v>
      </c>
      <c r="AC111" s="385">
        <f t="shared" si="67"/>
        <v>0</v>
      </c>
      <c r="AD111" s="385">
        <f t="shared" si="68"/>
        <v>0</v>
      </c>
      <c r="AE111" s="385">
        <f t="shared" si="57"/>
        <v>0</v>
      </c>
      <c r="AF111" s="437">
        <f t="shared" si="57"/>
        <v>0</v>
      </c>
      <c r="AG111" s="425"/>
      <c r="AH111" s="425"/>
    </row>
    <row r="112" spans="1:34" ht="14.65" thickBot="1" x14ac:dyDescent="0.5">
      <c r="A112" s="432">
        <f t="shared" si="58"/>
        <v>36</v>
      </c>
      <c r="B112" s="433">
        <f t="shared" ref="B112:B115" si="69">+C195</f>
        <v>0</v>
      </c>
      <c r="C112" s="399" t="str">
        <f>IFERROR(VLOOKUP(B112,Liste_J!$C$7:$G$234,5,0),"???")</f>
        <v>???</v>
      </c>
      <c r="D112" s="434" t="str">
        <f>IFERROR(VLOOKUP(B112,Liste_J!$C$7:$F$234,4,0),"???")</f>
        <v>???</v>
      </c>
      <c r="E112" s="399">
        <f t="shared" si="60"/>
        <v>0</v>
      </c>
      <c r="F112" s="435">
        <f t="shared" si="61"/>
        <v>0</v>
      </c>
      <c r="H112" s="432">
        <f t="shared" si="62"/>
        <v>0</v>
      </c>
      <c r="I112" s="399">
        <f t="shared" si="63"/>
        <v>0</v>
      </c>
      <c r="J112" s="399" t="str">
        <f>IFERROR(VLOOKUP(I112,Liste_J!$C$7:$G$234,5,0),"???")</f>
        <v>???</v>
      </c>
      <c r="K112" s="399" t="str">
        <f>IFERROR(VLOOKUP(I112,Liste_J!$C$7:$F$234,4,0),"???")</f>
        <v>???</v>
      </c>
      <c r="L112" s="399">
        <f t="shared" si="64"/>
        <v>0</v>
      </c>
      <c r="M112" s="435">
        <f t="shared" si="65"/>
        <v>0</v>
      </c>
      <c r="N112" s="399"/>
      <c r="O112" s="399"/>
      <c r="P112" s="399"/>
      <c r="Q112" s="399"/>
      <c r="R112" s="399"/>
      <c r="S112" s="399"/>
      <c r="T112" s="399"/>
      <c r="AB112" s="361">
        <f t="shared" si="66"/>
        <v>0</v>
      </c>
      <c r="AC112" s="385">
        <f t="shared" si="67"/>
        <v>0</v>
      </c>
      <c r="AD112" s="385">
        <f t="shared" si="68"/>
        <v>0</v>
      </c>
      <c r="AE112" s="385">
        <f t="shared" si="57"/>
        <v>0</v>
      </c>
      <c r="AF112" s="437">
        <f t="shared" si="57"/>
        <v>0</v>
      </c>
      <c r="AG112" s="425"/>
      <c r="AH112" s="425"/>
    </row>
    <row r="113" spans="1:34" ht="14.65" thickBot="1" x14ac:dyDescent="0.5">
      <c r="A113" s="438"/>
      <c r="B113" s="433">
        <f t="shared" si="69"/>
        <v>0</v>
      </c>
      <c r="C113" s="399" t="str">
        <f>IFERROR(VLOOKUP(B113,Liste_J!$C$7:$G$234,5,0),"???")</f>
        <v>???</v>
      </c>
      <c r="D113" s="434" t="str">
        <f>IFERROR(VLOOKUP(B113,Liste_J!$C$7:$F$234,4,0),"???")</f>
        <v>???</v>
      </c>
      <c r="E113" s="399">
        <f t="shared" si="60"/>
        <v>0</v>
      </c>
      <c r="F113" s="435">
        <f t="shared" si="61"/>
        <v>0</v>
      </c>
      <c r="H113" s="432">
        <f t="shared" si="62"/>
        <v>36</v>
      </c>
      <c r="I113" s="399">
        <f t="shared" si="63"/>
        <v>0</v>
      </c>
      <c r="J113" s="399" t="str">
        <f>IFERROR(VLOOKUP(I113,Liste_J!$C$7:$G$234,5,0),"???")</f>
        <v>???</v>
      </c>
      <c r="K113" s="399" t="str">
        <f>IFERROR(VLOOKUP(I113,Liste_J!$C$7:$F$234,4,0),"???")</f>
        <v>???</v>
      </c>
      <c r="L113" s="399">
        <f t="shared" si="64"/>
        <v>0</v>
      </c>
      <c r="M113" s="435">
        <f t="shared" si="65"/>
        <v>0</v>
      </c>
      <c r="N113" s="399"/>
      <c r="O113" s="399"/>
      <c r="P113" s="399"/>
      <c r="Q113" s="399"/>
      <c r="R113" s="399"/>
      <c r="S113" s="399"/>
      <c r="T113" s="399"/>
      <c r="AB113" s="361">
        <f t="shared" si="66"/>
        <v>0</v>
      </c>
      <c r="AC113" s="385">
        <f t="shared" si="67"/>
        <v>0</v>
      </c>
      <c r="AD113" s="385">
        <f t="shared" si="68"/>
        <v>0</v>
      </c>
      <c r="AE113" s="385">
        <f t="shared" si="57"/>
        <v>0</v>
      </c>
      <c r="AF113" s="437">
        <f t="shared" si="57"/>
        <v>0</v>
      </c>
      <c r="AG113" s="425"/>
      <c r="AH113" s="425"/>
    </row>
    <row r="114" spans="1:34" ht="14.65" thickBot="1" x14ac:dyDescent="0.5">
      <c r="A114" s="438"/>
      <c r="B114" s="433">
        <f t="shared" si="69"/>
        <v>0</v>
      </c>
      <c r="F114" s="439"/>
      <c r="H114" s="432"/>
      <c r="I114" s="399"/>
      <c r="J114" s="399"/>
      <c r="K114" s="399"/>
      <c r="L114" s="399"/>
      <c r="M114" s="435"/>
      <c r="N114" s="399"/>
      <c r="O114" s="399"/>
      <c r="P114" s="399"/>
      <c r="Q114" s="399"/>
      <c r="R114" s="399"/>
      <c r="S114" s="399"/>
      <c r="T114" s="399"/>
      <c r="AB114" s="361">
        <f t="shared" si="66"/>
        <v>0</v>
      </c>
      <c r="AC114" s="385">
        <f t="shared" si="67"/>
        <v>0</v>
      </c>
      <c r="AD114" s="385">
        <f t="shared" si="68"/>
        <v>0</v>
      </c>
      <c r="AE114" s="385">
        <f t="shared" si="57"/>
        <v>0</v>
      </c>
      <c r="AF114" s="437">
        <f t="shared" si="57"/>
        <v>0</v>
      </c>
      <c r="AG114" s="425"/>
      <c r="AH114" s="425"/>
    </row>
    <row r="115" spans="1:34" ht="14.65" thickBot="1" x14ac:dyDescent="0.5">
      <c r="A115" s="438"/>
      <c r="B115" s="433">
        <f t="shared" si="69"/>
        <v>0</v>
      </c>
      <c r="F115" s="439"/>
      <c r="H115" s="432"/>
      <c r="I115" s="399"/>
      <c r="J115" s="399"/>
      <c r="K115" s="399"/>
      <c r="L115" s="399"/>
      <c r="M115" s="435"/>
      <c r="N115" s="399"/>
      <c r="O115" s="399"/>
      <c r="P115" s="399"/>
      <c r="Q115" s="399"/>
      <c r="R115" s="399"/>
      <c r="S115" s="399"/>
      <c r="T115" s="399"/>
      <c r="AB115" s="361">
        <f t="shared" si="66"/>
        <v>0</v>
      </c>
      <c r="AC115" s="385">
        <f t="shared" si="67"/>
        <v>0</v>
      </c>
      <c r="AD115" s="385">
        <f t="shared" si="68"/>
        <v>0</v>
      </c>
      <c r="AE115" s="385">
        <f t="shared" si="57"/>
        <v>0</v>
      </c>
      <c r="AF115" s="437">
        <f t="shared" si="57"/>
        <v>0</v>
      </c>
      <c r="AG115" s="425"/>
      <c r="AH115" s="425"/>
    </row>
    <row r="116" spans="1:34" ht="14.65" thickBot="1" x14ac:dyDescent="0.5">
      <c r="A116" s="438"/>
      <c r="B116" s="338"/>
      <c r="F116" s="439"/>
      <c r="H116" s="432"/>
      <c r="I116" s="399"/>
      <c r="J116" s="399"/>
      <c r="K116" s="399"/>
      <c r="L116" s="399"/>
      <c r="M116" s="435"/>
      <c r="N116" s="399"/>
      <c r="O116" s="399"/>
      <c r="P116" s="399"/>
      <c r="Q116" s="399"/>
      <c r="R116" s="399"/>
      <c r="S116" s="399"/>
      <c r="T116" s="399"/>
      <c r="AB116" s="361">
        <f t="shared" si="66"/>
        <v>0</v>
      </c>
      <c r="AC116" s="385">
        <f t="shared" si="67"/>
        <v>0</v>
      </c>
      <c r="AD116" s="385">
        <f t="shared" si="68"/>
        <v>0</v>
      </c>
      <c r="AE116" s="385">
        <f t="shared" si="57"/>
        <v>0</v>
      </c>
      <c r="AF116" s="437">
        <f t="shared" si="57"/>
        <v>0</v>
      </c>
      <c r="AG116" s="425"/>
      <c r="AH116" s="425"/>
    </row>
    <row r="117" spans="1:34" ht="14.65" thickBot="1" x14ac:dyDescent="0.5">
      <c r="A117" s="438"/>
      <c r="B117" s="338"/>
      <c r="F117" s="439"/>
      <c r="H117" s="432"/>
      <c r="I117" s="399"/>
      <c r="J117" s="399"/>
      <c r="K117" s="399"/>
      <c r="L117" s="399"/>
      <c r="M117" s="435"/>
      <c r="N117" s="399"/>
      <c r="O117" s="399"/>
      <c r="P117" s="399"/>
      <c r="Q117" s="399"/>
      <c r="R117" s="399"/>
      <c r="S117" s="399"/>
      <c r="T117" s="399"/>
      <c r="AB117" s="361">
        <f t="shared" si="66"/>
        <v>0</v>
      </c>
      <c r="AC117" s="385">
        <f t="shared" si="67"/>
        <v>0</v>
      </c>
      <c r="AD117" s="385">
        <f t="shared" si="68"/>
        <v>0</v>
      </c>
      <c r="AE117" s="385">
        <f t="shared" si="57"/>
        <v>0</v>
      </c>
      <c r="AF117" s="437">
        <f t="shared" si="57"/>
        <v>0</v>
      </c>
      <c r="AG117" s="425"/>
      <c r="AH117" s="425"/>
    </row>
    <row r="118" spans="1:34" ht="14.65" thickBot="1" x14ac:dyDescent="0.5">
      <c r="A118" s="438"/>
      <c r="B118" s="338"/>
      <c r="F118" s="439"/>
      <c r="H118" s="432"/>
      <c r="I118" s="399"/>
      <c r="J118" s="399"/>
      <c r="K118" s="399"/>
      <c r="L118" s="399"/>
      <c r="M118" s="435"/>
      <c r="N118" s="399"/>
      <c r="O118" s="399"/>
      <c r="P118" s="399"/>
      <c r="Q118" s="399"/>
      <c r="R118" s="399"/>
      <c r="S118" s="399"/>
      <c r="T118" s="399"/>
      <c r="AB118" s="361">
        <f t="shared" si="66"/>
        <v>0</v>
      </c>
      <c r="AC118" s="385">
        <f t="shared" si="67"/>
        <v>0</v>
      </c>
      <c r="AD118" s="385">
        <f t="shared" si="68"/>
        <v>0</v>
      </c>
      <c r="AE118" s="385">
        <f t="shared" si="57"/>
        <v>0</v>
      </c>
      <c r="AF118" s="437">
        <f t="shared" si="57"/>
        <v>0</v>
      </c>
      <c r="AG118" s="425"/>
      <c r="AH118" s="425"/>
    </row>
    <row r="119" spans="1:34" ht="14.65" thickBot="1" x14ac:dyDescent="0.5">
      <c r="A119" s="440"/>
      <c r="B119" s="441"/>
      <c r="C119" s="442"/>
      <c r="D119" s="443"/>
      <c r="E119" s="444"/>
      <c r="F119" s="445"/>
      <c r="H119" s="446"/>
      <c r="I119" s="447"/>
      <c r="J119" s="447"/>
      <c r="K119" s="447"/>
      <c r="L119" s="447"/>
      <c r="M119" s="448"/>
      <c r="N119" s="399"/>
      <c r="O119" s="399"/>
      <c r="P119" s="399"/>
      <c r="Q119" s="399"/>
      <c r="R119" s="399"/>
      <c r="S119" s="399"/>
      <c r="T119" s="399"/>
      <c r="AB119" s="361">
        <f t="shared" si="66"/>
        <v>0</v>
      </c>
      <c r="AC119" s="385">
        <f t="shared" si="67"/>
        <v>0</v>
      </c>
      <c r="AD119" s="385">
        <f t="shared" si="68"/>
        <v>0</v>
      </c>
      <c r="AE119" s="385">
        <f t="shared" si="57"/>
        <v>0</v>
      </c>
      <c r="AF119" s="437">
        <f t="shared" si="57"/>
        <v>0</v>
      </c>
      <c r="AG119" s="425"/>
      <c r="AH119" s="425"/>
    </row>
    <row r="120" spans="1:34" ht="14.65" thickBot="1" x14ac:dyDescent="0.5">
      <c r="B120" s="338"/>
      <c r="H120" s="399"/>
      <c r="I120" s="399"/>
      <c r="J120" s="399"/>
      <c r="K120" s="399"/>
      <c r="L120" s="399"/>
      <c r="M120" s="399"/>
      <c r="N120" s="399"/>
      <c r="O120" s="399"/>
      <c r="P120" s="399"/>
      <c r="Q120" s="399"/>
      <c r="R120" s="399"/>
      <c r="S120" s="399"/>
      <c r="T120" s="399"/>
      <c r="AB120" s="449">
        <f t="shared" ref="AB120" si="70">IF(LEFT($K120,5)=AB$41,1,0)</f>
        <v>0</v>
      </c>
      <c r="AC120" s="385">
        <f t="shared" ref="AC120" si="71">IF(LEFT($K120,9)=AC$41,1,0)</f>
        <v>0</v>
      </c>
      <c r="AD120" s="385">
        <f t="shared" ref="AD120" si="72">IF(LEFT($K120,6)=AD$41,1,0)</f>
        <v>0</v>
      </c>
      <c r="AE120" s="385">
        <f t="shared" ref="AE120:AF120" si="73">IF(LEFT($K120,9)=AE$41,1,0)</f>
        <v>0</v>
      </c>
      <c r="AF120" s="437">
        <f t="shared" si="73"/>
        <v>0</v>
      </c>
      <c r="AG120" s="425"/>
      <c r="AH120" s="425"/>
    </row>
    <row r="121" spans="1:34" ht="14.65" thickBot="1" x14ac:dyDescent="0.5">
      <c r="B121" s="338"/>
      <c r="H121" s="399"/>
      <c r="Z121" s="188">
        <f>SUM(AB121:AF121)</f>
        <v>66</v>
      </c>
      <c r="AB121" s="382">
        <f>IFERROR(SUM(AB42:AB120),"")</f>
        <v>20</v>
      </c>
      <c r="AC121" s="383">
        <f t="shared" ref="AC121:AF121" si="74">IFERROR(SUM(AC42:AC120),"")</f>
        <v>14</v>
      </c>
      <c r="AD121" s="383">
        <f t="shared" si="74"/>
        <v>8</v>
      </c>
      <c r="AE121" s="383">
        <f t="shared" si="74"/>
        <v>5</v>
      </c>
      <c r="AF121" s="431">
        <f t="shared" si="74"/>
        <v>19</v>
      </c>
    </row>
    <row r="122" spans="1:34" ht="13.15" thickBot="1" x14ac:dyDescent="0.4">
      <c r="B122" s="338"/>
      <c r="H122" s="450"/>
    </row>
    <row r="123" spans="1:34" s="453" customFormat="1" ht="21" thickBot="1" x14ac:dyDescent="0.65">
      <c r="A123" s="451" t="s">
        <v>467</v>
      </c>
      <c r="B123" s="452"/>
      <c r="D123" s="454"/>
      <c r="E123" s="455"/>
      <c r="H123" s="456"/>
      <c r="X123" s="457"/>
    </row>
    <row r="124" spans="1:34" s="424" customFormat="1" ht="13.15" x14ac:dyDescent="0.4">
      <c r="A124" s="424" t="s">
        <v>30</v>
      </c>
      <c r="B124" s="458" t="s">
        <v>423</v>
      </c>
      <c r="C124" s="424" t="s">
        <v>31</v>
      </c>
      <c r="D124" s="458" t="s">
        <v>26</v>
      </c>
      <c r="E124" s="424" t="s">
        <v>77</v>
      </c>
      <c r="F124" s="424" t="s">
        <v>78</v>
      </c>
      <c r="G124" s="424" t="s">
        <v>79</v>
      </c>
      <c r="X124" s="459"/>
    </row>
    <row r="125" spans="1:34" outlineLevel="1" x14ac:dyDescent="0.35">
      <c r="A125" s="188">
        <v>1</v>
      </c>
      <c r="B125" s="338"/>
      <c r="C125" s="188" t="s">
        <v>202</v>
      </c>
      <c r="D125" s="339">
        <v>11.8</v>
      </c>
      <c r="E125" s="340" t="s">
        <v>80</v>
      </c>
      <c r="F125" s="188">
        <v>38</v>
      </c>
      <c r="G125" s="188">
        <v>38</v>
      </c>
      <c r="H125" s="425"/>
      <c r="J125" s="460"/>
      <c r="K125" s="425"/>
    </row>
    <row r="126" spans="1:34" outlineLevel="1" x14ac:dyDescent="0.35">
      <c r="B126" s="338"/>
      <c r="C126" s="188" t="s">
        <v>272</v>
      </c>
      <c r="D126" s="339">
        <v>8.1</v>
      </c>
      <c r="E126" s="340" t="s">
        <v>80</v>
      </c>
      <c r="F126" s="188">
        <v>38</v>
      </c>
      <c r="G126" s="188">
        <v>38</v>
      </c>
      <c r="H126" s="425"/>
      <c r="J126" s="460"/>
      <c r="K126" s="425"/>
    </row>
    <row r="127" spans="1:34" outlineLevel="1" x14ac:dyDescent="0.35">
      <c r="A127" s="188">
        <v>2</v>
      </c>
      <c r="B127" s="338"/>
      <c r="C127" s="188" t="s">
        <v>244</v>
      </c>
      <c r="D127" s="339">
        <v>17.100000000000001</v>
      </c>
      <c r="E127" s="340" t="s">
        <v>351</v>
      </c>
      <c r="F127" s="188">
        <v>34</v>
      </c>
      <c r="G127" s="188">
        <v>34</v>
      </c>
      <c r="H127" s="425"/>
      <c r="J127" s="460"/>
      <c r="K127" s="425"/>
    </row>
    <row r="128" spans="1:34" outlineLevel="1" x14ac:dyDescent="0.35">
      <c r="B128" s="338"/>
      <c r="C128" s="188" t="s">
        <v>425</v>
      </c>
      <c r="D128" s="339">
        <v>8</v>
      </c>
      <c r="E128" s="340" t="s">
        <v>351</v>
      </c>
      <c r="F128" s="188">
        <v>34</v>
      </c>
      <c r="G128" s="188">
        <v>34</v>
      </c>
      <c r="H128" s="425"/>
      <c r="J128" s="460"/>
      <c r="K128" s="425"/>
    </row>
    <row r="129" spans="1:11" outlineLevel="1" x14ac:dyDescent="0.35">
      <c r="A129" s="188">
        <v>3</v>
      </c>
      <c r="B129" s="338"/>
      <c r="C129" s="188" t="s">
        <v>444</v>
      </c>
      <c r="D129" s="339">
        <v>13.5</v>
      </c>
      <c r="E129" s="340" t="s">
        <v>175</v>
      </c>
      <c r="F129" s="188">
        <v>34</v>
      </c>
      <c r="G129" s="188">
        <v>34</v>
      </c>
      <c r="H129" s="425"/>
      <c r="J129" s="460"/>
      <c r="K129" s="425"/>
    </row>
    <row r="130" spans="1:11" outlineLevel="1" x14ac:dyDescent="0.35">
      <c r="B130" s="338"/>
      <c r="C130" s="188" t="s">
        <v>430</v>
      </c>
      <c r="D130" s="339">
        <v>11</v>
      </c>
      <c r="E130" s="340" t="s">
        <v>175</v>
      </c>
      <c r="F130" s="188">
        <v>34</v>
      </c>
      <c r="G130" s="188">
        <v>34</v>
      </c>
      <c r="H130" s="425"/>
      <c r="J130" s="460"/>
      <c r="K130" s="425"/>
    </row>
    <row r="131" spans="1:11" ht="12" customHeight="1" outlineLevel="1" x14ac:dyDescent="0.35">
      <c r="A131" s="188">
        <v>4</v>
      </c>
      <c r="B131" s="338"/>
      <c r="C131" s="188" t="s">
        <v>365</v>
      </c>
      <c r="D131" s="339">
        <v>35.700000000000003</v>
      </c>
      <c r="E131" s="340" t="s">
        <v>351</v>
      </c>
      <c r="F131" s="188">
        <v>34</v>
      </c>
      <c r="G131" s="188">
        <v>34</v>
      </c>
      <c r="H131" s="425"/>
      <c r="J131" s="460"/>
      <c r="K131" s="425"/>
    </row>
    <row r="132" spans="1:11" outlineLevel="1" x14ac:dyDescent="0.35">
      <c r="B132" s="338"/>
      <c r="C132" s="188" t="s">
        <v>295</v>
      </c>
      <c r="D132" s="339">
        <v>17.2</v>
      </c>
      <c r="E132" s="340" t="s">
        <v>351</v>
      </c>
      <c r="F132" s="188">
        <v>34</v>
      </c>
      <c r="G132" s="188">
        <v>34</v>
      </c>
      <c r="H132" s="425"/>
      <c r="J132" s="460"/>
      <c r="K132" s="425"/>
    </row>
    <row r="133" spans="1:11" outlineLevel="1" x14ac:dyDescent="0.35">
      <c r="A133" s="188">
        <v>5</v>
      </c>
      <c r="B133" s="338"/>
      <c r="C133" s="188" t="s">
        <v>353</v>
      </c>
      <c r="D133" s="339">
        <v>9.5</v>
      </c>
      <c r="E133" s="340" t="s">
        <v>70</v>
      </c>
      <c r="F133" s="188">
        <v>34</v>
      </c>
      <c r="G133" s="188">
        <v>34</v>
      </c>
      <c r="H133" s="425"/>
      <c r="J133" s="460"/>
      <c r="K133" s="425"/>
    </row>
    <row r="134" spans="1:11" outlineLevel="1" x14ac:dyDescent="0.35">
      <c r="B134" s="338"/>
      <c r="C134" s="188" t="s">
        <v>148</v>
      </c>
      <c r="D134" s="339">
        <v>11.2</v>
      </c>
      <c r="E134" s="340" t="s">
        <v>70</v>
      </c>
      <c r="F134" s="188">
        <v>34</v>
      </c>
      <c r="G134" s="188">
        <v>34</v>
      </c>
      <c r="H134" s="425"/>
      <c r="J134" s="460"/>
      <c r="K134" s="425"/>
    </row>
    <row r="135" spans="1:11" outlineLevel="1" x14ac:dyDescent="0.35">
      <c r="A135" s="188">
        <v>6</v>
      </c>
      <c r="B135" s="338"/>
      <c r="C135" s="188" t="s">
        <v>354</v>
      </c>
      <c r="D135" s="339">
        <v>13.6</v>
      </c>
      <c r="E135" s="340" t="s">
        <v>103</v>
      </c>
      <c r="F135" s="188">
        <v>33</v>
      </c>
      <c r="G135" s="188">
        <v>33</v>
      </c>
      <c r="H135" s="425"/>
      <c r="J135" s="460"/>
      <c r="K135" s="425"/>
    </row>
    <row r="136" spans="1:11" outlineLevel="1" x14ac:dyDescent="0.35">
      <c r="B136" s="338"/>
      <c r="C136" s="188" t="s">
        <v>356</v>
      </c>
      <c r="D136" s="339">
        <v>14.1</v>
      </c>
      <c r="E136" s="340" t="s">
        <v>103</v>
      </c>
      <c r="F136" s="188">
        <v>33</v>
      </c>
      <c r="G136" s="188">
        <v>33</v>
      </c>
      <c r="H136" s="425"/>
      <c r="J136" s="460"/>
      <c r="K136" s="425"/>
    </row>
    <row r="137" spans="1:11" outlineLevel="1" x14ac:dyDescent="0.35">
      <c r="A137" s="188">
        <v>7</v>
      </c>
      <c r="B137" s="338"/>
      <c r="C137" s="188" t="s">
        <v>460</v>
      </c>
      <c r="D137" s="339">
        <v>15.3</v>
      </c>
      <c r="E137" s="340" t="s">
        <v>70</v>
      </c>
      <c r="F137" s="188">
        <v>33</v>
      </c>
      <c r="G137" s="188">
        <v>33</v>
      </c>
      <c r="H137" s="425"/>
      <c r="J137" s="460"/>
      <c r="K137" s="425"/>
    </row>
    <row r="138" spans="1:11" outlineLevel="1" x14ac:dyDescent="0.35">
      <c r="B138" s="338"/>
      <c r="C138" s="188" t="s">
        <v>461</v>
      </c>
      <c r="D138" s="339">
        <v>15.8</v>
      </c>
      <c r="E138" s="340" t="s">
        <v>70</v>
      </c>
      <c r="F138" s="188">
        <v>33</v>
      </c>
      <c r="G138" s="188">
        <v>33</v>
      </c>
      <c r="H138" s="425"/>
      <c r="J138" s="460"/>
      <c r="K138" s="425"/>
    </row>
    <row r="139" spans="1:11" outlineLevel="1" x14ac:dyDescent="0.35">
      <c r="A139" s="188">
        <v>8</v>
      </c>
      <c r="B139" s="338"/>
      <c r="C139" s="188" t="s">
        <v>262</v>
      </c>
      <c r="D139" s="339">
        <v>12</v>
      </c>
      <c r="E139" s="340" t="s">
        <v>80</v>
      </c>
      <c r="F139" s="188">
        <v>33</v>
      </c>
      <c r="G139" s="188">
        <v>33</v>
      </c>
      <c r="H139" s="425"/>
      <c r="J139" s="460"/>
      <c r="K139" s="425"/>
    </row>
    <row r="140" spans="1:11" outlineLevel="1" x14ac:dyDescent="0.35">
      <c r="B140" s="338"/>
      <c r="C140" s="188" t="s">
        <v>360</v>
      </c>
      <c r="D140" s="339">
        <v>17.8</v>
      </c>
      <c r="E140" s="340" t="s">
        <v>80</v>
      </c>
      <c r="F140" s="188">
        <v>33</v>
      </c>
      <c r="G140" s="188">
        <v>33</v>
      </c>
      <c r="H140" s="425"/>
      <c r="J140" s="460"/>
      <c r="K140" s="425"/>
    </row>
    <row r="141" spans="1:11" outlineLevel="1" x14ac:dyDescent="0.35">
      <c r="A141" s="188">
        <v>9</v>
      </c>
      <c r="B141" s="338"/>
      <c r="C141" s="188" t="s">
        <v>155</v>
      </c>
      <c r="D141" s="339">
        <v>10</v>
      </c>
      <c r="E141" s="340" t="s">
        <v>175</v>
      </c>
      <c r="F141" s="188">
        <v>33</v>
      </c>
      <c r="G141" s="188">
        <v>33</v>
      </c>
      <c r="H141" s="425"/>
      <c r="J141" s="460"/>
      <c r="K141" s="425"/>
    </row>
    <row r="142" spans="1:11" outlineLevel="1" x14ac:dyDescent="0.35">
      <c r="B142" s="338"/>
      <c r="C142" s="188" t="s">
        <v>157</v>
      </c>
      <c r="D142" s="339">
        <v>16</v>
      </c>
      <c r="E142" s="340" t="s">
        <v>175</v>
      </c>
      <c r="F142" s="188">
        <v>33</v>
      </c>
      <c r="G142" s="188">
        <v>33</v>
      </c>
      <c r="H142" s="425"/>
      <c r="J142" s="460"/>
      <c r="K142" s="425"/>
    </row>
    <row r="143" spans="1:11" outlineLevel="1" x14ac:dyDescent="0.35">
      <c r="A143" s="188">
        <v>10</v>
      </c>
      <c r="B143" s="338"/>
      <c r="C143" s="188" t="s">
        <v>179</v>
      </c>
      <c r="D143" s="339">
        <v>15.6</v>
      </c>
      <c r="E143" s="340" t="s">
        <v>175</v>
      </c>
      <c r="F143" s="188">
        <v>33</v>
      </c>
      <c r="G143" s="188">
        <v>33</v>
      </c>
      <c r="H143" s="425"/>
      <c r="J143" s="460"/>
      <c r="K143" s="425"/>
    </row>
    <row r="144" spans="1:11" outlineLevel="1" x14ac:dyDescent="0.35">
      <c r="B144" s="338"/>
      <c r="C144" s="188" t="s">
        <v>182</v>
      </c>
      <c r="D144" s="339">
        <v>12.8</v>
      </c>
      <c r="E144" s="340" t="s">
        <v>175</v>
      </c>
      <c r="F144" s="188">
        <v>33</v>
      </c>
      <c r="G144" s="188">
        <v>33</v>
      </c>
      <c r="H144" s="425"/>
      <c r="J144" s="460"/>
      <c r="K144" s="425"/>
    </row>
    <row r="145" spans="1:11" outlineLevel="1" x14ac:dyDescent="0.35">
      <c r="A145" s="188">
        <v>11</v>
      </c>
      <c r="B145" s="338"/>
      <c r="C145" s="188" t="s">
        <v>401</v>
      </c>
      <c r="D145" s="339">
        <v>22.9</v>
      </c>
      <c r="E145" s="340" t="s">
        <v>351</v>
      </c>
      <c r="F145" s="188">
        <v>32</v>
      </c>
      <c r="G145" s="188">
        <v>32</v>
      </c>
      <c r="H145" s="425"/>
      <c r="J145" s="460"/>
      <c r="K145" s="425"/>
    </row>
    <row r="146" spans="1:11" outlineLevel="1" x14ac:dyDescent="0.35">
      <c r="B146" s="338"/>
      <c r="C146" s="188" t="s">
        <v>402</v>
      </c>
      <c r="D146" s="339">
        <v>13.3</v>
      </c>
      <c r="E146" s="340" t="s">
        <v>351</v>
      </c>
      <c r="F146" s="188">
        <v>32</v>
      </c>
      <c r="G146" s="188">
        <v>32</v>
      </c>
      <c r="H146" s="425"/>
      <c r="J146" s="460"/>
      <c r="K146" s="425"/>
    </row>
    <row r="147" spans="1:11" outlineLevel="1" x14ac:dyDescent="0.35">
      <c r="A147" s="188">
        <v>12</v>
      </c>
      <c r="B147" s="338"/>
      <c r="C147" s="188" t="s">
        <v>403</v>
      </c>
      <c r="D147" s="339">
        <v>13.1</v>
      </c>
      <c r="E147" s="340" t="s">
        <v>70</v>
      </c>
      <c r="F147" s="188">
        <v>32</v>
      </c>
      <c r="G147" s="188">
        <v>32</v>
      </c>
      <c r="H147" s="425"/>
      <c r="J147" s="460"/>
      <c r="K147" s="425"/>
    </row>
    <row r="148" spans="1:11" outlineLevel="1" x14ac:dyDescent="0.35">
      <c r="B148" s="338"/>
      <c r="C148" s="188" t="s">
        <v>240</v>
      </c>
      <c r="D148" s="339">
        <v>20.5</v>
      </c>
      <c r="E148" s="340" t="s">
        <v>70</v>
      </c>
      <c r="F148" s="188">
        <v>32</v>
      </c>
      <c r="G148" s="188">
        <v>32</v>
      </c>
      <c r="H148" s="425"/>
      <c r="J148" s="460"/>
      <c r="K148" s="425"/>
    </row>
    <row r="149" spans="1:11" outlineLevel="1" x14ac:dyDescent="0.35">
      <c r="A149" s="188">
        <v>13</v>
      </c>
      <c r="B149" s="338"/>
      <c r="C149" s="188" t="s">
        <v>413</v>
      </c>
      <c r="D149" s="339">
        <v>22.6</v>
      </c>
      <c r="E149" s="340" t="s">
        <v>70</v>
      </c>
      <c r="F149" s="188">
        <v>31</v>
      </c>
      <c r="G149" s="188">
        <v>31</v>
      </c>
      <c r="H149" s="425"/>
      <c r="J149" s="460"/>
      <c r="K149" s="425"/>
    </row>
    <row r="150" spans="1:11" outlineLevel="1" x14ac:dyDescent="0.35">
      <c r="B150" s="338"/>
      <c r="C150" s="188" t="s">
        <v>424</v>
      </c>
      <c r="D150" s="339">
        <v>12.6</v>
      </c>
      <c r="E150" s="340" t="s">
        <v>70</v>
      </c>
      <c r="F150" s="188">
        <v>31</v>
      </c>
      <c r="G150" s="188">
        <v>31</v>
      </c>
      <c r="H150" s="425"/>
      <c r="J150" s="460"/>
      <c r="K150" s="425"/>
    </row>
    <row r="151" spans="1:11" outlineLevel="1" x14ac:dyDescent="0.35">
      <c r="A151" s="188">
        <v>14</v>
      </c>
      <c r="B151" s="338"/>
      <c r="C151" s="188" t="s">
        <v>352</v>
      </c>
      <c r="D151" s="339">
        <v>13.8</v>
      </c>
      <c r="E151" s="340" t="s">
        <v>351</v>
      </c>
      <c r="F151" s="188">
        <v>31</v>
      </c>
      <c r="G151" s="188">
        <v>31</v>
      </c>
      <c r="H151" s="425"/>
      <c r="J151" s="460"/>
      <c r="K151" s="425"/>
    </row>
    <row r="152" spans="1:11" outlineLevel="1" x14ac:dyDescent="0.35">
      <c r="B152" s="338"/>
      <c r="C152" s="188" t="s">
        <v>442</v>
      </c>
      <c r="D152" s="339">
        <v>14.3</v>
      </c>
      <c r="E152" s="340" t="s">
        <v>351</v>
      </c>
      <c r="F152" s="188">
        <v>31</v>
      </c>
      <c r="G152" s="188">
        <v>31</v>
      </c>
      <c r="H152" s="425"/>
      <c r="J152" s="460"/>
      <c r="K152" s="425"/>
    </row>
    <row r="153" spans="1:11" outlineLevel="1" x14ac:dyDescent="0.35">
      <c r="A153" s="188">
        <v>15</v>
      </c>
      <c r="B153" s="338"/>
      <c r="C153" s="188" t="s">
        <v>260</v>
      </c>
      <c r="D153" s="339">
        <v>31.7</v>
      </c>
      <c r="E153" s="340" t="s">
        <v>69</v>
      </c>
      <c r="F153" s="188">
        <v>31</v>
      </c>
      <c r="G153" s="188">
        <v>31</v>
      </c>
      <c r="H153" s="425"/>
      <c r="J153" s="460"/>
      <c r="K153" s="425"/>
    </row>
    <row r="154" spans="1:11" outlineLevel="1" x14ac:dyDescent="0.35">
      <c r="B154" s="338"/>
      <c r="C154" s="188" t="s">
        <v>160</v>
      </c>
      <c r="D154" s="339">
        <v>20.100000000000001</v>
      </c>
      <c r="E154" s="340" t="s">
        <v>69</v>
      </c>
      <c r="F154" s="188">
        <v>31</v>
      </c>
      <c r="G154" s="188">
        <v>31</v>
      </c>
      <c r="H154" s="425"/>
      <c r="J154" s="460"/>
      <c r="K154" s="425"/>
    </row>
    <row r="155" spans="1:11" outlineLevel="1" x14ac:dyDescent="0.35">
      <c r="A155" s="188">
        <v>16</v>
      </c>
      <c r="B155" s="338"/>
      <c r="C155" s="188" t="s">
        <v>400</v>
      </c>
      <c r="D155" s="339">
        <v>14.3</v>
      </c>
      <c r="E155" s="340" t="s">
        <v>351</v>
      </c>
      <c r="F155" s="188">
        <v>30</v>
      </c>
      <c r="G155" s="188">
        <v>30</v>
      </c>
      <c r="H155" s="425"/>
      <c r="J155" s="460"/>
      <c r="K155" s="425"/>
    </row>
    <row r="156" spans="1:11" outlineLevel="1" x14ac:dyDescent="0.35">
      <c r="B156" s="338"/>
      <c r="C156" s="188" t="s">
        <v>239</v>
      </c>
      <c r="D156" s="339">
        <v>20.2</v>
      </c>
      <c r="E156" s="340" t="s">
        <v>351</v>
      </c>
      <c r="F156" s="188">
        <v>30</v>
      </c>
      <c r="G156" s="188">
        <v>30</v>
      </c>
      <c r="H156" s="425"/>
      <c r="J156" s="460"/>
      <c r="K156" s="425"/>
    </row>
    <row r="157" spans="1:11" outlineLevel="1" x14ac:dyDescent="0.35">
      <c r="A157" s="188">
        <v>17</v>
      </c>
      <c r="B157" s="338"/>
      <c r="C157" s="188" t="s">
        <v>408</v>
      </c>
      <c r="D157" s="339">
        <v>20.100000000000001</v>
      </c>
      <c r="E157" s="340" t="s">
        <v>70</v>
      </c>
      <c r="F157" s="188">
        <v>28</v>
      </c>
      <c r="G157" s="188">
        <v>28</v>
      </c>
      <c r="H157" s="425"/>
      <c r="J157" s="460"/>
      <c r="K157" s="425"/>
    </row>
    <row r="158" spans="1:11" outlineLevel="1" x14ac:dyDescent="0.35">
      <c r="B158" s="338"/>
      <c r="C158" s="188" t="s">
        <v>407</v>
      </c>
      <c r="D158" s="339">
        <v>28.2</v>
      </c>
      <c r="E158" s="340" t="s">
        <v>70</v>
      </c>
      <c r="F158" s="188">
        <v>28</v>
      </c>
      <c r="G158" s="188">
        <v>28</v>
      </c>
      <c r="H158" s="425"/>
      <c r="J158" s="460"/>
      <c r="K158" s="425"/>
    </row>
    <row r="159" spans="1:11" outlineLevel="1" x14ac:dyDescent="0.35">
      <c r="A159" s="188">
        <v>18</v>
      </c>
      <c r="B159" s="338"/>
      <c r="C159" s="188" t="s">
        <v>243</v>
      </c>
      <c r="D159" s="339">
        <v>17.8</v>
      </c>
      <c r="E159" s="340" t="s">
        <v>69</v>
      </c>
      <c r="F159" s="188">
        <v>28</v>
      </c>
      <c r="G159" s="188">
        <v>28</v>
      </c>
      <c r="H159" s="425"/>
      <c r="J159" s="460"/>
      <c r="K159" s="425"/>
    </row>
    <row r="160" spans="1:11" outlineLevel="1" x14ac:dyDescent="0.35">
      <c r="B160" s="338"/>
      <c r="C160" s="188" t="s">
        <v>146</v>
      </c>
      <c r="D160" s="339">
        <v>20.9</v>
      </c>
      <c r="E160" s="340" t="s">
        <v>69</v>
      </c>
      <c r="F160" s="188">
        <v>28</v>
      </c>
      <c r="G160" s="188">
        <v>28</v>
      </c>
      <c r="H160" s="425"/>
      <c r="K160" s="425"/>
    </row>
    <row r="161" spans="1:11" outlineLevel="1" x14ac:dyDescent="0.35">
      <c r="A161" s="188">
        <v>19</v>
      </c>
      <c r="B161" s="338"/>
      <c r="C161" s="188" t="s">
        <v>141</v>
      </c>
      <c r="D161" s="339">
        <v>18.600000000000001</v>
      </c>
      <c r="E161" s="340" t="s">
        <v>70</v>
      </c>
      <c r="F161" s="188">
        <v>27</v>
      </c>
      <c r="G161" s="188">
        <v>27</v>
      </c>
      <c r="H161" s="425"/>
      <c r="K161" s="425"/>
    </row>
    <row r="162" spans="1:11" outlineLevel="1" x14ac:dyDescent="0.35">
      <c r="B162" s="338"/>
      <c r="C162" s="188" t="s">
        <v>278</v>
      </c>
      <c r="D162" s="339">
        <v>25</v>
      </c>
      <c r="E162" s="340" t="s">
        <v>70</v>
      </c>
      <c r="F162" s="188">
        <v>27</v>
      </c>
      <c r="G162" s="188">
        <v>27</v>
      </c>
      <c r="H162" s="425"/>
      <c r="K162" s="425"/>
    </row>
    <row r="163" spans="1:11" outlineLevel="1" x14ac:dyDescent="0.35">
      <c r="A163" s="188">
        <v>20</v>
      </c>
      <c r="B163" s="338"/>
      <c r="C163" s="188" t="s">
        <v>462</v>
      </c>
      <c r="D163" s="339">
        <v>19.399999999999999</v>
      </c>
      <c r="E163" s="340" t="s">
        <v>70</v>
      </c>
      <c r="F163" s="188">
        <v>27</v>
      </c>
      <c r="G163" s="188">
        <v>27</v>
      </c>
      <c r="H163" s="425"/>
      <c r="K163" s="425"/>
    </row>
    <row r="164" spans="1:11" outlineLevel="1" x14ac:dyDescent="0.35">
      <c r="B164" s="338"/>
      <c r="C164" s="188" t="s">
        <v>463</v>
      </c>
      <c r="D164" s="339">
        <v>37.700000000000003</v>
      </c>
      <c r="E164" s="340" t="s">
        <v>70</v>
      </c>
      <c r="F164" s="188">
        <v>27</v>
      </c>
      <c r="G164" s="188">
        <v>27</v>
      </c>
      <c r="H164" s="425"/>
      <c r="K164" s="425"/>
    </row>
    <row r="165" spans="1:11" outlineLevel="1" x14ac:dyDescent="0.35">
      <c r="A165" s="188">
        <v>21</v>
      </c>
      <c r="B165" s="338"/>
      <c r="C165" s="188" t="s">
        <v>355</v>
      </c>
      <c r="D165" s="339">
        <v>18.5</v>
      </c>
      <c r="E165" s="340" t="s">
        <v>351</v>
      </c>
      <c r="F165" s="188">
        <v>27</v>
      </c>
      <c r="G165" s="188">
        <v>27</v>
      </c>
      <c r="H165" s="425"/>
      <c r="K165" s="425"/>
    </row>
    <row r="166" spans="1:11" outlineLevel="1" x14ac:dyDescent="0.35">
      <c r="B166" s="338"/>
      <c r="C166" s="188" t="s">
        <v>415</v>
      </c>
      <c r="D166" s="339">
        <v>24.9</v>
      </c>
      <c r="E166" s="340" t="s">
        <v>351</v>
      </c>
      <c r="F166" s="188">
        <v>27</v>
      </c>
      <c r="G166" s="188">
        <v>27</v>
      </c>
      <c r="H166" s="425"/>
      <c r="K166" s="425"/>
    </row>
    <row r="167" spans="1:11" outlineLevel="1" x14ac:dyDescent="0.35">
      <c r="A167" s="188">
        <v>22</v>
      </c>
      <c r="B167" s="338"/>
      <c r="C167" s="188" t="s">
        <v>177</v>
      </c>
      <c r="D167" s="339">
        <v>14.3</v>
      </c>
      <c r="E167" s="340" t="s">
        <v>175</v>
      </c>
      <c r="F167" s="188">
        <v>26</v>
      </c>
      <c r="G167" s="188">
        <v>26</v>
      </c>
      <c r="H167" s="425"/>
      <c r="K167" s="425"/>
    </row>
    <row r="168" spans="1:11" outlineLevel="1" x14ac:dyDescent="0.35">
      <c r="B168" s="338"/>
      <c r="C168" s="188" t="s">
        <v>185</v>
      </c>
      <c r="D168" s="339">
        <v>23.4</v>
      </c>
      <c r="E168" s="340" t="s">
        <v>175</v>
      </c>
      <c r="F168" s="188">
        <v>26</v>
      </c>
      <c r="G168" s="188">
        <v>26</v>
      </c>
      <c r="H168" s="425"/>
      <c r="K168" s="425"/>
    </row>
    <row r="169" spans="1:11" outlineLevel="1" x14ac:dyDescent="0.35">
      <c r="A169" s="188">
        <v>23</v>
      </c>
      <c r="B169" s="338"/>
      <c r="C169" s="188" t="s">
        <v>336</v>
      </c>
      <c r="D169" s="339">
        <v>22.2</v>
      </c>
      <c r="E169" s="340" t="s">
        <v>70</v>
      </c>
      <c r="F169" s="188">
        <v>25</v>
      </c>
      <c r="G169" s="188">
        <v>25</v>
      </c>
      <c r="H169" s="425"/>
      <c r="K169" s="425"/>
    </row>
    <row r="170" spans="1:11" outlineLevel="1" x14ac:dyDescent="0.35">
      <c r="B170" s="338"/>
      <c r="C170" s="188" t="s">
        <v>247</v>
      </c>
      <c r="D170" s="339">
        <v>29.7</v>
      </c>
      <c r="E170" s="340" t="s">
        <v>70</v>
      </c>
      <c r="F170" s="188">
        <v>25</v>
      </c>
      <c r="G170" s="188">
        <v>25</v>
      </c>
      <c r="H170" s="425"/>
      <c r="K170" s="425"/>
    </row>
    <row r="171" spans="1:11" outlineLevel="1" x14ac:dyDescent="0.35">
      <c r="A171" s="188">
        <v>24</v>
      </c>
      <c r="B171" s="338"/>
      <c r="C171" s="188" t="s">
        <v>111</v>
      </c>
      <c r="D171" s="339">
        <v>12.5</v>
      </c>
      <c r="E171" s="340" t="s">
        <v>69</v>
      </c>
      <c r="F171" s="188">
        <v>25</v>
      </c>
      <c r="G171" s="188">
        <v>25</v>
      </c>
      <c r="H171" s="425"/>
      <c r="K171" s="425"/>
    </row>
    <row r="172" spans="1:11" outlineLevel="1" x14ac:dyDescent="0.35">
      <c r="B172" s="338"/>
      <c r="C172" s="188" t="s">
        <v>186</v>
      </c>
      <c r="D172" s="339">
        <v>24.5</v>
      </c>
      <c r="E172" s="340" t="s">
        <v>69</v>
      </c>
      <c r="F172" s="188">
        <v>25</v>
      </c>
      <c r="G172" s="188">
        <v>25</v>
      </c>
      <c r="H172" s="425"/>
      <c r="K172" s="425"/>
    </row>
    <row r="173" spans="1:11" outlineLevel="1" x14ac:dyDescent="0.35">
      <c r="A173" s="188">
        <v>25</v>
      </c>
      <c r="B173" s="338"/>
      <c r="C173" s="188" t="s">
        <v>265</v>
      </c>
      <c r="D173" s="339">
        <v>17.3</v>
      </c>
      <c r="E173" s="340" t="s">
        <v>175</v>
      </c>
      <c r="F173" s="188">
        <v>22</v>
      </c>
      <c r="G173" s="188">
        <v>22</v>
      </c>
      <c r="H173" s="425"/>
      <c r="K173" s="425"/>
    </row>
    <row r="174" spans="1:11" outlineLevel="1" x14ac:dyDescent="0.35">
      <c r="B174" s="338"/>
      <c r="C174" s="188" t="s">
        <v>212</v>
      </c>
      <c r="D174" s="339">
        <v>23.6</v>
      </c>
      <c r="E174" s="340" t="s">
        <v>175</v>
      </c>
      <c r="F174" s="188">
        <v>22</v>
      </c>
      <c r="G174" s="188">
        <v>22</v>
      </c>
      <c r="H174" s="425"/>
      <c r="K174" s="425"/>
    </row>
    <row r="175" spans="1:11" outlineLevel="1" x14ac:dyDescent="0.35">
      <c r="A175" s="188">
        <v>26</v>
      </c>
      <c r="B175" s="338"/>
      <c r="C175" s="188" t="s">
        <v>418</v>
      </c>
      <c r="D175" s="339">
        <v>16.899999999999999</v>
      </c>
      <c r="E175" s="340" t="s">
        <v>351</v>
      </c>
      <c r="F175" s="188">
        <v>21</v>
      </c>
      <c r="G175" s="188">
        <v>21</v>
      </c>
      <c r="H175" s="425"/>
      <c r="K175" s="425"/>
    </row>
    <row r="176" spans="1:11" outlineLevel="1" x14ac:dyDescent="0.35">
      <c r="B176" s="338"/>
      <c r="C176" s="188" t="s">
        <v>167</v>
      </c>
      <c r="D176" s="339">
        <v>25.6</v>
      </c>
      <c r="E176" s="340" t="s">
        <v>351</v>
      </c>
      <c r="F176" s="188">
        <v>21</v>
      </c>
      <c r="G176" s="188">
        <v>21</v>
      </c>
      <c r="H176" s="425"/>
      <c r="K176" s="425"/>
    </row>
    <row r="177" spans="1:11" outlineLevel="1" x14ac:dyDescent="0.35">
      <c r="A177" s="188">
        <v>27</v>
      </c>
      <c r="B177" s="338"/>
      <c r="C177" s="188" t="s">
        <v>348</v>
      </c>
      <c r="D177" s="339">
        <v>25.3</v>
      </c>
      <c r="E177" s="340" t="s">
        <v>175</v>
      </c>
      <c r="F177" s="188">
        <v>20</v>
      </c>
      <c r="G177" s="188">
        <v>20</v>
      </c>
      <c r="H177" s="425"/>
      <c r="K177" s="425"/>
    </row>
    <row r="178" spans="1:11" outlineLevel="1" x14ac:dyDescent="0.35">
      <c r="B178" s="338"/>
      <c r="C178" s="188" t="s">
        <v>427</v>
      </c>
      <c r="D178" s="339">
        <v>29.2</v>
      </c>
      <c r="E178" s="340" t="s">
        <v>175</v>
      </c>
      <c r="F178" s="188">
        <v>20</v>
      </c>
      <c r="G178" s="188">
        <v>20</v>
      </c>
      <c r="H178" s="425"/>
      <c r="K178" s="425"/>
    </row>
    <row r="179" spans="1:11" outlineLevel="1" x14ac:dyDescent="0.35">
      <c r="A179" s="188">
        <v>28</v>
      </c>
      <c r="B179" s="338"/>
      <c r="C179" s="188" t="s">
        <v>214</v>
      </c>
      <c r="D179" s="339">
        <v>22.5</v>
      </c>
      <c r="E179" s="340" t="s">
        <v>69</v>
      </c>
      <c r="F179" s="188">
        <v>18</v>
      </c>
      <c r="G179" s="188">
        <v>18</v>
      </c>
      <c r="H179" s="425"/>
      <c r="K179" s="425"/>
    </row>
    <row r="180" spans="1:11" outlineLevel="1" x14ac:dyDescent="0.35">
      <c r="B180" s="338"/>
      <c r="C180" s="188" t="s">
        <v>416</v>
      </c>
      <c r="D180" s="339">
        <v>22.7</v>
      </c>
      <c r="E180" s="340" t="s">
        <v>69</v>
      </c>
      <c r="F180" s="188">
        <v>18</v>
      </c>
      <c r="G180" s="188">
        <v>18</v>
      </c>
      <c r="H180" s="425"/>
      <c r="K180" s="425"/>
    </row>
    <row r="181" spans="1:11" outlineLevel="1" x14ac:dyDescent="0.35">
      <c r="A181" s="188">
        <v>29</v>
      </c>
      <c r="B181" s="338"/>
      <c r="C181" s="188" t="s">
        <v>249</v>
      </c>
      <c r="D181" s="339">
        <v>26.7</v>
      </c>
      <c r="E181" s="340" t="s">
        <v>351</v>
      </c>
      <c r="F181" s="188">
        <v>17</v>
      </c>
      <c r="G181" s="188">
        <v>17</v>
      </c>
      <c r="H181" s="425"/>
      <c r="K181" s="425"/>
    </row>
    <row r="182" spans="1:11" outlineLevel="1" x14ac:dyDescent="0.35">
      <c r="B182" s="338"/>
      <c r="C182" s="188" t="s">
        <v>436</v>
      </c>
      <c r="D182" s="339">
        <v>33.299999999999997</v>
      </c>
      <c r="E182" s="340" t="s">
        <v>351</v>
      </c>
      <c r="F182" s="188">
        <v>17</v>
      </c>
      <c r="G182" s="188">
        <v>17</v>
      </c>
      <c r="H182" s="425"/>
      <c r="K182" s="425"/>
    </row>
    <row r="183" spans="1:11" outlineLevel="1" x14ac:dyDescent="0.35">
      <c r="A183" s="188">
        <v>30</v>
      </c>
      <c r="B183" s="338"/>
      <c r="C183" s="188" t="s">
        <v>284</v>
      </c>
      <c r="D183" s="339">
        <v>26.2</v>
      </c>
      <c r="E183" s="340" t="s">
        <v>175</v>
      </c>
      <c r="F183" s="188">
        <v>16</v>
      </c>
      <c r="G183" s="188">
        <v>16</v>
      </c>
      <c r="H183" s="425"/>
      <c r="K183" s="425"/>
    </row>
    <row r="184" spans="1:11" outlineLevel="1" x14ac:dyDescent="0.35">
      <c r="B184" s="338"/>
      <c r="C184" s="188" t="s">
        <v>176</v>
      </c>
      <c r="D184" s="339">
        <v>30.1</v>
      </c>
      <c r="E184" s="340" t="s">
        <v>175</v>
      </c>
      <c r="F184" s="188">
        <v>16</v>
      </c>
      <c r="G184" s="188">
        <v>16</v>
      </c>
      <c r="H184" s="425"/>
      <c r="K184" s="425"/>
    </row>
    <row r="185" spans="1:11" outlineLevel="1" x14ac:dyDescent="0.35">
      <c r="A185" s="188">
        <v>31</v>
      </c>
      <c r="B185" s="338"/>
      <c r="C185" s="188" t="s">
        <v>166</v>
      </c>
      <c r="D185" s="339">
        <v>40.6</v>
      </c>
      <c r="E185" s="340" t="s">
        <v>351</v>
      </c>
      <c r="F185" s="188">
        <v>15</v>
      </c>
      <c r="G185" s="188">
        <v>15</v>
      </c>
      <c r="H185" s="425"/>
      <c r="K185" s="425"/>
    </row>
    <row r="186" spans="1:11" outlineLevel="1" x14ac:dyDescent="0.35">
      <c r="B186" s="338"/>
      <c r="C186" s="188" t="s">
        <v>301</v>
      </c>
      <c r="D186" s="339">
        <v>34.9</v>
      </c>
      <c r="E186" s="340" t="s">
        <v>351</v>
      </c>
      <c r="F186" s="188">
        <v>15</v>
      </c>
      <c r="G186" s="188">
        <v>15</v>
      </c>
      <c r="H186" s="425"/>
      <c r="K186" s="425"/>
    </row>
    <row r="187" spans="1:11" outlineLevel="1" x14ac:dyDescent="0.35">
      <c r="A187" s="188">
        <v>32</v>
      </c>
      <c r="B187" s="338"/>
      <c r="C187" s="188" t="s">
        <v>464</v>
      </c>
      <c r="D187" s="339">
        <v>30.2</v>
      </c>
      <c r="E187" s="340" t="s">
        <v>80</v>
      </c>
      <c r="F187" s="188">
        <v>15</v>
      </c>
      <c r="G187" s="188">
        <v>15</v>
      </c>
      <c r="H187" s="425"/>
      <c r="K187" s="425"/>
    </row>
    <row r="188" spans="1:11" outlineLevel="1" x14ac:dyDescent="0.35">
      <c r="B188" s="338"/>
      <c r="C188" s="188" t="s">
        <v>261</v>
      </c>
      <c r="D188" s="339">
        <v>30.1</v>
      </c>
      <c r="E188" s="340" t="s">
        <v>80</v>
      </c>
      <c r="F188" s="188">
        <v>15</v>
      </c>
      <c r="G188" s="188">
        <v>15</v>
      </c>
      <c r="H188" s="425"/>
    </row>
    <row r="189" spans="1:11" outlineLevel="1" x14ac:dyDescent="0.35">
      <c r="A189" s="188">
        <v>33</v>
      </c>
      <c r="B189" s="338"/>
      <c r="C189" s="188" t="s">
        <v>251</v>
      </c>
      <c r="D189" s="339">
        <v>28.9</v>
      </c>
      <c r="E189" s="340" t="s">
        <v>70</v>
      </c>
      <c r="F189" s="188">
        <v>15</v>
      </c>
      <c r="G189" s="188">
        <v>15</v>
      </c>
      <c r="H189" s="425"/>
    </row>
    <row r="190" spans="1:11" outlineLevel="1" x14ac:dyDescent="0.35">
      <c r="B190" s="338"/>
      <c r="C190" s="188" t="s">
        <v>465</v>
      </c>
      <c r="D190" s="339">
        <v>50</v>
      </c>
      <c r="E190" s="340" t="s">
        <v>70</v>
      </c>
      <c r="F190" s="188">
        <v>15</v>
      </c>
      <c r="G190" s="188">
        <v>15</v>
      </c>
      <c r="H190" s="425"/>
    </row>
    <row r="191" spans="1:11" outlineLevel="1" x14ac:dyDescent="0.35">
      <c r="A191" s="188">
        <v>34</v>
      </c>
      <c r="B191" s="338"/>
      <c r="C191" s="188" t="s">
        <v>466</v>
      </c>
      <c r="D191" s="339">
        <v>27.2</v>
      </c>
      <c r="E191" s="340" t="s">
        <v>70</v>
      </c>
      <c r="F191" s="188">
        <v>13</v>
      </c>
      <c r="G191" s="188">
        <v>13</v>
      </c>
      <c r="H191" s="425"/>
    </row>
    <row r="192" spans="1:11" outlineLevel="1" x14ac:dyDescent="0.35">
      <c r="B192" s="338"/>
      <c r="C192" s="188" t="s">
        <v>409</v>
      </c>
      <c r="D192" s="339">
        <v>30.3</v>
      </c>
      <c r="E192" s="340" t="s">
        <v>70</v>
      </c>
      <c r="F192" s="188">
        <v>13</v>
      </c>
      <c r="G192" s="188">
        <v>13</v>
      </c>
      <c r="H192" s="425"/>
    </row>
    <row r="193" spans="1:11" outlineLevel="1" x14ac:dyDescent="0.35">
      <c r="A193" s="188">
        <v>35</v>
      </c>
      <c r="B193" s="338"/>
      <c r="C193" s="188" t="s">
        <v>257</v>
      </c>
      <c r="D193" s="339">
        <v>29.2</v>
      </c>
      <c r="E193" s="340" t="s">
        <v>351</v>
      </c>
      <c r="F193" s="188">
        <v>12</v>
      </c>
      <c r="G193" s="188">
        <v>12</v>
      </c>
      <c r="H193" s="425"/>
    </row>
    <row r="194" spans="1:11" outlineLevel="1" x14ac:dyDescent="0.35">
      <c r="B194" s="338"/>
      <c r="C194" s="188" t="s">
        <v>83</v>
      </c>
      <c r="D194" s="339">
        <v>31.6</v>
      </c>
      <c r="E194" s="340" t="s">
        <v>351</v>
      </c>
      <c r="F194" s="188">
        <v>12</v>
      </c>
      <c r="G194" s="188">
        <v>12</v>
      </c>
      <c r="H194" s="425"/>
    </row>
    <row r="195" spans="1:11" outlineLevel="1" x14ac:dyDescent="0.35">
      <c r="A195" s="188">
        <v>36</v>
      </c>
      <c r="B195" s="338"/>
      <c r="H195" s="425"/>
      <c r="K195" s="425"/>
    </row>
    <row r="196" spans="1:11" outlineLevel="1" x14ac:dyDescent="0.35">
      <c r="B196" s="338"/>
      <c r="H196" s="425"/>
      <c r="K196" s="425"/>
    </row>
    <row r="197" spans="1:11" outlineLevel="1" x14ac:dyDescent="0.35">
      <c r="A197" s="188">
        <v>37</v>
      </c>
      <c r="B197" s="338"/>
      <c r="H197" s="425"/>
      <c r="K197" s="425"/>
    </row>
    <row r="198" spans="1:11" outlineLevel="1" x14ac:dyDescent="0.35">
      <c r="B198" s="338"/>
      <c r="H198" s="425"/>
      <c r="K198" s="425"/>
    </row>
    <row r="199" spans="1:11" outlineLevel="1" x14ac:dyDescent="0.35">
      <c r="A199" s="188">
        <v>38</v>
      </c>
      <c r="B199" s="338"/>
      <c r="H199" s="425"/>
      <c r="K199" s="425"/>
    </row>
    <row r="200" spans="1:11" outlineLevel="1" x14ac:dyDescent="0.35">
      <c r="B200" s="338"/>
      <c r="H200" s="425"/>
      <c r="K200" s="425"/>
    </row>
    <row r="201" spans="1:11" outlineLevel="1" x14ac:dyDescent="0.35">
      <c r="A201" s="188">
        <v>39</v>
      </c>
      <c r="B201" s="338"/>
      <c r="H201" s="425"/>
      <c r="K201" s="425"/>
    </row>
    <row r="202" spans="1:11" outlineLevel="1" x14ac:dyDescent="0.35">
      <c r="B202" s="338"/>
      <c r="H202" s="425"/>
      <c r="K202" s="425"/>
    </row>
    <row r="203" spans="1:11" outlineLevel="1" x14ac:dyDescent="0.35">
      <c r="B203" s="338"/>
      <c r="H203" s="425"/>
      <c r="K203" s="425"/>
    </row>
    <row r="204" spans="1:11" outlineLevel="1" x14ac:dyDescent="0.35">
      <c r="B204" s="338"/>
      <c r="H204" s="425"/>
      <c r="K204" s="425"/>
    </row>
    <row r="205" spans="1:11" outlineLevel="1" x14ac:dyDescent="0.35">
      <c r="B205" s="338"/>
      <c r="H205" s="425"/>
      <c r="K205" s="425"/>
    </row>
    <row r="206" spans="1:11" outlineLevel="1" x14ac:dyDescent="0.35">
      <c r="B206" s="338"/>
      <c r="H206" s="425"/>
      <c r="K206" s="425"/>
    </row>
    <row r="207" spans="1:11" outlineLevel="1" x14ac:dyDescent="0.35">
      <c r="B207" s="338"/>
      <c r="H207" s="425"/>
      <c r="K207" s="425"/>
    </row>
    <row r="208" spans="1:11" outlineLevel="1" x14ac:dyDescent="0.35">
      <c r="B208" s="338"/>
      <c r="H208" s="425"/>
      <c r="K208" s="425"/>
    </row>
    <row r="209" spans="1:24" outlineLevel="1" x14ac:dyDescent="0.35">
      <c r="B209" s="338"/>
      <c r="H209" s="425"/>
      <c r="K209" s="425"/>
    </row>
    <row r="210" spans="1:24" outlineLevel="1" x14ac:dyDescent="0.35">
      <c r="B210" s="338"/>
      <c r="H210" s="425"/>
      <c r="K210" s="425"/>
    </row>
    <row r="211" spans="1:24" outlineLevel="1" x14ac:dyDescent="0.35">
      <c r="B211" s="338"/>
      <c r="H211" s="425"/>
      <c r="K211" s="425"/>
    </row>
    <row r="212" spans="1:24" outlineLevel="1" x14ac:dyDescent="0.35">
      <c r="B212" s="338"/>
      <c r="H212" s="425"/>
      <c r="K212" s="425"/>
    </row>
    <row r="213" spans="1:24" outlineLevel="1" x14ac:dyDescent="0.35">
      <c r="B213" s="338"/>
      <c r="H213" s="425"/>
      <c r="K213" s="425"/>
    </row>
    <row r="214" spans="1:24" outlineLevel="1" x14ac:dyDescent="0.35">
      <c r="B214" s="338"/>
      <c r="H214" s="425"/>
      <c r="K214" s="425"/>
    </row>
    <row r="215" spans="1:24" outlineLevel="1" x14ac:dyDescent="0.35">
      <c r="B215" s="338"/>
      <c r="H215" s="425"/>
      <c r="K215" s="425"/>
    </row>
    <row r="216" spans="1:24" outlineLevel="1" x14ac:dyDescent="0.35">
      <c r="B216" s="338"/>
      <c r="H216" s="425"/>
      <c r="K216" s="425"/>
    </row>
    <row r="217" spans="1:24" outlineLevel="1" x14ac:dyDescent="0.35">
      <c r="B217" s="338"/>
      <c r="H217" s="425"/>
      <c r="K217" s="425"/>
    </row>
    <row r="218" spans="1:24" outlineLevel="1" x14ac:dyDescent="0.35">
      <c r="B218" s="338"/>
      <c r="H218" s="425"/>
      <c r="K218" s="425"/>
    </row>
    <row r="219" spans="1:24" outlineLevel="1" x14ac:dyDescent="0.35">
      <c r="B219" s="338"/>
      <c r="H219" s="425"/>
      <c r="K219" s="425"/>
    </row>
    <row r="220" spans="1:24" outlineLevel="1" x14ac:dyDescent="0.35">
      <c r="B220" s="338"/>
      <c r="H220" s="425"/>
      <c r="K220" s="425"/>
    </row>
    <row r="221" spans="1:24" ht="13.15" outlineLevel="1" thickBot="1" x14ac:dyDescent="0.4">
      <c r="B221" s="338"/>
      <c r="K221" s="425"/>
    </row>
    <row r="222" spans="1:24" s="453" customFormat="1" ht="21" thickBot="1" x14ac:dyDescent="0.65">
      <c r="A222" s="451" t="s">
        <v>468</v>
      </c>
      <c r="B222" s="452"/>
      <c r="D222" s="454"/>
      <c r="E222" s="455"/>
      <c r="H222" s="456"/>
      <c r="X222" s="457"/>
    </row>
    <row r="223" spans="1:24" s="424" customFormat="1" ht="13.15" x14ac:dyDescent="0.4">
      <c r="A223" s="424" t="s">
        <v>30</v>
      </c>
      <c r="B223" s="458" t="s">
        <v>423</v>
      </c>
      <c r="C223" s="424" t="s">
        <v>31</v>
      </c>
      <c r="D223" s="458" t="s">
        <v>26</v>
      </c>
      <c r="E223" s="424" t="s">
        <v>77</v>
      </c>
      <c r="F223" s="424" t="s">
        <v>78</v>
      </c>
      <c r="X223" s="459"/>
    </row>
    <row r="224" spans="1:24" ht="13.5" customHeight="1" outlineLevel="1" x14ac:dyDescent="0.35">
      <c r="A224" s="188">
        <v>1</v>
      </c>
      <c r="B224" s="338"/>
      <c r="C224" s="188" t="s">
        <v>295</v>
      </c>
      <c r="D224" s="339">
        <v>17.2</v>
      </c>
      <c r="E224" s="340" t="s">
        <v>351</v>
      </c>
      <c r="F224" s="188">
        <v>46</v>
      </c>
      <c r="G224" s="188">
        <v>46</v>
      </c>
      <c r="H224" s="425"/>
      <c r="K224" s="425"/>
    </row>
    <row r="225" spans="1:11" ht="13.5" customHeight="1" outlineLevel="1" x14ac:dyDescent="0.35">
      <c r="B225" s="338"/>
      <c r="C225" s="188" t="s">
        <v>365</v>
      </c>
      <c r="D225" s="339">
        <v>35.700000000000003</v>
      </c>
      <c r="E225" s="340" t="s">
        <v>351</v>
      </c>
      <c r="F225" s="188">
        <v>46</v>
      </c>
      <c r="G225" s="188">
        <v>46</v>
      </c>
      <c r="H225" s="425"/>
      <c r="K225" s="425"/>
    </row>
    <row r="226" spans="1:11" ht="13.5" customHeight="1" outlineLevel="1" x14ac:dyDescent="0.35">
      <c r="A226" s="188">
        <v>2</v>
      </c>
      <c r="B226" s="338"/>
      <c r="C226" s="188" t="s">
        <v>260</v>
      </c>
      <c r="D226" s="339">
        <v>31.7</v>
      </c>
      <c r="E226" s="340" t="s">
        <v>69</v>
      </c>
      <c r="F226" s="188">
        <v>43</v>
      </c>
      <c r="G226" s="188">
        <v>43</v>
      </c>
      <c r="K226" s="425"/>
    </row>
    <row r="227" spans="1:11" ht="13.5" customHeight="1" outlineLevel="1" x14ac:dyDescent="0.35">
      <c r="B227" s="338"/>
      <c r="C227" s="188" t="s">
        <v>160</v>
      </c>
      <c r="D227" s="339">
        <v>20.100000000000001</v>
      </c>
      <c r="E227" s="340" t="s">
        <v>69</v>
      </c>
      <c r="F227" s="188">
        <v>43</v>
      </c>
      <c r="G227" s="188">
        <v>43</v>
      </c>
      <c r="H227" s="425"/>
      <c r="K227" s="425"/>
    </row>
    <row r="228" spans="1:11" ht="13.5" customHeight="1" outlineLevel="1" x14ac:dyDescent="0.35">
      <c r="A228" s="188">
        <v>3</v>
      </c>
      <c r="B228" s="338"/>
      <c r="C228" s="188" t="s">
        <v>272</v>
      </c>
      <c r="D228" s="339">
        <v>8.1</v>
      </c>
      <c r="E228" s="340" t="s">
        <v>80</v>
      </c>
      <c r="F228" s="188">
        <v>42</v>
      </c>
      <c r="G228" s="188">
        <v>42</v>
      </c>
      <c r="H228" s="425"/>
      <c r="I228" s="461"/>
      <c r="K228" s="425"/>
    </row>
    <row r="229" spans="1:11" ht="13.5" customHeight="1" outlineLevel="1" x14ac:dyDescent="0.35">
      <c r="B229" s="338"/>
      <c r="C229" s="188" t="s">
        <v>202</v>
      </c>
      <c r="D229" s="339">
        <v>11.8</v>
      </c>
      <c r="E229" s="340" t="s">
        <v>80</v>
      </c>
      <c r="F229" s="188">
        <v>42</v>
      </c>
      <c r="G229" s="188">
        <v>42</v>
      </c>
      <c r="H229" s="425"/>
      <c r="K229" s="425"/>
    </row>
    <row r="230" spans="1:11" ht="13.5" customHeight="1" outlineLevel="1" x14ac:dyDescent="0.35">
      <c r="A230" s="188">
        <v>4</v>
      </c>
      <c r="B230" s="338"/>
      <c r="C230" s="188" t="s">
        <v>460</v>
      </c>
      <c r="D230" s="339">
        <v>15.3</v>
      </c>
      <c r="E230" s="340" t="s">
        <v>70</v>
      </c>
      <c r="F230" s="188">
        <v>41</v>
      </c>
      <c r="G230" s="188">
        <v>41</v>
      </c>
      <c r="H230" s="425"/>
      <c r="K230" s="425"/>
    </row>
    <row r="231" spans="1:11" ht="13.5" customHeight="1" outlineLevel="1" x14ac:dyDescent="0.35">
      <c r="B231" s="338"/>
      <c r="C231" s="188" t="s">
        <v>461</v>
      </c>
      <c r="D231" s="339">
        <v>15.8</v>
      </c>
      <c r="E231" s="340" t="s">
        <v>70</v>
      </c>
      <c r="F231" s="188">
        <v>41</v>
      </c>
      <c r="G231" s="188">
        <v>41</v>
      </c>
      <c r="H231" s="425"/>
      <c r="K231" s="425"/>
    </row>
    <row r="232" spans="1:11" ht="13.5" customHeight="1" outlineLevel="1" x14ac:dyDescent="0.35">
      <c r="A232" s="188">
        <v>5</v>
      </c>
      <c r="B232" s="338"/>
      <c r="C232" s="188" t="s">
        <v>354</v>
      </c>
      <c r="D232" s="339">
        <v>13.6</v>
      </c>
      <c r="E232" s="340" t="s">
        <v>103</v>
      </c>
      <c r="F232" s="188">
        <v>40</v>
      </c>
      <c r="G232" s="188">
        <v>40</v>
      </c>
      <c r="H232" s="425"/>
      <c r="K232" s="425"/>
    </row>
    <row r="233" spans="1:11" ht="13.5" customHeight="1" outlineLevel="1" x14ac:dyDescent="0.35">
      <c r="B233" s="338"/>
      <c r="C233" s="188" t="s">
        <v>356</v>
      </c>
      <c r="D233" s="339">
        <v>14.1</v>
      </c>
      <c r="E233" s="340" t="s">
        <v>103</v>
      </c>
      <c r="F233" s="188">
        <v>40</v>
      </c>
      <c r="G233" s="188">
        <v>40</v>
      </c>
      <c r="H233" s="425"/>
      <c r="K233" s="425"/>
    </row>
    <row r="234" spans="1:11" ht="13.5" customHeight="1" outlineLevel="1" x14ac:dyDescent="0.35">
      <c r="A234" s="188">
        <v>6</v>
      </c>
      <c r="B234" s="338"/>
      <c r="C234" s="188" t="s">
        <v>462</v>
      </c>
      <c r="D234" s="339">
        <v>19.399999999999999</v>
      </c>
      <c r="E234" s="340" t="s">
        <v>70</v>
      </c>
      <c r="F234" s="188">
        <v>40</v>
      </c>
      <c r="G234" s="188">
        <v>40</v>
      </c>
      <c r="H234" s="425"/>
      <c r="K234" s="425"/>
    </row>
    <row r="235" spans="1:11" ht="13.5" customHeight="1" outlineLevel="1" x14ac:dyDescent="0.35">
      <c r="B235" s="338"/>
      <c r="C235" s="188" t="s">
        <v>463</v>
      </c>
      <c r="D235" s="339">
        <v>37.700000000000003</v>
      </c>
      <c r="E235" s="340" t="s">
        <v>70</v>
      </c>
      <c r="F235" s="188">
        <v>40</v>
      </c>
      <c r="G235" s="188">
        <v>40</v>
      </c>
      <c r="H235" s="425"/>
      <c r="K235" s="425"/>
    </row>
    <row r="236" spans="1:11" ht="13.5" customHeight="1" outlineLevel="1" x14ac:dyDescent="0.35">
      <c r="A236" s="188">
        <v>7</v>
      </c>
      <c r="B236" s="338"/>
      <c r="C236" s="188" t="s">
        <v>240</v>
      </c>
      <c r="D236" s="339">
        <v>20.5</v>
      </c>
      <c r="E236" s="340" t="s">
        <v>70</v>
      </c>
      <c r="F236" s="188">
        <v>40</v>
      </c>
      <c r="G236" s="188">
        <v>40</v>
      </c>
      <c r="H236" s="425"/>
      <c r="K236" s="425"/>
    </row>
    <row r="237" spans="1:11" ht="13.5" customHeight="1" outlineLevel="1" x14ac:dyDescent="0.35">
      <c r="B237" s="338"/>
      <c r="C237" s="188" t="s">
        <v>403</v>
      </c>
      <c r="D237" s="339">
        <v>13.1</v>
      </c>
      <c r="E237" s="340" t="s">
        <v>70</v>
      </c>
      <c r="F237" s="188">
        <v>40</v>
      </c>
      <c r="G237" s="188">
        <v>40</v>
      </c>
      <c r="H237" s="425"/>
      <c r="K237" s="425"/>
    </row>
    <row r="238" spans="1:11" ht="13.5" customHeight="1" outlineLevel="1" x14ac:dyDescent="0.35">
      <c r="A238" s="188">
        <v>8</v>
      </c>
      <c r="B238" s="338"/>
      <c r="C238" s="188" t="s">
        <v>244</v>
      </c>
      <c r="D238" s="339">
        <v>17.100000000000001</v>
      </c>
      <c r="E238" s="340" t="s">
        <v>351</v>
      </c>
      <c r="F238" s="188">
        <v>39</v>
      </c>
      <c r="G238" s="188">
        <v>39</v>
      </c>
      <c r="H238" s="425"/>
      <c r="K238" s="425"/>
    </row>
    <row r="239" spans="1:11" ht="13.5" customHeight="1" outlineLevel="1" x14ac:dyDescent="0.35">
      <c r="B239" s="338"/>
      <c r="C239" s="188" t="s">
        <v>425</v>
      </c>
      <c r="D239" s="339">
        <v>8</v>
      </c>
      <c r="E239" s="340" t="s">
        <v>351</v>
      </c>
      <c r="F239" s="188">
        <v>39</v>
      </c>
      <c r="G239" s="188">
        <v>39</v>
      </c>
      <c r="H239" s="425"/>
      <c r="K239" s="425"/>
    </row>
    <row r="240" spans="1:11" ht="13.5" customHeight="1" outlineLevel="1" x14ac:dyDescent="0.35">
      <c r="A240" s="188">
        <v>9</v>
      </c>
      <c r="B240" s="338"/>
      <c r="C240" s="188" t="s">
        <v>413</v>
      </c>
      <c r="D240" s="339">
        <v>22.6</v>
      </c>
      <c r="E240" s="340" t="s">
        <v>70</v>
      </c>
      <c r="F240" s="188">
        <v>39</v>
      </c>
      <c r="G240" s="188">
        <v>39</v>
      </c>
      <c r="H240" s="425"/>
      <c r="K240" s="425"/>
    </row>
    <row r="241" spans="1:11" ht="13.5" customHeight="1" outlineLevel="1" x14ac:dyDescent="0.35">
      <c r="B241" s="338"/>
      <c r="C241" s="188" t="s">
        <v>424</v>
      </c>
      <c r="D241" s="339">
        <v>12.6</v>
      </c>
      <c r="E241" s="340" t="s">
        <v>70</v>
      </c>
      <c r="F241" s="188">
        <v>39</v>
      </c>
      <c r="G241" s="188">
        <v>39</v>
      </c>
      <c r="H241" s="425"/>
      <c r="K241" s="425"/>
    </row>
    <row r="242" spans="1:11" ht="13.5" customHeight="1" outlineLevel="1" x14ac:dyDescent="0.35">
      <c r="A242" s="188">
        <v>10</v>
      </c>
      <c r="B242" s="338"/>
      <c r="C242" s="188" t="s">
        <v>408</v>
      </c>
      <c r="D242" s="339">
        <v>20.100000000000001</v>
      </c>
      <c r="E242" s="340" t="s">
        <v>70</v>
      </c>
      <c r="F242" s="188">
        <v>39</v>
      </c>
      <c r="G242" s="188">
        <v>39</v>
      </c>
      <c r="K242" s="425"/>
    </row>
    <row r="243" spans="1:11" ht="13.5" customHeight="1" outlineLevel="1" x14ac:dyDescent="0.35">
      <c r="B243" s="338"/>
      <c r="C243" s="188" t="s">
        <v>407</v>
      </c>
      <c r="D243" s="339">
        <v>28.2</v>
      </c>
      <c r="E243" s="340" t="s">
        <v>70</v>
      </c>
      <c r="F243" s="188">
        <v>39</v>
      </c>
      <c r="G243" s="188">
        <v>39</v>
      </c>
      <c r="H243" s="425"/>
      <c r="K243" s="425"/>
    </row>
    <row r="244" spans="1:11" ht="13.5" customHeight="1" outlineLevel="1" x14ac:dyDescent="0.35">
      <c r="A244" s="188">
        <v>11</v>
      </c>
      <c r="B244" s="338"/>
      <c r="C244" s="188" t="s">
        <v>444</v>
      </c>
      <c r="D244" s="339">
        <v>13.5</v>
      </c>
      <c r="E244" s="340" t="s">
        <v>175</v>
      </c>
      <c r="F244" s="188">
        <v>39</v>
      </c>
      <c r="G244" s="188">
        <v>39</v>
      </c>
      <c r="H244" s="425"/>
      <c r="K244" s="425"/>
    </row>
    <row r="245" spans="1:11" ht="13.5" customHeight="1" outlineLevel="1" x14ac:dyDescent="0.35">
      <c r="B245" s="338"/>
      <c r="C245" s="188" t="s">
        <v>430</v>
      </c>
      <c r="D245" s="339">
        <v>11</v>
      </c>
      <c r="E245" s="340" t="s">
        <v>175</v>
      </c>
      <c r="F245" s="188">
        <v>39</v>
      </c>
      <c r="G245" s="188">
        <v>39</v>
      </c>
      <c r="H245" s="425"/>
      <c r="K245" s="425"/>
    </row>
    <row r="246" spans="1:11" ht="13.5" customHeight="1" outlineLevel="1" x14ac:dyDescent="0.35">
      <c r="A246" s="188">
        <v>12</v>
      </c>
      <c r="B246" s="338"/>
      <c r="C246" s="188" t="s">
        <v>360</v>
      </c>
      <c r="D246" s="339">
        <v>17.8</v>
      </c>
      <c r="E246" s="340" t="s">
        <v>80</v>
      </c>
      <c r="F246" s="188">
        <v>39</v>
      </c>
      <c r="G246" s="188">
        <v>39</v>
      </c>
      <c r="H246" s="425"/>
      <c r="K246" s="425"/>
    </row>
    <row r="247" spans="1:11" ht="13.5" customHeight="1" outlineLevel="1" x14ac:dyDescent="0.35">
      <c r="B247" s="338"/>
      <c r="C247" s="188" t="s">
        <v>262</v>
      </c>
      <c r="D247" s="339">
        <v>12</v>
      </c>
      <c r="E247" s="340" t="s">
        <v>80</v>
      </c>
      <c r="F247" s="188">
        <v>39</v>
      </c>
      <c r="G247" s="188">
        <v>39</v>
      </c>
      <c r="H247" s="425"/>
      <c r="K247" s="425"/>
    </row>
    <row r="248" spans="1:11" ht="13.5" customHeight="1" outlineLevel="1" x14ac:dyDescent="0.35">
      <c r="A248" s="188">
        <v>13</v>
      </c>
      <c r="B248" s="338"/>
      <c r="C248" s="188" t="s">
        <v>401</v>
      </c>
      <c r="D248" s="339">
        <v>22.9</v>
      </c>
      <c r="E248" s="340" t="s">
        <v>351</v>
      </c>
      <c r="F248" s="188">
        <v>39</v>
      </c>
      <c r="G248" s="188">
        <v>39</v>
      </c>
      <c r="H248" s="425"/>
      <c r="K248" s="425"/>
    </row>
    <row r="249" spans="1:11" ht="13.5" customHeight="1" outlineLevel="1" x14ac:dyDescent="0.35">
      <c r="B249" s="338"/>
      <c r="C249" s="188" t="s">
        <v>402</v>
      </c>
      <c r="D249" s="339">
        <v>13.3</v>
      </c>
      <c r="E249" s="340" t="s">
        <v>351</v>
      </c>
      <c r="F249" s="188">
        <v>39</v>
      </c>
      <c r="G249" s="188">
        <v>39</v>
      </c>
      <c r="H249" s="425"/>
      <c r="K249" s="425"/>
    </row>
    <row r="250" spans="1:11" ht="13.5" customHeight="1" outlineLevel="1" x14ac:dyDescent="0.35">
      <c r="A250" s="188">
        <v>14</v>
      </c>
      <c r="B250" s="338"/>
      <c r="C250" s="188" t="s">
        <v>179</v>
      </c>
      <c r="D250" s="339">
        <v>15.6</v>
      </c>
      <c r="E250" s="340" t="s">
        <v>175</v>
      </c>
      <c r="F250" s="188">
        <v>39</v>
      </c>
      <c r="G250" s="188">
        <v>39</v>
      </c>
      <c r="H250" s="425"/>
      <c r="K250" s="425"/>
    </row>
    <row r="251" spans="1:11" ht="13.5" customHeight="1" outlineLevel="1" x14ac:dyDescent="0.35">
      <c r="B251" s="338"/>
      <c r="C251" s="188" t="s">
        <v>182</v>
      </c>
      <c r="D251" s="339">
        <v>12.8</v>
      </c>
      <c r="E251" s="340" t="s">
        <v>175</v>
      </c>
      <c r="F251" s="188">
        <v>39</v>
      </c>
      <c r="G251" s="188">
        <v>39</v>
      </c>
      <c r="H251" s="425"/>
      <c r="K251" s="425"/>
    </row>
    <row r="252" spans="1:11" ht="13.5" customHeight="1" outlineLevel="1" x14ac:dyDescent="0.35">
      <c r="A252" s="188">
        <v>15</v>
      </c>
      <c r="B252" s="338"/>
      <c r="C252" s="188" t="s">
        <v>400</v>
      </c>
      <c r="D252" s="339">
        <v>14.3</v>
      </c>
      <c r="E252" s="340" t="s">
        <v>351</v>
      </c>
      <c r="F252" s="188">
        <v>38</v>
      </c>
      <c r="G252" s="188">
        <v>38</v>
      </c>
      <c r="H252" s="425"/>
      <c r="K252" s="425"/>
    </row>
    <row r="253" spans="1:11" ht="13.5" customHeight="1" outlineLevel="1" x14ac:dyDescent="0.35">
      <c r="B253" s="338"/>
      <c r="C253" s="188" t="s">
        <v>239</v>
      </c>
      <c r="D253" s="339">
        <v>20.2</v>
      </c>
      <c r="E253" s="340" t="s">
        <v>351</v>
      </c>
      <c r="F253" s="188">
        <v>38</v>
      </c>
      <c r="G253" s="188">
        <v>38</v>
      </c>
      <c r="H253" s="425"/>
      <c r="K253" s="425"/>
    </row>
    <row r="254" spans="1:11" ht="13.5" customHeight="1" outlineLevel="1" x14ac:dyDescent="0.35">
      <c r="A254" s="188">
        <v>16</v>
      </c>
      <c r="B254" s="338"/>
      <c r="C254" s="188" t="s">
        <v>352</v>
      </c>
      <c r="D254" s="339">
        <v>13.8</v>
      </c>
      <c r="E254" s="340" t="s">
        <v>351</v>
      </c>
      <c r="F254" s="188">
        <v>38</v>
      </c>
      <c r="G254" s="188">
        <v>38</v>
      </c>
      <c r="H254" s="425"/>
      <c r="K254" s="425"/>
    </row>
    <row r="255" spans="1:11" ht="13.5" customHeight="1" outlineLevel="1" x14ac:dyDescent="0.35">
      <c r="B255" s="338"/>
      <c r="C255" s="188" t="s">
        <v>442</v>
      </c>
      <c r="D255" s="339">
        <v>14.3</v>
      </c>
      <c r="E255" s="340" t="s">
        <v>351</v>
      </c>
      <c r="F255" s="188">
        <v>38</v>
      </c>
      <c r="G255" s="188">
        <v>38</v>
      </c>
      <c r="H255" s="425"/>
      <c r="K255" s="425"/>
    </row>
    <row r="256" spans="1:11" ht="13.5" customHeight="1" outlineLevel="1" x14ac:dyDescent="0.35">
      <c r="A256" s="188">
        <v>17</v>
      </c>
      <c r="B256" s="338"/>
      <c r="C256" s="188" t="s">
        <v>157</v>
      </c>
      <c r="D256" s="339">
        <v>16</v>
      </c>
      <c r="E256" s="340" t="s">
        <v>175</v>
      </c>
      <c r="F256" s="188">
        <v>38</v>
      </c>
      <c r="G256" s="188">
        <v>38</v>
      </c>
      <c r="H256" s="425"/>
      <c r="K256" s="425"/>
    </row>
    <row r="257" spans="1:11" ht="13.5" customHeight="1" outlineLevel="1" x14ac:dyDescent="0.35">
      <c r="B257" s="338"/>
      <c r="C257" s="188" t="s">
        <v>155</v>
      </c>
      <c r="D257" s="339">
        <v>10</v>
      </c>
      <c r="E257" s="340" t="s">
        <v>175</v>
      </c>
      <c r="F257" s="188">
        <v>38</v>
      </c>
      <c r="G257" s="188">
        <v>38</v>
      </c>
      <c r="H257" s="425"/>
      <c r="K257" s="425"/>
    </row>
    <row r="258" spans="1:11" ht="13.5" customHeight="1" outlineLevel="1" x14ac:dyDescent="0.35">
      <c r="A258" s="188">
        <v>18</v>
      </c>
      <c r="B258" s="338"/>
      <c r="C258" s="188" t="s">
        <v>148</v>
      </c>
      <c r="D258" s="339">
        <v>11.2</v>
      </c>
      <c r="E258" s="340" t="s">
        <v>70</v>
      </c>
      <c r="F258" s="188">
        <v>38</v>
      </c>
      <c r="G258" s="188">
        <v>38</v>
      </c>
      <c r="H258" s="425"/>
      <c r="K258" s="425"/>
    </row>
    <row r="259" spans="1:11" ht="13.5" customHeight="1" outlineLevel="1" x14ac:dyDescent="0.35">
      <c r="B259" s="338"/>
      <c r="C259" s="188" t="s">
        <v>353</v>
      </c>
      <c r="D259" s="339">
        <v>9.5</v>
      </c>
      <c r="E259" s="340" t="s">
        <v>70</v>
      </c>
      <c r="F259" s="188">
        <v>38</v>
      </c>
      <c r="G259" s="188">
        <v>38</v>
      </c>
      <c r="H259" s="425"/>
      <c r="K259" s="425"/>
    </row>
    <row r="260" spans="1:11" ht="13.5" customHeight="1" outlineLevel="1" x14ac:dyDescent="0.35">
      <c r="A260" s="188">
        <v>19</v>
      </c>
      <c r="B260" s="338"/>
      <c r="C260" s="188" t="s">
        <v>141</v>
      </c>
      <c r="D260" s="339">
        <v>18.600000000000001</v>
      </c>
      <c r="E260" s="340" t="s">
        <v>70</v>
      </c>
      <c r="F260" s="188">
        <v>37</v>
      </c>
      <c r="G260" s="188">
        <v>37</v>
      </c>
      <c r="H260" s="425"/>
      <c r="K260" s="425"/>
    </row>
    <row r="261" spans="1:11" ht="13.5" customHeight="1" outlineLevel="1" x14ac:dyDescent="0.35">
      <c r="B261" s="338"/>
      <c r="C261" s="188" t="s">
        <v>278</v>
      </c>
      <c r="D261" s="339">
        <v>25</v>
      </c>
      <c r="E261" s="340" t="s">
        <v>70</v>
      </c>
      <c r="F261" s="188">
        <v>37</v>
      </c>
      <c r="G261" s="188">
        <v>37</v>
      </c>
      <c r="H261" s="425"/>
      <c r="K261" s="425"/>
    </row>
    <row r="262" spans="1:11" ht="13.5" customHeight="1" outlineLevel="1" x14ac:dyDescent="0.35">
      <c r="A262" s="188">
        <v>20</v>
      </c>
      <c r="B262" s="338"/>
      <c r="C262" s="188" t="s">
        <v>336</v>
      </c>
      <c r="D262" s="339">
        <v>22.2</v>
      </c>
      <c r="E262" s="340" t="s">
        <v>70</v>
      </c>
      <c r="F262" s="188">
        <v>37</v>
      </c>
      <c r="G262" s="188">
        <v>37</v>
      </c>
      <c r="H262" s="425"/>
      <c r="K262" s="425"/>
    </row>
    <row r="263" spans="1:11" ht="13.5" customHeight="1" outlineLevel="1" x14ac:dyDescent="0.35">
      <c r="B263" s="338"/>
      <c r="C263" s="188" t="s">
        <v>247</v>
      </c>
      <c r="D263" s="339">
        <v>29.7</v>
      </c>
      <c r="E263" s="340" t="s">
        <v>70</v>
      </c>
      <c r="F263" s="188">
        <v>37</v>
      </c>
      <c r="G263" s="188">
        <v>37</v>
      </c>
      <c r="H263" s="425"/>
      <c r="K263" s="425"/>
    </row>
    <row r="264" spans="1:11" ht="13.5" customHeight="1" outlineLevel="1" x14ac:dyDescent="0.35">
      <c r="A264" s="188">
        <v>21</v>
      </c>
      <c r="B264" s="338"/>
      <c r="C264" s="188" t="s">
        <v>243</v>
      </c>
      <c r="D264" s="339">
        <v>17.8</v>
      </c>
      <c r="E264" s="340" t="s">
        <v>69</v>
      </c>
      <c r="F264" s="188">
        <v>37</v>
      </c>
      <c r="G264" s="188">
        <v>37</v>
      </c>
      <c r="H264" s="425"/>
      <c r="K264" s="425"/>
    </row>
    <row r="265" spans="1:11" ht="13.5" customHeight="1" outlineLevel="1" x14ac:dyDescent="0.35">
      <c r="B265" s="338"/>
      <c r="C265" s="188" t="s">
        <v>146</v>
      </c>
      <c r="D265" s="339">
        <v>20.9</v>
      </c>
      <c r="E265" s="340" t="s">
        <v>69</v>
      </c>
      <c r="F265" s="188">
        <v>37</v>
      </c>
      <c r="G265" s="188">
        <v>37</v>
      </c>
      <c r="H265" s="425"/>
      <c r="K265" s="425"/>
    </row>
    <row r="266" spans="1:11" ht="13.5" customHeight="1" outlineLevel="1" x14ac:dyDescent="0.35">
      <c r="A266" s="188">
        <v>22</v>
      </c>
      <c r="B266" s="338"/>
      <c r="C266" s="188" t="s">
        <v>355</v>
      </c>
      <c r="D266" s="339">
        <v>18.5</v>
      </c>
      <c r="E266" s="340" t="s">
        <v>351</v>
      </c>
      <c r="F266" s="188">
        <v>37</v>
      </c>
      <c r="G266" s="188">
        <v>37</v>
      </c>
      <c r="H266" s="425"/>
      <c r="K266" s="425"/>
    </row>
    <row r="267" spans="1:11" ht="13.5" customHeight="1" outlineLevel="1" x14ac:dyDescent="0.35">
      <c r="B267" s="338"/>
      <c r="C267" s="188" t="s">
        <v>415</v>
      </c>
      <c r="D267" s="339">
        <v>24.9</v>
      </c>
      <c r="E267" s="340" t="s">
        <v>351</v>
      </c>
      <c r="F267" s="188">
        <v>37</v>
      </c>
      <c r="G267" s="188">
        <v>37</v>
      </c>
      <c r="H267" s="425"/>
      <c r="K267" s="425"/>
    </row>
    <row r="268" spans="1:11" ht="13.5" customHeight="1" outlineLevel="1" x14ac:dyDescent="0.35">
      <c r="A268" s="188">
        <v>23</v>
      </c>
      <c r="B268" s="338"/>
      <c r="C268" s="188" t="s">
        <v>177</v>
      </c>
      <c r="D268" s="339">
        <v>14.3</v>
      </c>
      <c r="E268" s="340" t="s">
        <v>175</v>
      </c>
      <c r="F268" s="188">
        <v>34</v>
      </c>
      <c r="G268" s="188">
        <v>34</v>
      </c>
      <c r="H268" s="425"/>
      <c r="K268" s="425"/>
    </row>
    <row r="269" spans="1:11" ht="13.5" customHeight="1" outlineLevel="1" x14ac:dyDescent="0.35">
      <c r="B269" s="338"/>
      <c r="C269" s="188" t="s">
        <v>185</v>
      </c>
      <c r="D269" s="339">
        <v>23.4</v>
      </c>
      <c r="E269" s="340" t="s">
        <v>175</v>
      </c>
      <c r="F269" s="188">
        <v>34</v>
      </c>
      <c r="G269" s="188">
        <v>34</v>
      </c>
      <c r="H269" s="425"/>
      <c r="K269" s="425"/>
    </row>
    <row r="270" spans="1:11" ht="13.5" customHeight="1" outlineLevel="1" x14ac:dyDescent="0.35">
      <c r="A270" s="188">
        <v>24</v>
      </c>
      <c r="B270" s="338"/>
      <c r="C270" s="188" t="s">
        <v>111</v>
      </c>
      <c r="D270" s="339">
        <v>12.5</v>
      </c>
      <c r="E270" s="340" t="s">
        <v>69</v>
      </c>
      <c r="F270" s="188">
        <v>33</v>
      </c>
      <c r="G270" s="188">
        <v>33</v>
      </c>
      <c r="H270" s="425"/>
      <c r="K270" s="425"/>
    </row>
    <row r="271" spans="1:11" ht="13.5" customHeight="1" outlineLevel="1" x14ac:dyDescent="0.35">
      <c r="B271" s="338"/>
      <c r="C271" s="188" t="s">
        <v>186</v>
      </c>
      <c r="D271" s="339">
        <v>24.5</v>
      </c>
      <c r="E271" s="340" t="s">
        <v>69</v>
      </c>
      <c r="F271" s="188">
        <v>33</v>
      </c>
      <c r="G271" s="188">
        <v>33</v>
      </c>
      <c r="H271" s="425"/>
      <c r="K271" s="425"/>
    </row>
    <row r="272" spans="1:11" ht="13.5" customHeight="1" outlineLevel="1" x14ac:dyDescent="0.35">
      <c r="A272" s="188">
        <v>25</v>
      </c>
      <c r="B272" s="338"/>
      <c r="C272" s="188" t="s">
        <v>249</v>
      </c>
      <c r="D272" s="339">
        <v>26.7</v>
      </c>
      <c r="E272" s="340" t="s">
        <v>351</v>
      </c>
      <c r="F272" s="188">
        <v>32</v>
      </c>
      <c r="G272" s="188">
        <v>32</v>
      </c>
      <c r="H272" s="425"/>
      <c r="K272" s="425"/>
    </row>
    <row r="273" spans="1:11" ht="13.5" customHeight="1" outlineLevel="1" x14ac:dyDescent="0.35">
      <c r="B273" s="338"/>
      <c r="C273" s="188" t="s">
        <v>436</v>
      </c>
      <c r="D273" s="339">
        <v>33.299999999999997</v>
      </c>
      <c r="E273" s="340" t="s">
        <v>351</v>
      </c>
      <c r="F273" s="188">
        <v>32</v>
      </c>
      <c r="G273" s="188">
        <v>32</v>
      </c>
      <c r="H273" s="425"/>
      <c r="K273" s="425"/>
    </row>
    <row r="274" spans="1:11" ht="13.5" customHeight="1" outlineLevel="1" x14ac:dyDescent="0.35">
      <c r="A274" s="188">
        <v>26</v>
      </c>
      <c r="B274" s="338"/>
      <c r="C274" s="188" t="s">
        <v>265</v>
      </c>
      <c r="D274" s="339">
        <v>17.3</v>
      </c>
      <c r="E274" s="340" t="s">
        <v>175</v>
      </c>
      <c r="F274" s="188">
        <v>32</v>
      </c>
      <c r="G274" s="188">
        <v>32</v>
      </c>
      <c r="H274" s="425"/>
      <c r="K274" s="425"/>
    </row>
    <row r="275" spans="1:11" ht="13.5" customHeight="1" outlineLevel="1" x14ac:dyDescent="0.35">
      <c r="B275" s="338"/>
      <c r="C275" s="188" t="s">
        <v>212</v>
      </c>
      <c r="D275" s="339">
        <v>23.6</v>
      </c>
      <c r="E275" s="340" t="s">
        <v>175</v>
      </c>
      <c r="F275" s="188">
        <v>32</v>
      </c>
      <c r="G275" s="188">
        <v>32</v>
      </c>
      <c r="H275" s="425"/>
      <c r="K275" s="425"/>
    </row>
    <row r="276" spans="1:11" ht="13.5" customHeight="1" outlineLevel="1" x14ac:dyDescent="0.35">
      <c r="A276" s="188">
        <v>27</v>
      </c>
      <c r="B276" s="338"/>
      <c r="C276" s="188" t="s">
        <v>348</v>
      </c>
      <c r="D276" s="339">
        <v>25.3</v>
      </c>
      <c r="E276" s="340" t="s">
        <v>175</v>
      </c>
      <c r="F276" s="188">
        <v>31</v>
      </c>
      <c r="G276" s="188">
        <v>31</v>
      </c>
      <c r="H276" s="425"/>
      <c r="K276" s="425"/>
    </row>
    <row r="277" spans="1:11" ht="13.5" customHeight="1" outlineLevel="1" x14ac:dyDescent="0.35">
      <c r="B277" s="338"/>
      <c r="C277" s="188" t="s">
        <v>427</v>
      </c>
      <c r="D277" s="339">
        <v>29.2</v>
      </c>
      <c r="E277" s="340" t="s">
        <v>175</v>
      </c>
      <c r="F277" s="188">
        <v>31</v>
      </c>
      <c r="G277" s="188">
        <v>31</v>
      </c>
      <c r="H277" s="425"/>
      <c r="K277" s="425"/>
    </row>
    <row r="278" spans="1:11" ht="13.5" customHeight="1" outlineLevel="1" x14ac:dyDescent="0.35">
      <c r="A278" s="188">
        <v>28</v>
      </c>
      <c r="B278" s="338"/>
      <c r="C278" s="188" t="s">
        <v>166</v>
      </c>
      <c r="D278" s="339">
        <v>40.6</v>
      </c>
      <c r="E278" s="340" t="s">
        <v>351</v>
      </c>
      <c r="F278" s="188">
        <v>31</v>
      </c>
      <c r="G278" s="188">
        <v>31</v>
      </c>
      <c r="H278" s="425"/>
      <c r="K278" s="425"/>
    </row>
    <row r="279" spans="1:11" ht="13.5" customHeight="1" outlineLevel="1" x14ac:dyDescent="0.35">
      <c r="B279" s="338"/>
      <c r="C279" s="188" t="s">
        <v>301</v>
      </c>
      <c r="D279" s="339">
        <v>34.9</v>
      </c>
      <c r="E279" s="340" t="s">
        <v>351</v>
      </c>
      <c r="F279" s="188">
        <v>31</v>
      </c>
      <c r="G279" s="188">
        <v>31</v>
      </c>
      <c r="H279" s="425"/>
      <c r="K279" s="425"/>
    </row>
    <row r="280" spans="1:11" ht="13.5" customHeight="1" outlineLevel="1" x14ac:dyDescent="0.35">
      <c r="A280" s="188">
        <v>29</v>
      </c>
      <c r="B280" s="338"/>
      <c r="C280" s="188" t="s">
        <v>418</v>
      </c>
      <c r="D280" s="339">
        <v>16.899999999999999</v>
      </c>
      <c r="E280" s="340" t="s">
        <v>351</v>
      </c>
      <c r="F280" s="188">
        <v>31</v>
      </c>
      <c r="G280" s="188">
        <v>31</v>
      </c>
      <c r="H280" s="425"/>
      <c r="K280" s="425"/>
    </row>
    <row r="281" spans="1:11" ht="13.5" customHeight="1" outlineLevel="1" x14ac:dyDescent="0.35">
      <c r="B281" s="338"/>
      <c r="C281" s="188" t="s">
        <v>167</v>
      </c>
      <c r="D281" s="339">
        <v>25.6</v>
      </c>
      <c r="E281" s="340" t="s">
        <v>351</v>
      </c>
      <c r="F281" s="188">
        <v>31</v>
      </c>
      <c r="G281" s="188">
        <v>31</v>
      </c>
      <c r="H281" s="425"/>
      <c r="K281" s="425"/>
    </row>
    <row r="282" spans="1:11" ht="13.5" customHeight="1" outlineLevel="1" x14ac:dyDescent="0.35">
      <c r="A282" s="188">
        <v>30</v>
      </c>
      <c r="B282" s="338"/>
      <c r="C282" s="188" t="s">
        <v>465</v>
      </c>
      <c r="D282" s="339">
        <v>50</v>
      </c>
      <c r="E282" s="340" t="s">
        <v>70</v>
      </c>
      <c r="F282" s="188">
        <v>31</v>
      </c>
      <c r="G282" s="188">
        <v>31</v>
      </c>
      <c r="H282" s="425"/>
      <c r="K282" s="425"/>
    </row>
    <row r="283" spans="1:11" ht="13.5" customHeight="1" outlineLevel="1" x14ac:dyDescent="0.35">
      <c r="B283" s="338"/>
      <c r="C283" s="188" t="s">
        <v>251</v>
      </c>
      <c r="D283" s="339">
        <v>28.9</v>
      </c>
      <c r="E283" s="340" t="s">
        <v>70</v>
      </c>
      <c r="F283" s="188">
        <v>31</v>
      </c>
      <c r="G283" s="188">
        <v>31</v>
      </c>
      <c r="H283" s="425"/>
      <c r="K283" s="425"/>
    </row>
    <row r="284" spans="1:11" ht="13.5" customHeight="1" outlineLevel="1" x14ac:dyDescent="0.35">
      <c r="A284" s="188">
        <v>31</v>
      </c>
      <c r="B284" s="338"/>
      <c r="C284" s="188" t="s">
        <v>176</v>
      </c>
      <c r="D284" s="339">
        <v>30.1</v>
      </c>
      <c r="E284" s="340" t="s">
        <v>175</v>
      </c>
      <c r="F284" s="188">
        <v>29</v>
      </c>
      <c r="G284" s="188">
        <v>29</v>
      </c>
      <c r="H284" s="425"/>
      <c r="K284" s="425"/>
    </row>
    <row r="285" spans="1:11" ht="13.5" customHeight="1" outlineLevel="1" x14ac:dyDescent="0.35">
      <c r="B285" s="338"/>
      <c r="C285" s="188" t="s">
        <v>284</v>
      </c>
      <c r="D285" s="339">
        <v>26.2</v>
      </c>
      <c r="E285" s="340" t="s">
        <v>175</v>
      </c>
      <c r="F285" s="188">
        <v>29</v>
      </c>
      <c r="G285" s="188">
        <v>29</v>
      </c>
      <c r="H285" s="425"/>
      <c r="K285" s="425"/>
    </row>
    <row r="286" spans="1:11" ht="13.5" customHeight="1" outlineLevel="1" x14ac:dyDescent="0.35">
      <c r="A286" s="188">
        <v>32</v>
      </c>
      <c r="B286" s="338"/>
      <c r="C286" s="188" t="s">
        <v>464</v>
      </c>
      <c r="D286" s="339">
        <v>30.2</v>
      </c>
      <c r="E286" s="340" t="s">
        <v>80</v>
      </c>
      <c r="F286" s="188">
        <v>28</v>
      </c>
      <c r="G286" s="188">
        <v>28</v>
      </c>
      <c r="H286" s="425"/>
      <c r="K286" s="425"/>
    </row>
    <row r="287" spans="1:11" ht="13.5" customHeight="1" outlineLevel="1" x14ac:dyDescent="0.35">
      <c r="B287" s="338"/>
      <c r="C287" s="188" t="s">
        <v>261</v>
      </c>
      <c r="D287" s="339">
        <v>30.1</v>
      </c>
      <c r="E287" s="340" t="s">
        <v>80</v>
      </c>
      <c r="F287" s="188">
        <v>28</v>
      </c>
      <c r="G287" s="188">
        <v>28</v>
      </c>
      <c r="H287" s="425"/>
      <c r="K287" s="425"/>
    </row>
    <row r="288" spans="1:11" ht="13.5" customHeight="1" outlineLevel="1" x14ac:dyDescent="0.35">
      <c r="A288" s="188">
        <v>33</v>
      </c>
      <c r="B288" s="338"/>
      <c r="C288" s="188" t="s">
        <v>214</v>
      </c>
      <c r="D288" s="339">
        <v>22.5</v>
      </c>
      <c r="E288" s="340" t="s">
        <v>69</v>
      </c>
      <c r="F288" s="188">
        <v>27</v>
      </c>
      <c r="G288" s="188">
        <v>27</v>
      </c>
      <c r="H288" s="425"/>
      <c r="K288" s="425"/>
    </row>
    <row r="289" spans="1:11" ht="13.5" customHeight="1" outlineLevel="1" x14ac:dyDescent="0.35">
      <c r="B289" s="338"/>
      <c r="C289" s="188" t="s">
        <v>416</v>
      </c>
      <c r="D289" s="339">
        <v>22.7</v>
      </c>
      <c r="E289" s="340" t="s">
        <v>69</v>
      </c>
      <c r="F289" s="188">
        <v>27</v>
      </c>
      <c r="G289" s="188">
        <v>27</v>
      </c>
      <c r="H289" s="425"/>
      <c r="K289" s="425"/>
    </row>
    <row r="290" spans="1:11" ht="13.5" customHeight="1" outlineLevel="1" x14ac:dyDescent="0.35">
      <c r="A290" s="188">
        <v>34</v>
      </c>
      <c r="B290" s="338"/>
      <c r="C290" s="188" t="s">
        <v>466</v>
      </c>
      <c r="D290" s="339">
        <v>27.2</v>
      </c>
      <c r="E290" s="340" t="s">
        <v>70</v>
      </c>
      <c r="F290" s="188">
        <v>26</v>
      </c>
      <c r="G290" s="188">
        <v>26</v>
      </c>
      <c r="H290" s="425"/>
      <c r="K290" s="425"/>
    </row>
    <row r="291" spans="1:11" ht="13.5" customHeight="1" outlineLevel="1" x14ac:dyDescent="0.35">
      <c r="B291" s="338"/>
      <c r="C291" s="188" t="s">
        <v>409</v>
      </c>
      <c r="D291" s="339">
        <v>30.3</v>
      </c>
      <c r="E291" s="340" t="s">
        <v>70</v>
      </c>
      <c r="F291" s="188">
        <v>26</v>
      </c>
      <c r="G291" s="188">
        <v>26</v>
      </c>
      <c r="H291" s="425"/>
      <c r="K291" s="425"/>
    </row>
    <row r="292" spans="1:11" ht="13.5" customHeight="1" outlineLevel="1" x14ac:dyDescent="0.35">
      <c r="A292" s="188">
        <v>35</v>
      </c>
      <c r="B292" s="338"/>
      <c r="C292" s="188" t="s">
        <v>257</v>
      </c>
      <c r="D292" s="339">
        <v>29.2</v>
      </c>
      <c r="E292" s="340" t="s">
        <v>351</v>
      </c>
      <c r="F292" s="188">
        <v>23</v>
      </c>
      <c r="G292" s="188">
        <v>23</v>
      </c>
      <c r="H292" s="425"/>
      <c r="K292" s="425"/>
    </row>
    <row r="293" spans="1:11" ht="13.5" customHeight="1" outlineLevel="1" x14ac:dyDescent="0.35">
      <c r="B293" s="338"/>
      <c r="C293" s="188" t="s">
        <v>83</v>
      </c>
      <c r="D293" s="339">
        <v>31.6</v>
      </c>
      <c r="E293" s="340" t="s">
        <v>351</v>
      </c>
      <c r="F293" s="188">
        <v>23</v>
      </c>
      <c r="G293" s="188">
        <v>23</v>
      </c>
      <c r="H293" s="425"/>
      <c r="K293" s="425"/>
    </row>
    <row r="294" spans="1:11" ht="13.5" customHeight="1" outlineLevel="1" x14ac:dyDescent="0.35">
      <c r="B294" s="338"/>
      <c r="H294" s="425"/>
      <c r="K294" s="425"/>
    </row>
    <row r="295" spans="1:11" ht="13.5" customHeight="1" outlineLevel="1" x14ac:dyDescent="0.35">
      <c r="A295" s="188">
        <v>36</v>
      </c>
      <c r="B295" s="338"/>
      <c r="H295" s="425"/>
      <c r="K295" s="425"/>
    </row>
    <row r="296" spans="1:11" ht="13.5" customHeight="1" outlineLevel="1" x14ac:dyDescent="0.35">
      <c r="B296" s="338"/>
      <c r="H296" s="425"/>
      <c r="K296" s="425"/>
    </row>
    <row r="297" spans="1:11" ht="13.5" customHeight="1" outlineLevel="1" x14ac:dyDescent="0.35">
      <c r="A297" s="188">
        <v>37</v>
      </c>
      <c r="B297" s="338"/>
      <c r="H297" s="425"/>
      <c r="K297" s="425"/>
    </row>
    <row r="298" spans="1:11" ht="13.5" customHeight="1" outlineLevel="1" x14ac:dyDescent="0.35">
      <c r="B298" s="338"/>
      <c r="H298" s="425"/>
      <c r="K298" s="425"/>
    </row>
    <row r="299" spans="1:11" ht="13.5" customHeight="1" outlineLevel="1" x14ac:dyDescent="0.35">
      <c r="A299" s="188">
        <v>38</v>
      </c>
      <c r="B299" s="338"/>
      <c r="H299" s="425"/>
      <c r="K299" s="425"/>
    </row>
    <row r="300" spans="1:11" ht="13.5" customHeight="1" outlineLevel="1" x14ac:dyDescent="0.35">
      <c r="B300" s="338"/>
      <c r="H300" s="425"/>
      <c r="K300" s="425"/>
    </row>
    <row r="301" spans="1:11" ht="13.5" customHeight="1" outlineLevel="1" x14ac:dyDescent="0.35">
      <c r="A301" s="188">
        <v>39</v>
      </c>
      <c r="B301" s="338"/>
      <c r="H301" s="425"/>
      <c r="K301" s="425"/>
    </row>
    <row r="302" spans="1:11" ht="13.5" customHeight="1" outlineLevel="1" x14ac:dyDescent="0.35">
      <c r="B302" s="338"/>
      <c r="H302" s="425"/>
      <c r="K302" s="425"/>
    </row>
    <row r="303" spans="1:11" ht="13.5" customHeight="1" outlineLevel="1" x14ac:dyDescent="0.35">
      <c r="B303" s="338"/>
      <c r="K303" s="425"/>
    </row>
    <row r="304" spans="1:11" ht="13.5" customHeight="1" outlineLevel="1" x14ac:dyDescent="0.35">
      <c r="B304" s="338"/>
      <c r="K304" s="425"/>
    </row>
    <row r="305" spans="2:11" ht="13.5" customHeight="1" outlineLevel="1" x14ac:dyDescent="0.35">
      <c r="B305" s="338"/>
      <c r="K305" s="425"/>
    </row>
    <row r="306" spans="2:11" ht="13.5" customHeight="1" outlineLevel="1" x14ac:dyDescent="0.35">
      <c r="B306" s="338"/>
      <c r="K306" s="425"/>
    </row>
    <row r="307" spans="2:11" ht="13.5" customHeight="1" outlineLevel="1" x14ac:dyDescent="0.35">
      <c r="B307" s="338"/>
      <c r="K307" s="425"/>
    </row>
    <row r="308" spans="2:11" ht="13.5" customHeight="1" outlineLevel="1" x14ac:dyDescent="0.35">
      <c r="B308" s="338"/>
      <c r="K308" s="425"/>
    </row>
    <row r="309" spans="2:11" ht="13.5" customHeight="1" outlineLevel="1" x14ac:dyDescent="0.35">
      <c r="B309" s="338"/>
      <c r="K309" s="425"/>
    </row>
    <row r="310" spans="2:11" ht="13.5" customHeight="1" outlineLevel="1" x14ac:dyDescent="0.35">
      <c r="B310" s="338"/>
      <c r="K310" s="425"/>
    </row>
    <row r="311" spans="2:11" ht="13.5" customHeight="1" outlineLevel="1" x14ac:dyDescent="0.35">
      <c r="B311" s="338"/>
      <c r="K311" s="425"/>
    </row>
    <row r="312" spans="2:11" ht="13.5" customHeight="1" outlineLevel="1" x14ac:dyDescent="0.35">
      <c r="B312" s="338"/>
      <c r="K312" s="425"/>
    </row>
    <row r="313" spans="2:11" ht="13.5" customHeight="1" outlineLevel="1" x14ac:dyDescent="0.35">
      <c r="B313" s="338"/>
      <c r="K313" s="425"/>
    </row>
    <row r="314" spans="2:11" ht="13.5" customHeight="1" outlineLevel="1" x14ac:dyDescent="0.35">
      <c r="B314" s="338"/>
      <c r="K314" s="425"/>
    </row>
    <row r="315" spans="2:11" ht="13.5" customHeight="1" outlineLevel="1" x14ac:dyDescent="0.35">
      <c r="B315" s="338"/>
      <c r="K315" s="425"/>
    </row>
    <row r="316" spans="2:11" ht="13.5" customHeight="1" outlineLevel="1" x14ac:dyDescent="0.35">
      <c r="B316" s="338"/>
      <c r="K316" s="425"/>
    </row>
    <row r="317" spans="2:11" ht="13.5" customHeight="1" outlineLevel="1" x14ac:dyDescent="0.35">
      <c r="B317" s="338"/>
      <c r="K317" s="425"/>
    </row>
    <row r="318" spans="2:11" ht="13.5" customHeight="1" outlineLevel="1" x14ac:dyDescent="0.35">
      <c r="B318" s="338"/>
      <c r="K318" s="425"/>
    </row>
    <row r="319" spans="2:11" ht="13.5" customHeight="1" outlineLevel="1" x14ac:dyDescent="0.35">
      <c r="B319" s="338"/>
      <c r="K319" s="425"/>
    </row>
    <row r="320" spans="2:11" ht="13.5" customHeight="1" outlineLevel="1" x14ac:dyDescent="0.35">
      <c r="B320" s="338"/>
      <c r="K320" s="425"/>
    </row>
    <row r="321" spans="1:24" ht="13.5" customHeight="1" outlineLevel="1" thickBot="1" x14ac:dyDescent="0.4">
      <c r="B321" s="338"/>
      <c r="K321" s="425"/>
    </row>
    <row r="322" spans="1:24" s="453" customFormat="1" ht="21" thickBot="1" x14ac:dyDescent="0.65">
      <c r="A322" s="451" t="s">
        <v>114</v>
      </c>
      <c r="B322" s="452"/>
      <c r="D322" s="454"/>
      <c r="E322" s="455"/>
      <c r="H322" s="456"/>
      <c r="X322" s="457"/>
    </row>
    <row r="323" spans="1:24" s="424" customFormat="1" ht="13.15" x14ac:dyDescent="0.4">
      <c r="A323" s="424" t="s">
        <v>30</v>
      </c>
      <c r="B323" s="458" t="s">
        <v>423</v>
      </c>
      <c r="C323" s="424" t="s">
        <v>31</v>
      </c>
      <c r="D323" s="458" t="s">
        <v>26</v>
      </c>
      <c r="E323" s="424" t="s">
        <v>77</v>
      </c>
      <c r="F323" s="424" t="s">
        <v>78</v>
      </c>
      <c r="X323" s="459"/>
    </row>
    <row r="324" spans="1:24" ht="13.5" customHeight="1" outlineLevel="2" x14ac:dyDescent="0.35">
      <c r="A324" s="188">
        <v>1</v>
      </c>
      <c r="B324" s="338"/>
      <c r="H324" s="425"/>
      <c r="K324" s="425"/>
    </row>
    <row r="325" spans="1:24" ht="13.5" customHeight="1" outlineLevel="2" x14ac:dyDescent="0.35">
      <c r="B325" s="338"/>
      <c r="H325" s="425"/>
      <c r="K325" s="425"/>
    </row>
    <row r="326" spans="1:24" ht="13.5" customHeight="1" outlineLevel="2" x14ac:dyDescent="0.35">
      <c r="A326" s="188">
        <v>2</v>
      </c>
      <c r="B326" s="338"/>
      <c r="H326" s="425"/>
      <c r="K326" s="425"/>
    </row>
    <row r="327" spans="1:24" ht="13.5" customHeight="1" outlineLevel="2" x14ac:dyDescent="0.35">
      <c r="B327" s="338"/>
      <c r="H327" s="425"/>
      <c r="K327" s="425"/>
    </row>
    <row r="328" spans="1:24" ht="13.5" customHeight="1" outlineLevel="2" x14ac:dyDescent="0.35">
      <c r="A328" s="188">
        <v>3</v>
      </c>
      <c r="B328" s="338"/>
      <c r="H328" s="425"/>
      <c r="K328" s="425"/>
    </row>
    <row r="329" spans="1:24" ht="13.5" customHeight="1" outlineLevel="2" x14ac:dyDescent="0.35">
      <c r="B329" s="338"/>
      <c r="H329" s="425"/>
      <c r="K329" s="425"/>
    </row>
    <row r="330" spans="1:24" ht="13.5" customHeight="1" outlineLevel="2" x14ac:dyDescent="0.35">
      <c r="A330" s="188">
        <v>4</v>
      </c>
      <c r="B330" s="338"/>
      <c r="H330" s="425"/>
      <c r="K330" s="425"/>
    </row>
    <row r="331" spans="1:24" ht="13.5" customHeight="1" outlineLevel="2" x14ac:dyDescent="0.35">
      <c r="B331" s="338"/>
      <c r="H331" s="425"/>
      <c r="K331" s="425"/>
    </row>
    <row r="332" spans="1:24" ht="13.5" customHeight="1" outlineLevel="2" x14ac:dyDescent="0.35">
      <c r="A332" s="188">
        <v>5</v>
      </c>
      <c r="B332" s="338"/>
      <c r="H332" s="425"/>
      <c r="K332" s="425"/>
    </row>
    <row r="333" spans="1:24" ht="13.5" customHeight="1" outlineLevel="2" x14ac:dyDescent="0.35">
      <c r="B333" s="338"/>
      <c r="H333" s="425"/>
      <c r="K333" s="425"/>
    </row>
    <row r="334" spans="1:24" ht="13.5" customHeight="1" outlineLevel="2" x14ac:dyDescent="0.35">
      <c r="A334" s="188">
        <v>6</v>
      </c>
      <c r="B334" s="338"/>
      <c r="H334" s="425"/>
      <c r="K334" s="425"/>
    </row>
    <row r="335" spans="1:24" ht="13.5" customHeight="1" outlineLevel="2" x14ac:dyDescent="0.35">
      <c r="B335" s="338"/>
      <c r="H335" s="425"/>
      <c r="K335" s="425"/>
    </row>
    <row r="336" spans="1:24" ht="13.5" customHeight="1" outlineLevel="2" x14ac:dyDescent="0.35">
      <c r="A336" s="188">
        <v>7</v>
      </c>
      <c r="B336" s="338"/>
      <c r="H336" s="425"/>
      <c r="K336" s="425"/>
    </row>
    <row r="337" spans="1:11" ht="13.5" customHeight="1" outlineLevel="2" x14ac:dyDescent="0.35">
      <c r="B337" s="338"/>
      <c r="H337" s="425"/>
      <c r="K337" s="425"/>
    </row>
    <row r="338" spans="1:11" ht="13.5" customHeight="1" outlineLevel="2" x14ac:dyDescent="0.35">
      <c r="A338" s="188">
        <v>8</v>
      </c>
      <c r="B338" s="338"/>
      <c r="H338" s="425"/>
      <c r="K338" s="425"/>
    </row>
    <row r="339" spans="1:11" ht="13.5" customHeight="1" outlineLevel="2" x14ac:dyDescent="0.35">
      <c r="B339" s="338"/>
      <c r="H339" s="425"/>
      <c r="K339" s="425"/>
    </row>
    <row r="340" spans="1:11" ht="13.5" customHeight="1" outlineLevel="2" x14ac:dyDescent="0.35">
      <c r="A340" s="188">
        <v>9</v>
      </c>
      <c r="B340" s="338"/>
      <c r="H340" s="425"/>
      <c r="K340" s="425"/>
    </row>
    <row r="341" spans="1:11" ht="13.5" customHeight="1" outlineLevel="2" x14ac:dyDescent="0.35">
      <c r="B341" s="338"/>
      <c r="H341" s="425"/>
      <c r="K341" s="425"/>
    </row>
    <row r="342" spans="1:11" ht="13.5" customHeight="1" outlineLevel="2" x14ac:dyDescent="0.35">
      <c r="A342" s="188">
        <v>10</v>
      </c>
      <c r="B342" s="338"/>
      <c r="H342" s="425"/>
      <c r="K342" s="425"/>
    </row>
    <row r="343" spans="1:11" ht="13.5" customHeight="1" outlineLevel="2" x14ac:dyDescent="0.35">
      <c r="B343" s="338"/>
      <c r="H343" s="425"/>
      <c r="K343" s="425"/>
    </row>
    <row r="344" spans="1:11" ht="13.5" customHeight="1" outlineLevel="2" x14ac:dyDescent="0.35">
      <c r="A344" s="188">
        <v>11</v>
      </c>
      <c r="B344" s="338"/>
      <c r="H344" s="425"/>
      <c r="K344" s="425"/>
    </row>
    <row r="345" spans="1:11" ht="13.5" customHeight="1" outlineLevel="2" x14ac:dyDescent="0.35">
      <c r="B345" s="338"/>
      <c r="H345" s="425"/>
      <c r="K345" s="425"/>
    </row>
    <row r="346" spans="1:11" ht="13.5" customHeight="1" outlineLevel="2" x14ac:dyDescent="0.35">
      <c r="A346" s="188">
        <v>12</v>
      </c>
      <c r="B346" s="338"/>
      <c r="H346" s="425"/>
      <c r="K346" s="425"/>
    </row>
    <row r="347" spans="1:11" ht="13.5" customHeight="1" outlineLevel="2" x14ac:dyDescent="0.35">
      <c r="B347" s="338"/>
      <c r="H347" s="425"/>
      <c r="K347" s="425"/>
    </row>
    <row r="348" spans="1:11" ht="13.5" customHeight="1" outlineLevel="2" x14ac:dyDescent="0.35">
      <c r="A348" s="188">
        <v>13</v>
      </c>
      <c r="B348" s="338"/>
      <c r="H348" s="425"/>
      <c r="K348" s="425"/>
    </row>
    <row r="349" spans="1:11" ht="13.5" customHeight="1" outlineLevel="2" x14ac:dyDescent="0.35">
      <c r="B349" s="338"/>
      <c r="H349" s="425"/>
      <c r="K349" s="425"/>
    </row>
    <row r="350" spans="1:11" ht="13.5" customHeight="1" outlineLevel="2" x14ac:dyDescent="0.35">
      <c r="A350" s="188">
        <v>14</v>
      </c>
      <c r="B350" s="338"/>
      <c r="H350" s="425"/>
      <c r="K350" s="425"/>
    </row>
    <row r="351" spans="1:11" ht="13.5" customHeight="1" outlineLevel="2" x14ac:dyDescent="0.35">
      <c r="B351" s="338"/>
      <c r="H351" s="425"/>
      <c r="K351" s="425"/>
    </row>
    <row r="352" spans="1:11" ht="13.5" customHeight="1" outlineLevel="2" x14ac:dyDescent="0.35">
      <c r="A352" s="188">
        <v>15</v>
      </c>
      <c r="B352" s="338"/>
      <c r="H352" s="425"/>
      <c r="K352" s="425"/>
    </row>
    <row r="353" spans="1:11" ht="13.5" customHeight="1" outlineLevel="2" x14ac:dyDescent="0.35">
      <c r="B353" s="338"/>
      <c r="H353" s="425"/>
      <c r="K353" s="425"/>
    </row>
    <row r="354" spans="1:11" ht="13.5" customHeight="1" outlineLevel="2" x14ac:dyDescent="0.35">
      <c r="A354" s="188">
        <v>16</v>
      </c>
      <c r="B354" s="338"/>
      <c r="H354" s="425"/>
      <c r="K354" s="425"/>
    </row>
    <row r="355" spans="1:11" ht="13.5" customHeight="1" outlineLevel="2" x14ac:dyDescent="0.35">
      <c r="B355" s="338"/>
      <c r="H355" s="425"/>
      <c r="K355" s="425"/>
    </row>
    <row r="356" spans="1:11" ht="13.5" customHeight="1" outlineLevel="2" x14ac:dyDescent="0.35">
      <c r="A356" s="188">
        <v>17</v>
      </c>
      <c r="B356" s="338"/>
      <c r="H356" s="425"/>
      <c r="K356" s="425"/>
    </row>
    <row r="357" spans="1:11" ht="13.5" customHeight="1" outlineLevel="2" x14ac:dyDescent="0.35">
      <c r="B357" s="338"/>
      <c r="H357" s="425"/>
      <c r="K357" s="425"/>
    </row>
    <row r="358" spans="1:11" ht="13.5" customHeight="1" outlineLevel="2" x14ac:dyDescent="0.35">
      <c r="A358" s="188">
        <v>18</v>
      </c>
      <c r="B358" s="338"/>
      <c r="H358" s="425"/>
      <c r="K358" s="425"/>
    </row>
    <row r="359" spans="1:11" ht="13.5" customHeight="1" outlineLevel="2" x14ac:dyDescent="0.35">
      <c r="B359" s="338"/>
      <c r="H359" s="425"/>
      <c r="K359" s="425"/>
    </row>
    <row r="360" spans="1:11" ht="13.5" customHeight="1" outlineLevel="2" x14ac:dyDescent="0.35">
      <c r="A360" s="188">
        <v>19</v>
      </c>
      <c r="B360" s="338"/>
      <c r="H360" s="425"/>
      <c r="K360" s="425"/>
    </row>
    <row r="361" spans="1:11" ht="13.5" customHeight="1" outlineLevel="2" x14ac:dyDescent="0.35">
      <c r="B361" s="338"/>
      <c r="H361" s="425"/>
      <c r="K361" s="425"/>
    </row>
    <row r="362" spans="1:11" ht="13.5" customHeight="1" outlineLevel="2" x14ac:dyDescent="0.35">
      <c r="A362" s="188">
        <v>20</v>
      </c>
      <c r="B362" s="338"/>
      <c r="H362" s="425"/>
      <c r="K362" s="425"/>
    </row>
    <row r="363" spans="1:11" ht="13.5" customHeight="1" outlineLevel="2" x14ac:dyDescent="0.35">
      <c r="B363" s="338"/>
      <c r="H363" s="425"/>
      <c r="K363" s="425"/>
    </row>
    <row r="364" spans="1:11" ht="13.5" customHeight="1" outlineLevel="2" x14ac:dyDescent="0.35">
      <c r="A364" s="188">
        <v>21</v>
      </c>
      <c r="B364" s="338"/>
      <c r="H364" s="425"/>
      <c r="K364" s="425"/>
    </row>
    <row r="365" spans="1:11" ht="13.5" customHeight="1" outlineLevel="2" x14ac:dyDescent="0.35">
      <c r="B365" s="338"/>
      <c r="H365" s="425"/>
      <c r="K365" s="425"/>
    </row>
    <row r="366" spans="1:11" ht="13.5" customHeight="1" outlineLevel="2" x14ac:dyDescent="0.35">
      <c r="A366" s="188">
        <v>22</v>
      </c>
      <c r="B366" s="338"/>
      <c r="H366" s="425"/>
      <c r="K366" s="425"/>
    </row>
    <row r="367" spans="1:11" ht="13.5" customHeight="1" outlineLevel="2" x14ac:dyDescent="0.35">
      <c r="B367" s="338"/>
      <c r="H367" s="425"/>
      <c r="K367" s="425"/>
    </row>
    <row r="368" spans="1:11" ht="13.5" customHeight="1" outlineLevel="2" x14ac:dyDescent="0.35">
      <c r="A368" s="188">
        <v>23</v>
      </c>
      <c r="B368" s="338"/>
      <c r="H368" s="425"/>
      <c r="K368" s="425"/>
    </row>
    <row r="369" spans="1:8" ht="13.5" customHeight="1" outlineLevel="2" x14ac:dyDescent="0.35">
      <c r="B369" s="338"/>
      <c r="H369" s="425"/>
    </row>
    <row r="370" spans="1:8" ht="13.5" customHeight="1" outlineLevel="2" x14ac:dyDescent="0.35">
      <c r="A370" s="188">
        <v>24</v>
      </c>
      <c r="B370" s="338"/>
      <c r="H370" s="425"/>
    </row>
    <row r="371" spans="1:8" ht="13.5" customHeight="1" outlineLevel="2" x14ac:dyDescent="0.35">
      <c r="B371" s="338"/>
      <c r="C371" s="461"/>
      <c r="D371" s="462"/>
      <c r="E371" s="461"/>
      <c r="F371" s="461"/>
      <c r="G371" s="461"/>
      <c r="H371" s="461"/>
    </row>
    <row r="372" spans="1:8" ht="13.5" customHeight="1" outlineLevel="2" x14ac:dyDescent="0.35">
      <c r="A372" s="188">
        <v>25</v>
      </c>
      <c r="D372" s="338"/>
      <c r="E372" s="188"/>
    </row>
    <row r="373" spans="1:8" ht="13.5" customHeight="1" outlineLevel="2" x14ac:dyDescent="0.35">
      <c r="D373" s="338"/>
      <c r="E373" s="188"/>
    </row>
    <row r="374" spans="1:8" ht="13.5" customHeight="1" outlineLevel="2" x14ac:dyDescent="0.35">
      <c r="A374" s="188">
        <v>26</v>
      </c>
      <c r="D374" s="338"/>
      <c r="E374" s="188"/>
    </row>
    <row r="375" spans="1:8" ht="13.5" customHeight="1" outlineLevel="2" x14ac:dyDescent="0.35">
      <c r="D375" s="338"/>
      <c r="E375" s="188"/>
    </row>
    <row r="376" spans="1:8" ht="13.5" customHeight="1" outlineLevel="2" x14ac:dyDescent="0.35">
      <c r="A376" s="188">
        <v>27</v>
      </c>
      <c r="D376" s="338"/>
      <c r="E376" s="188"/>
    </row>
    <row r="377" spans="1:8" ht="13.5" customHeight="1" outlineLevel="2" x14ac:dyDescent="0.35">
      <c r="D377" s="338"/>
      <c r="E377" s="188"/>
    </row>
    <row r="378" spans="1:8" ht="13.5" customHeight="1" outlineLevel="2" x14ac:dyDescent="0.35">
      <c r="A378" s="188">
        <v>28</v>
      </c>
      <c r="D378" s="338"/>
      <c r="E378" s="188"/>
    </row>
    <row r="379" spans="1:8" ht="13.5" customHeight="1" outlineLevel="2" x14ac:dyDescent="0.35">
      <c r="D379" s="338"/>
      <c r="E379" s="188"/>
    </row>
    <row r="380" spans="1:8" ht="13.5" customHeight="1" outlineLevel="2" x14ac:dyDescent="0.35">
      <c r="A380" s="188">
        <v>29</v>
      </c>
      <c r="D380" s="338"/>
      <c r="E380" s="188"/>
    </row>
    <row r="381" spans="1:8" ht="13.5" customHeight="1" outlineLevel="2" x14ac:dyDescent="0.35">
      <c r="D381" s="338"/>
      <c r="E381" s="188"/>
    </row>
    <row r="382" spans="1:8" ht="13.5" customHeight="1" outlineLevel="2" x14ac:dyDescent="0.35">
      <c r="A382" s="188">
        <v>30</v>
      </c>
      <c r="D382" s="338"/>
      <c r="E382" s="188"/>
    </row>
    <row r="383" spans="1:8" ht="13.5" customHeight="1" outlineLevel="2" x14ac:dyDescent="0.35">
      <c r="D383" s="338"/>
      <c r="E383" s="188"/>
    </row>
    <row r="384" spans="1:8" ht="13.5" customHeight="1" outlineLevel="2" x14ac:dyDescent="0.35">
      <c r="A384" s="188">
        <v>31</v>
      </c>
      <c r="D384" s="338"/>
      <c r="E384" s="188"/>
    </row>
    <row r="385" spans="1:5" ht="13.5" customHeight="1" outlineLevel="2" x14ac:dyDescent="0.35">
      <c r="D385" s="338"/>
      <c r="E385" s="188"/>
    </row>
    <row r="386" spans="1:5" ht="13.5" customHeight="1" outlineLevel="2" x14ac:dyDescent="0.35">
      <c r="A386" s="188">
        <v>32</v>
      </c>
      <c r="D386" s="338"/>
      <c r="E386" s="188"/>
    </row>
    <row r="387" spans="1:5" ht="13.5" customHeight="1" outlineLevel="2" x14ac:dyDescent="0.35">
      <c r="D387" s="338"/>
      <c r="E387" s="188"/>
    </row>
    <row r="388" spans="1:5" ht="13.5" customHeight="1" outlineLevel="2" x14ac:dyDescent="0.35">
      <c r="A388" s="188">
        <v>33</v>
      </c>
      <c r="D388" s="338"/>
      <c r="E388" s="188"/>
    </row>
    <row r="389" spans="1:5" ht="13.5" customHeight="1" outlineLevel="2" x14ac:dyDescent="0.35">
      <c r="D389" s="338"/>
      <c r="E389" s="188"/>
    </row>
    <row r="390" spans="1:5" ht="13.5" customHeight="1" outlineLevel="2" x14ac:dyDescent="0.35">
      <c r="A390" s="188">
        <v>34</v>
      </c>
      <c r="D390" s="338"/>
      <c r="E390" s="188"/>
    </row>
    <row r="391" spans="1:5" ht="13.5" customHeight="1" outlineLevel="2" x14ac:dyDescent="0.35">
      <c r="D391" s="338"/>
      <c r="E391" s="188"/>
    </row>
    <row r="392" spans="1:5" ht="13.5" customHeight="1" outlineLevel="2" x14ac:dyDescent="0.35">
      <c r="A392" s="188">
        <v>35</v>
      </c>
      <c r="D392" s="338"/>
      <c r="E392" s="188"/>
    </row>
    <row r="393" spans="1:5" ht="13.5" customHeight="1" outlineLevel="2" x14ac:dyDescent="0.35">
      <c r="D393" s="338"/>
      <c r="E393" s="188"/>
    </row>
    <row r="394" spans="1:5" ht="13.5" customHeight="1" outlineLevel="2" x14ac:dyDescent="0.35">
      <c r="A394" s="188">
        <v>36</v>
      </c>
      <c r="D394" s="338"/>
      <c r="E394" s="188"/>
    </row>
    <row r="395" spans="1:5" ht="13.5" customHeight="1" outlineLevel="2" x14ac:dyDescent="0.35">
      <c r="D395" s="338"/>
      <c r="E395" s="188"/>
    </row>
    <row r="396" spans="1:5" ht="13.5" customHeight="1" outlineLevel="2" x14ac:dyDescent="0.35">
      <c r="A396" s="188">
        <v>37</v>
      </c>
      <c r="D396" s="338"/>
      <c r="E396" s="188"/>
    </row>
    <row r="397" spans="1:5" ht="13.5" customHeight="1" outlineLevel="2" x14ac:dyDescent="0.35">
      <c r="D397" s="338"/>
      <c r="E397" s="188"/>
    </row>
    <row r="398" spans="1:5" ht="13.5" customHeight="1" outlineLevel="2" x14ac:dyDescent="0.35">
      <c r="A398" s="188">
        <v>38</v>
      </c>
      <c r="D398" s="338"/>
      <c r="E398" s="188"/>
    </row>
    <row r="399" spans="1:5" ht="13.5" customHeight="1" outlineLevel="2" x14ac:dyDescent="0.35">
      <c r="D399" s="338"/>
      <c r="E399" s="188"/>
    </row>
    <row r="400" spans="1:5" ht="13.5" customHeight="1" outlineLevel="2" x14ac:dyDescent="0.35">
      <c r="A400" s="188">
        <v>39</v>
      </c>
      <c r="D400" s="338"/>
      <c r="E400" s="188"/>
    </row>
    <row r="401" spans="2:5" ht="13.5" customHeight="1" outlineLevel="2" x14ac:dyDescent="0.35">
      <c r="D401" s="338"/>
      <c r="E401" s="188"/>
    </row>
    <row r="402" spans="2:5" ht="13.5" customHeight="1" outlineLevel="2" x14ac:dyDescent="0.35">
      <c r="B402" s="338"/>
    </row>
    <row r="403" spans="2:5" ht="13.5" customHeight="1" outlineLevel="2" x14ac:dyDescent="0.35">
      <c r="B403" s="338"/>
    </row>
    <row r="404" spans="2:5" ht="13.5" customHeight="1" outlineLevel="2" x14ac:dyDescent="0.35">
      <c r="B404" s="338"/>
    </row>
    <row r="405" spans="2:5" ht="13.5" customHeight="1" outlineLevel="2" x14ac:dyDescent="0.35">
      <c r="B405" s="338"/>
    </row>
    <row r="406" spans="2:5" ht="13.5" customHeight="1" outlineLevel="2" x14ac:dyDescent="0.35">
      <c r="B406" s="338"/>
    </row>
    <row r="407" spans="2:5" ht="13.5" customHeight="1" outlineLevel="2" x14ac:dyDescent="0.35">
      <c r="B407" s="338"/>
    </row>
    <row r="408" spans="2:5" ht="13.5" customHeight="1" outlineLevel="2" x14ac:dyDescent="0.35">
      <c r="B408" s="338"/>
    </row>
    <row r="409" spans="2:5" ht="13.5" customHeight="1" outlineLevel="2" x14ac:dyDescent="0.35">
      <c r="B409" s="338"/>
    </row>
    <row r="410" spans="2:5" ht="13.5" customHeight="1" outlineLevel="2" x14ac:dyDescent="0.35">
      <c r="B410" s="338"/>
    </row>
    <row r="411" spans="2:5" ht="13.5" customHeight="1" outlineLevel="2" x14ac:dyDescent="0.35">
      <c r="B411" s="338"/>
    </row>
    <row r="412" spans="2:5" ht="13.5" customHeight="1" outlineLevel="2" x14ac:dyDescent="0.35">
      <c r="B412" s="338"/>
    </row>
    <row r="413" spans="2:5" ht="13.5" customHeight="1" outlineLevel="2" x14ac:dyDescent="0.35">
      <c r="B413" s="338"/>
    </row>
    <row r="414" spans="2:5" ht="13.5" customHeight="1" outlineLevel="2" x14ac:dyDescent="0.35">
      <c r="B414" s="338"/>
    </row>
    <row r="415" spans="2:5" ht="13.5" customHeight="1" outlineLevel="2" x14ac:dyDescent="0.35">
      <c r="B415" s="338"/>
    </row>
    <row r="416" spans="2:5" ht="13.5" customHeight="1" outlineLevel="2" x14ac:dyDescent="0.35">
      <c r="B416" s="338"/>
    </row>
    <row r="417" spans="1:24" ht="13.5" customHeight="1" outlineLevel="2" x14ac:dyDescent="0.35">
      <c r="B417" s="338"/>
    </row>
    <row r="418" spans="1:24" ht="13.5" customHeight="1" outlineLevel="2" x14ac:dyDescent="0.35">
      <c r="B418" s="338"/>
    </row>
    <row r="419" spans="1:24" ht="13.5" customHeight="1" outlineLevel="2" x14ac:dyDescent="0.35">
      <c r="B419" s="338"/>
    </row>
    <row r="420" spans="1:24" ht="13.5" customHeight="1" outlineLevel="2" thickBot="1" x14ac:dyDescent="0.4">
      <c r="B420" s="338"/>
    </row>
    <row r="421" spans="1:24" s="453" customFormat="1" ht="21" customHeight="1" outlineLevel="1" thickBot="1" x14ac:dyDescent="0.65">
      <c r="A421" s="451" t="s">
        <v>88</v>
      </c>
      <c r="B421" s="452"/>
      <c r="D421" s="454"/>
      <c r="E421" s="455"/>
      <c r="H421" s="456"/>
      <c r="X421" s="457"/>
    </row>
    <row r="422" spans="1:24" s="424" customFormat="1" ht="13.5" customHeight="1" outlineLevel="2" x14ac:dyDescent="0.4">
      <c r="A422" s="424" t="s">
        <v>30</v>
      </c>
      <c r="B422" s="458" t="s">
        <v>423</v>
      </c>
      <c r="C422" s="424" t="s">
        <v>31</v>
      </c>
      <c r="D422" s="458" t="s">
        <v>26</v>
      </c>
      <c r="E422" s="424" t="s">
        <v>77</v>
      </c>
      <c r="F422" s="424" t="s">
        <v>78</v>
      </c>
      <c r="X422" s="459"/>
    </row>
    <row r="423" spans="1:24" ht="13.5" customHeight="1" outlineLevel="2" x14ac:dyDescent="0.35">
      <c r="A423" s="188">
        <v>1</v>
      </c>
      <c r="B423" s="338"/>
      <c r="H423" s="425"/>
      <c r="K423" s="425"/>
    </row>
    <row r="424" spans="1:24" ht="13.5" customHeight="1" outlineLevel="2" x14ac:dyDescent="0.35">
      <c r="B424" s="338"/>
      <c r="H424" s="425"/>
    </row>
    <row r="425" spans="1:24" ht="13.5" customHeight="1" outlineLevel="2" x14ac:dyDescent="0.35">
      <c r="A425" s="188">
        <v>2</v>
      </c>
      <c r="B425" s="338"/>
      <c r="K425" s="425"/>
    </row>
    <row r="426" spans="1:24" ht="13.5" customHeight="1" outlineLevel="2" x14ac:dyDescent="0.35">
      <c r="B426" s="338"/>
      <c r="H426" s="425"/>
    </row>
    <row r="427" spans="1:24" ht="13.5" customHeight="1" outlineLevel="2" x14ac:dyDescent="0.35">
      <c r="A427" s="188">
        <v>3</v>
      </c>
      <c r="B427" s="338"/>
      <c r="H427" s="425"/>
      <c r="K427" s="425"/>
    </row>
    <row r="428" spans="1:24" ht="13.5" customHeight="1" outlineLevel="2" x14ac:dyDescent="0.35">
      <c r="B428" s="338"/>
      <c r="H428" s="425"/>
    </row>
    <row r="429" spans="1:24" ht="13.5" customHeight="1" outlineLevel="2" x14ac:dyDescent="0.35">
      <c r="A429" s="188">
        <v>4</v>
      </c>
      <c r="B429" s="338"/>
      <c r="H429" s="425"/>
      <c r="K429" s="425"/>
    </row>
    <row r="430" spans="1:24" ht="13.5" customHeight="1" outlineLevel="2" x14ac:dyDescent="0.35">
      <c r="B430" s="338"/>
      <c r="H430" s="425"/>
      <c r="K430" s="425"/>
    </row>
    <row r="431" spans="1:24" ht="13.5" customHeight="1" outlineLevel="2" x14ac:dyDescent="0.35">
      <c r="A431" s="188">
        <v>5</v>
      </c>
      <c r="B431" s="338"/>
      <c r="H431" s="425"/>
      <c r="K431" s="425"/>
    </row>
    <row r="432" spans="1:24" ht="13.5" customHeight="1" outlineLevel="2" x14ac:dyDescent="0.35">
      <c r="B432" s="338"/>
      <c r="H432" s="425"/>
    </row>
    <row r="433" spans="1:11" ht="13.5" customHeight="1" outlineLevel="2" x14ac:dyDescent="0.35">
      <c r="A433" s="188">
        <v>6</v>
      </c>
      <c r="B433" s="338"/>
      <c r="H433" s="425"/>
      <c r="K433" s="425"/>
    </row>
    <row r="434" spans="1:11" ht="13.5" customHeight="1" outlineLevel="2" x14ac:dyDescent="0.35">
      <c r="B434" s="338"/>
      <c r="H434" s="425"/>
      <c r="K434" s="425"/>
    </row>
    <row r="435" spans="1:11" ht="13.5" customHeight="1" outlineLevel="2" x14ac:dyDescent="0.35">
      <c r="A435" s="188">
        <v>7</v>
      </c>
      <c r="B435" s="338"/>
      <c r="H435" s="425"/>
    </row>
    <row r="436" spans="1:11" ht="13.5" customHeight="1" outlineLevel="2" x14ac:dyDescent="0.35">
      <c r="B436" s="338"/>
      <c r="H436" s="425"/>
      <c r="K436" s="425"/>
    </row>
    <row r="437" spans="1:11" ht="13.5" customHeight="1" outlineLevel="2" x14ac:dyDescent="0.35">
      <c r="A437" s="188">
        <v>8</v>
      </c>
      <c r="B437" s="338"/>
      <c r="H437" s="425"/>
      <c r="K437" s="425"/>
    </row>
    <row r="438" spans="1:11" ht="13.5" customHeight="1" outlineLevel="2" x14ac:dyDescent="0.35">
      <c r="B438" s="338"/>
      <c r="H438" s="425"/>
      <c r="K438" s="425"/>
    </row>
    <row r="439" spans="1:11" ht="13.5" customHeight="1" outlineLevel="2" x14ac:dyDescent="0.35">
      <c r="A439" s="188">
        <v>9</v>
      </c>
      <c r="B439" s="338"/>
      <c r="H439" s="425"/>
    </row>
    <row r="440" spans="1:11" ht="13.5" customHeight="1" outlineLevel="2" x14ac:dyDescent="0.35">
      <c r="B440" s="338"/>
      <c r="H440" s="425"/>
      <c r="K440" s="425"/>
    </row>
    <row r="441" spans="1:11" ht="13.5" customHeight="1" outlineLevel="2" x14ac:dyDescent="0.35">
      <c r="A441" s="188">
        <v>10</v>
      </c>
      <c r="B441" s="338"/>
      <c r="K441" s="425"/>
    </row>
    <row r="442" spans="1:11" ht="13.5" customHeight="1" outlineLevel="2" x14ac:dyDescent="0.35">
      <c r="B442" s="338"/>
      <c r="H442" s="425"/>
      <c r="K442" s="425"/>
    </row>
    <row r="443" spans="1:11" ht="13.5" customHeight="1" outlineLevel="2" x14ac:dyDescent="0.35">
      <c r="A443" s="188">
        <v>11</v>
      </c>
      <c r="B443" s="338"/>
      <c r="H443" s="425"/>
      <c r="K443" s="425"/>
    </row>
    <row r="444" spans="1:11" ht="13.5" customHeight="1" outlineLevel="2" x14ac:dyDescent="0.35">
      <c r="B444" s="338"/>
      <c r="H444" s="425"/>
      <c r="K444" s="425"/>
    </row>
    <row r="445" spans="1:11" ht="13.5" customHeight="1" outlineLevel="2" x14ac:dyDescent="0.35">
      <c r="A445" s="188">
        <v>12</v>
      </c>
      <c r="B445" s="338"/>
      <c r="H445" s="425"/>
    </row>
    <row r="446" spans="1:11" ht="13.5" customHeight="1" outlineLevel="2" x14ac:dyDescent="0.35">
      <c r="B446" s="338"/>
      <c r="H446" s="425"/>
      <c r="K446" s="425"/>
    </row>
    <row r="447" spans="1:11" ht="13.5" customHeight="1" outlineLevel="2" x14ac:dyDescent="0.35">
      <c r="A447" s="188">
        <v>13</v>
      </c>
      <c r="B447" s="338"/>
      <c r="H447" s="425"/>
    </row>
    <row r="448" spans="1:11" ht="13.5" customHeight="1" outlineLevel="2" x14ac:dyDescent="0.35">
      <c r="B448" s="338"/>
      <c r="H448" s="425"/>
    </row>
    <row r="449" spans="1:11" ht="13.5" customHeight="1" outlineLevel="2" x14ac:dyDescent="0.35">
      <c r="A449" s="188">
        <v>14</v>
      </c>
      <c r="B449" s="338"/>
      <c r="H449" s="425"/>
      <c r="K449" s="425"/>
    </row>
    <row r="450" spans="1:11" ht="13.5" customHeight="1" outlineLevel="2" x14ac:dyDescent="0.35">
      <c r="B450" s="338"/>
      <c r="H450" s="425"/>
      <c r="K450" s="425"/>
    </row>
    <row r="451" spans="1:11" ht="13.5" customHeight="1" outlineLevel="2" x14ac:dyDescent="0.35">
      <c r="A451" s="188">
        <v>15</v>
      </c>
      <c r="B451" s="338"/>
      <c r="H451" s="425"/>
    </row>
    <row r="452" spans="1:11" ht="13.5" customHeight="1" outlineLevel="2" x14ac:dyDescent="0.35">
      <c r="B452" s="338"/>
      <c r="H452" s="425"/>
    </row>
    <row r="453" spans="1:11" ht="13.5" customHeight="1" outlineLevel="2" x14ac:dyDescent="0.35">
      <c r="A453" s="188">
        <v>16</v>
      </c>
      <c r="B453" s="338"/>
      <c r="H453" s="425"/>
      <c r="K453" s="425"/>
    </row>
    <row r="454" spans="1:11" ht="13.5" customHeight="1" outlineLevel="2" x14ac:dyDescent="0.35">
      <c r="B454" s="338"/>
      <c r="H454" s="425"/>
    </row>
    <row r="455" spans="1:11" ht="13.5" customHeight="1" outlineLevel="2" x14ac:dyDescent="0.35">
      <c r="A455" s="188">
        <v>17</v>
      </c>
      <c r="B455" s="338"/>
      <c r="H455" s="425"/>
    </row>
    <row r="456" spans="1:11" ht="13.5" customHeight="1" outlineLevel="2" x14ac:dyDescent="0.35">
      <c r="B456" s="338"/>
      <c r="H456" s="425"/>
      <c r="K456" s="425"/>
    </row>
    <row r="457" spans="1:11" ht="13.5" customHeight="1" outlineLevel="2" x14ac:dyDescent="0.35">
      <c r="A457" s="188">
        <v>18</v>
      </c>
      <c r="B457" s="338"/>
      <c r="H457" s="425"/>
      <c r="K457" s="425"/>
    </row>
    <row r="458" spans="1:11" ht="13.5" customHeight="1" outlineLevel="2" x14ac:dyDescent="0.35">
      <c r="B458" s="338"/>
      <c r="H458" s="425"/>
      <c r="K458" s="425"/>
    </row>
    <row r="459" spans="1:11" ht="13.5" customHeight="1" outlineLevel="2" x14ac:dyDescent="0.35">
      <c r="A459" s="188">
        <v>19</v>
      </c>
      <c r="B459" s="338"/>
      <c r="H459" s="425"/>
      <c r="K459" s="425"/>
    </row>
    <row r="460" spans="1:11" ht="13.5" customHeight="1" outlineLevel="2" x14ac:dyDescent="0.35">
      <c r="B460" s="338"/>
      <c r="H460" s="425"/>
    </row>
    <row r="461" spans="1:11" ht="13.5" customHeight="1" outlineLevel="2" x14ac:dyDescent="0.35">
      <c r="A461" s="188">
        <v>20</v>
      </c>
      <c r="B461" s="338"/>
      <c r="H461" s="425"/>
    </row>
    <row r="462" spans="1:11" ht="13.5" customHeight="1" outlineLevel="2" x14ac:dyDescent="0.35">
      <c r="B462" s="338"/>
      <c r="H462" s="425"/>
    </row>
    <row r="463" spans="1:11" ht="13.5" customHeight="1" outlineLevel="2" x14ac:dyDescent="0.35">
      <c r="A463" s="188">
        <v>21</v>
      </c>
      <c r="B463" s="338"/>
      <c r="H463" s="425"/>
    </row>
    <row r="464" spans="1:11" ht="13.5" customHeight="1" outlineLevel="2" x14ac:dyDescent="0.35">
      <c r="B464" s="338"/>
      <c r="H464" s="425"/>
      <c r="K464" s="425"/>
    </row>
    <row r="465" spans="1:11" ht="13.5" customHeight="1" outlineLevel="2" x14ac:dyDescent="0.35">
      <c r="A465" s="188">
        <v>22</v>
      </c>
      <c r="B465" s="338"/>
      <c r="H465" s="425"/>
      <c r="K465" s="425"/>
    </row>
    <row r="466" spans="1:11" ht="13.5" customHeight="1" outlineLevel="2" x14ac:dyDescent="0.35">
      <c r="B466" s="338"/>
      <c r="H466" s="425"/>
      <c r="K466" s="425"/>
    </row>
    <row r="467" spans="1:11" ht="13.5" customHeight="1" outlineLevel="2" x14ac:dyDescent="0.35">
      <c r="A467" s="188">
        <v>23</v>
      </c>
      <c r="B467" s="338"/>
      <c r="H467" s="425"/>
    </row>
    <row r="468" spans="1:11" ht="13.5" customHeight="1" outlineLevel="2" x14ac:dyDescent="0.35">
      <c r="B468" s="338"/>
      <c r="H468" s="425"/>
      <c r="K468" s="425"/>
    </row>
    <row r="469" spans="1:11" ht="13.5" customHeight="1" outlineLevel="2" x14ac:dyDescent="0.35">
      <c r="A469" s="188">
        <v>24</v>
      </c>
      <c r="B469" s="338"/>
      <c r="H469" s="425"/>
      <c r="K469" s="425"/>
    </row>
    <row r="470" spans="1:11" ht="13.5" customHeight="1" outlineLevel="2" x14ac:dyDescent="0.35">
      <c r="B470" s="338"/>
      <c r="H470" s="425"/>
    </row>
    <row r="471" spans="1:11" ht="13.5" customHeight="1" outlineLevel="2" x14ac:dyDescent="0.35">
      <c r="A471" s="188">
        <v>25</v>
      </c>
      <c r="B471" s="338"/>
      <c r="H471" s="425"/>
      <c r="K471" s="425"/>
    </row>
    <row r="472" spans="1:11" ht="13.5" customHeight="1" outlineLevel="2" x14ac:dyDescent="0.35">
      <c r="B472" s="338"/>
      <c r="H472" s="425"/>
      <c r="K472" s="425"/>
    </row>
    <row r="473" spans="1:11" ht="13.5" customHeight="1" outlineLevel="2" x14ac:dyDescent="0.35">
      <c r="A473" s="188">
        <v>26</v>
      </c>
      <c r="B473" s="338"/>
      <c r="H473" s="425"/>
      <c r="K473" s="425"/>
    </row>
    <row r="474" spans="1:11" ht="13.5" customHeight="1" outlineLevel="2" x14ac:dyDescent="0.35">
      <c r="B474" s="338"/>
      <c r="H474" s="425"/>
      <c r="K474" s="425"/>
    </row>
    <row r="475" spans="1:11" ht="13.5" customHeight="1" outlineLevel="2" x14ac:dyDescent="0.35">
      <c r="A475" s="188">
        <v>27</v>
      </c>
      <c r="B475" s="338"/>
      <c r="H475" s="425"/>
      <c r="K475" s="425"/>
    </row>
    <row r="476" spans="1:11" ht="13.5" customHeight="1" outlineLevel="2" x14ac:dyDescent="0.35">
      <c r="B476" s="338"/>
      <c r="H476" s="425"/>
    </row>
    <row r="477" spans="1:11" ht="13.5" customHeight="1" outlineLevel="2" x14ac:dyDescent="0.35">
      <c r="A477" s="188">
        <v>28</v>
      </c>
      <c r="B477" s="338"/>
      <c r="H477" s="425"/>
    </row>
    <row r="478" spans="1:11" ht="13.5" customHeight="1" outlineLevel="2" x14ac:dyDescent="0.35">
      <c r="B478" s="338"/>
      <c r="H478" s="425"/>
    </row>
    <row r="479" spans="1:11" ht="13.5" customHeight="1" outlineLevel="2" x14ac:dyDescent="0.35">
      <c r="A479" s="188">
        <v>29</v>
      </c>
      <c r="B479" s="338"/>
      <c r="H479" s="425"/>
      <c r="K479" s="425"/>
    </row>
    <row r="480" spans="1:11" ht="13.5" customHeight="1" outlineLevel="2" x14ac:dyDescent="0.35">
      <c r="B480" s="338"/>
      <c r="H480" s="425"/>
      <c r="K480" s="425"/>
    </row>
    <row r="481" spans="1:11" ht="13.5" customHeight="1" outlineLevel="2" x14ac:dyDescent="0.35">
      <c r="A481" s="188">
        <v>30</v>
      </c>
      <c r="B481" s="338"/>
      <c r="H481" s="425"/>
    </row>
    <row r="482" spans="1:11" ht="13.5" customHeight="1" outlineLevel="2" x14ac:dyDescent="0.35">
      <c r="B482" s="338"/>
      <c r="H482" s="425"/>
      <c r="K482" s="425"/>
    </row>
    <row r="483" spans="1:11" ht="13.5" customHeight="1" outlineLevel="2" x14ac:dyDescent="0.35">
      <c r="A483" s="188">
        <v>31</v>
      </c>
      <c r="D483" s="338"/>
      <c r="E483" s="188"/>
      <c r="K483" s="425"/>
    </row>
    <row r="484" spans="1:11" ht="13.5" customHeight="1" outlineLevel="2" x14ac:dyDescent="0.35">
      <c r="D484" s="338"/>
      <c r="E484" s="188"/>
    </row>
    <row r="485" spans="1:11" ht="13.5" customHeight="1" outlineLevel="2" x14ac:dyDescent="0.35">
      <c r="A485" s="188">
        <v>32</v>
      </c>
      <c r="D485" s="338"/>
      <c r="E485" s="188"/>
    </row>
    <row r="486" spans="1:11" ht="13.5" customHeight="1" outlineLevel="2" x14ac:dyDescent="0.35">
      <c r="D486" s="338"/>
      <c r="E486" s="188"/>
    </row>
    <row r="487" spans="1:11" ht="13.5" customHeight="1" outlineLevel="2" x14ac:dyDescent="0.35">
      <c r="A487" s="188">
        <v>33</v>
      </c>
      <c r="D487" s="338"/>
      <c r="E487" s="188"/>
      <c r="K487" s="425"/>
    </row>
    <row r="488" spans="1:11" ht="13.5" customHeight="1" outlineLevel="2" x14ac:dyDescent="0.35">
      <c r="D488" s="338"/>
      <c r="E488" s="188"/>
    </row>
    <row r="489" spans="1:11" ht="13.5" customHeight="1" outlineLevel="2" x14ac:dyDescent="0.35">
      <c r="A489" s="188">
        <v>34</v>
      </c>
      <c r="D489" s="338"/>
      <c r="E489" s="188"/>
    </row>
    <row r="490" spans="1:11" ht="13.5" customHeight="1" outlineLevel="2" x14ac:dyDescent="0.35">
      <c r="D490" s="338"/>
      <c r="E490" s="188"/>
      <c r="K490" s="425"/>
    </row>
    <row r="491" spans="1:11" ht="13.5" customHeight="1" outlineLevel="2" x14ac:dyDescent="0.35">
      <c r="A491" s="188">
        <v>35</v>
      </c>
      <c r="D491" s="338"/>
      <c r="E491" s="188"/>
    </row>
    <row r="492" spans="1:11" ht="13.5" customHeight="1" outlineLevel="2" x14ac:dyDescent="0.35">
      <c r="D492" s="338"/>
      <c r="E492" s="188"/>
      <c r="K492" s="425"/>
    </row>
    <row r="493" spans="1:11" ht="13.5" customHeight="1" outlineLevel="2" x14ac:dyDescent="0.35">
      <c r="A493" s="188">
        <v>36</v>
      </c>
      <c r="D493" s="338"/>
      <c r="E493" s="188"/>
    </row>
    <row r="494" spans="1:11" ht="13.5" customHeight="1" outlineLevel="2" x14ac:dyDescent="0.35">
      <c r="D494" s="338"/>
      <c r="E494" s="188"/>
    </row>
    <row r="495" spans="1:11" ht="13.5" customHeight="1" outlineLevel="2" x14ac:dyDescent="0.35">
      <c r="A495" s="188">
        <v>37</v>
      </c>
      <c r="D495" s="338"/>
      <c r="E495" s="188"/>
    </row>
    <row r="496" spans="1:11" ht="13.5" customHeight="1" outlineLevel="2" x14ac:dyDescent="0.35">
      <c r="D496" s="338"/>
      <c r="E496" s="188"/>
    </row>
    <row r="497" spans="1:5" ht="13.5" customHeight="1" outlineLevel="2" x14ac:dyDescent="0.35">
      <c r="A497" s="188">
        <v>38</v>
      </c>
      <c r="D497" s="338"/>
      <c r="E497" s="188"/>
    </row>
    <row r="498" spans="1:5" ht="13.5" customHeight="1" outlineLevel="2" x14ac:dyDescent="0.35">
      <c r="D498" s="338"/>
      <c r="E498" s="188"/>
    </row>
    <row r="499" spans="1:5" ht="13.5" customHeight="1" outlineLevel="2" x14ac:dyDescent="0.35">
      <c r="A499" s="188">
        <v>39</v>
      </c>
      <c r="D499" s="338"/>
      <c r="E499" s="188"/>
    </row>
    <row r="500" spans="1:5" ht="13.5" customHeight="1" outlineLevel="2" x14ac:dyDescent="0.35">
      <c r="D500" s="338"/>
      <c r="E500" s="188"/>
    </row>
    <row r="501" spans="1:5" ht="13.5" customHeight="1" outlineLevel="2" x14ac:dyDescent="0.35">
      <c r="D501" s="338"/>
      <c r="E501" s="188"/>
    </row>
    <row r="502" spans="1:5" ht="13.5" customHeight="1" outlineLevel="2" x14ac:dyDescent="0.35">
      <c r="D502" s="338"/>
      <c r="E502" s="188"/>
    </row>
    <row r="503" spans="1:5" ht="13.5" customHeight="1" outlineLevel="2" x14ac:dyDescent="0.35">
      <c r="D503" s="338"/>
      <c r="E503" s="188"/>
    </row>
    <row r="504" spans="1:5" ht="13.5" customHeight="1" outlineLevel="2" x14ac:dyDescent="0.35">
      <c r="D504" s="338"/>
      <c r="E504" s="188"/>
    </row>
    <row r="505" spans="1:5" ht="13.5" customHeight="1" outlineLevel="2" x14ac:dyDescent="0.35">
      <c r="D505" s="338"/>
      <c r="E505" s="188"/>
    </row>
    <row r="506" spans="1:5" ht="13.5" customHeight="1" outlineLevel="2" x14ac:dyDescent="0.35">
      <c r="D506" s="338"/>
      <c r="E506" s="188"/>
    </row>
    <row r="507" spans="1:5" ht="13.5" customHeight="1" outlineLevel="2" x14ac:dyDescent="0.35">
      <c r="D507" s="338"/>
      <c r="E507" s="188"/>
    </row>
    <row r="508" spans="1:5" ht="13.5" customHeight="1" outlineLevel="2" x14ac:dyDescent="0.35">
      <c r="D508" s="338"/>
      <c r="E508" s="188"/>
    </row>
    <row r="509" spans="1:5" ht="13.5" customHeight="1" outlineLevel="2" x14ac:dyDescent="0.35">
      <c r="D509" s="338"/>
      <c r="E509" s="188"/>
    </row>
    <row r="510" spans="1:5" ht="13.5" customHeight="1" outlineLevel="2" x14ac:dyDescent="0.35">
      <c r="D510" s="338"/>
      <c r="E510" s="188"/>
    </row>
    <row r="511" spans="1:5" ht="13.5" customHeight="1" outlineLevel="2" x14ac:dyDescent="0.35">
      <c r="D511" s="338"/>
      <c r="E511" s="188"/>
    </row>
    <row r="512" spans="1:5" ht="13.5" customHeight="1" outlineLevel="2" x14ac:dyDescent="0.35">
      <c r="D512" s="338"/>
      <c r="E512" s="188"/>
    </row>
    <row r="513" spans="1:24" ht="13.5" customHeight="1" outlineLevel="2" x14ac:dyDescent="0.35">
      <c r="D513" s="338"/>
      <c r="E513" s="188"/>
    </row>
    <row r="514" spans="1:24" ht="13.5" customHeight="1" outlineLevel="2" x14ac:dyDescent="0.35">
      <c r="D514" s="338"/>
      <c r="E514" s="188"/>
    </row>
    <row r="515" spans="1:24" ht="13.5" customHeight="1" outlineLevel="2" x14ac:dyDescent="0.35">
      <c r="D515" s="338"/>
      <c r="E515" s="188"/>
    </row>
    <row r="516" spans="1:24" ht="13.5" customHeight="1" outlineLevel="2" x14ac:dyDescent="0.35"/>
    <row r="517" spans="1:24" ht="13.5" customHeight="1" outlineLevel="2" x14ac:dyDescent="0.35"/>
    <row r="518" spans="1:24" ht="13.5" customHeight="1" outlineLevel="2" x14ac:dyDescent="0.35"/>
    <row r="519" spans="1:24" ht="13.5" customHeight="1" outlineLevel="2" x14ac:dyDescent="0.35"/>
    <row r="520" spans="1:24" ht="13.5" customHeight="1" outlineLevel="2" thickBot="1" x14ac:dyDescent="0.4"/>
    <row r="521" spans="1:24" s="453" customFormat="1" ht="21" thickBot="1" x14ac:dyDescent="0.65">
      <c r="A521" s="451">
        <f t="shared" ref="A521:F524" si="75">+A321</f>
        <v>0</v>
      </c>
      <c r="B521" s="452">
        <f t="shared" si="75"/>
        <v>0</v>
      </c>
      <c r="C521" s="453">
        <f t="shared" si="75"/>
        <v>0</v>
      </c>
      <c r="D521" s="454">
        <f t="shared" si="75"/>
        <v>0</v>
      </c>
      <c r="E521" s="455">
        <f t="shared" si="75"/>
        <v>0</v>
      </c>
      <c r="F521" s="453">
        <f t="shared" si="75"/>
        <v>0</v>
      </c>
      <c r="H521" s="456"/>
      <c r="X521" s="457"/>
    </row>
    <row r="522" spans="1:24" x14ac:dyDescent="0.35">
      <c r="A522" s="188" t="str">
        <f t="shared" si="75"/>
        <v>Résultats BRUT HOMMES COLLER LES VALEURS DES CELLULES Puis trier par ordre décroissant colonne F</v>
      </c>
      <c r="B522" s="338">
        <f t="shared" si="75"/>
        <v>0</v>
      </c>
      <c r="C522" s="188">
        <f t="shared" si="75"/>
        <v>0</v>
      </c>
      <c r="D522" s="339">
        <f t="shared" si="75"/>
        <v>0</v>
      </c>
      <c r="E522" s="340">
        <f t="shared" si="75"/>
        <v>0</v>
      </c>
      <c r="F522" s="188">
        <f t="shared" si="75"/>
        <v>0</v>
      </c>
      <c r="H522" s="450"/>
    </row>
    <row r="523" spans="1:24" x14ac:dyDescent="0.35">
      <c r="A523" s="188" t="str">
        <f t="shared" si="75"/>
        <v>Clt</v>
      </c>
      <c r="B523" s="188" t="str">
        <f t="shared" si="75"/>
        <v>Nat,</v>
      </c>
      <c r="C523" s="188" t="str">
        <f t="shared" si="75"/>
        <v>Prénom et Nom</v>
      </c>
      <c r="D523" s="339" t="str">
        <f t="shared" si="75"/>
        <v>Idx</v>
      </c>
      <c r="E523" s="340" t="str">
        <f t="shared" si="75"/>
        <v>Club</v>
      </c>
      <c r="F523" s="188" t="str">
        <f t="shared" si="75"/>
        <v>T1</v>
      </c>
    </row>
    <row r="524" spans="1:24" x14ac:dyDescent="0.35">
      <c r="A524" s="188">
        <f t="shared" si="75"/>
        <v>1</v>
      </c>
      <c r="B524" s="188">
        <f t="shared" si="75"/>
        <v>0</v>
      </c>
      <c r="C524" s="188">
        <f t="shared" si="75"/>
        <v>0</v>
      </c>
      <c r="D524" s="339">
        <f t="shared" si="75"/>
        <v>0</v>
      </c>
      <c r="E524" s="340">
        <f t="shared" si="75"/>
        <v>0</v>
      </c>
      <c r="F524" s="188">
        <f t="shared" si="75"/>
        <v>0</v>
      </c>
    </row>
  </sheetData>
  <sortState xmlns:xlrd2="http://schemas.microsoft.com/office/spreadsheetml/2017/richdata2" ref="C423:H453">
    <sortCondition descending="1" ref="F423:F453"/>
  </sortState>
  <mergeCells count="26">
    <mergeCell ref="AH37:AL37"/>
    <mergeCell ref="AB40:AF40"/>
    <mergeCell ref="AT5:AV5"/>
    <mergeCell ref="AW5:AY5"/>
    <mergeCell ref="AZ5:BB5"/>
    <mergeCell ref="AN19:AR19"/>
    <mergeCell ref="O21:R21"/>
    <mergeCell ref="A40:F40"/>
    <mergeCell ref="H40:M40"/>
    <mergeCell ref="AB37:AF37"/>
    <mergeCell ref="A39:F39"/>
    <mergeCell ref="H39:M39"/>
    <mergeCell ref="AB39:AF39"/>
    <mergeCell ref="AH4:AL4"/>
    <mergeCell ref="A1:Z1"/>
    <mergeCell ref="AB1:BB1"/>
    <mergeCell ref="AB2:AR2"/>
    <mergeCell ref="AN4:AR4"/>
    <mergeCell ref="AT4:BB4"/>
    <mergeCell ref="W5:X5"/>
    <mergeCell ref="W13:Z13"/>
    <mergeCell ref="B4:F4"/>
    <mergeCell ref="I4:M4"/>
    <mergeCell ref="AB4:AF4"/>
    <mergeCell ref="O5:R5"/>
    <mergeCell ref="S5:T5"/>
  </mergeCells>
  <conditionalFormatting sqref="B125:H174">
    <cfRule type="expression" dxfId="104" priority="16">
      <formula>($H125="F")</formula>
    </cfRule>
  </conditionalFormatting>
  <conditionalFormatting sqref="B224:H287">
    <cfRule type="expression" dxfId="103" priority="19">
      <formula>($H224="F")</formula>
    </cfRule>
  </conditionalFormatting>
  <conditionalFormatting sqref="B324:H369">
    <cfRule type="expression" dxfId="102" priority="15">
      <formula>($H324="F")</formula>
    </cfRule>
  </conditionalFormatting>
  <conditionalFormatting sqref="B423:H482">
    <cfRule type="expression" dxfId="101" priority="14">
      <formula>($H423="F")</formula>
    </cfRule>
  </conditionalFormatting>
  <conditionalFormatting sqref="C6:C35">
    <cfRule type="cellIs" dxfId="100" priority="6" operator="equal">
      <formula>"F"</formula>
    </cfRule>
  </conditionalFormatting>
  <conditionalFormatting sqref="D6:D35">
    <cfRule type="cellIs" dxfId="99" priority="3" operator="equal">
      <formula>"Inconnu"</formula>
    </cfRule>
  </conditionalFormatting>
  <conditionalFormatting sqref="E6:E35">
    <cfRule type="cellIs" dxfId="98" priority="2" operator="greaterThan">
      <formula>36</formula>
    </cfRule>
  </conditionalFormatting>
  <conditionalFormatting sqref="J6:J35">
    <cfRule type="cellIs" dxfId="97" priority="7" operator="equal">
      <formula>"F"</formula>
    </cfRule>
  </conditionalFormatting>
  <conditionalFormatting sqref="K6:K35">
    <cfRule type="cellIs" dxfId="96" priority="4" operator="equal">
      <formula>"Inconnu"</formula>
    </cfRule>
  </conditionalFormatting>
  <conditionalFormatting sqref="L6:L35">
    <cfRule type="cellIs" dxfId="95" priority="1" operator="greaterThan">
      <formula>36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740D-2A53-406B-86BC-313040D69247}">
  <sheetPr codeName="Feuil17">
    <pageSetUpPr fitToPage="1"/>
  </sheetPr>
  <dimension ref="A1:BB524"/>
  <sheetViews>
    <sheetView showZeros="0" topLeftCell="E1" zoomScale="70" zoomScaleNormal="70" workbookViewId="0">
      <pane ySplit="1" topLeftCell="A6" activePane="bottomLeft" state="frozen"/>
      <selection pane="bottomLeft" activeCell="M37" sqref="M37"/>
    </sheetView>
  </sheetViews>
  <sheetFormatPr baseColWidth="10" defaultColWidth="11.53125" defaultRowHeight="12.75" outlineLevelRow="2" x14ac:dyDescent="0.35"/>
  <cols>
    <col min="1" max="1" width="5.33203125" style="186" customWidth="1"/>
    <col min="2" max="2" width="23.1328125" style="186" customWidth="1"/>
    <col min="3" max="3" width="21" style="186" customWidth="1"/>
    <col min="4" max="4" width="19.1328125" style="195" customWidth="1"/>
    <col min="5" max="5" width="26.53125" style="196" customWidth="1"/>
    <col min="6" max="6" width="5.46484375" style="186" customWidth="1"/>
    <col min="7" max="7" width="3.796875" style="186" customWidth="1"/>
    <col min="8" max="8" width="4.33203125" style="186" customWidth="1"/>
    <col min="9" max="9" width="20.53125" style="186" customWidth="1"/>
    <col min="10" max="10" width="4.86328125" style="186" customWidth="1"/>
    <col min="11" max="12" width="15.6640625" style="186" customWidth="1"/>
    <col min="13" max="15" width="5.46484375" style="186" customWidth="1"/>
    <col min="16" max="16" width="16.46484375" style="186" customWidth="1"/>
    <col min="17" max="17" width="5.46484375" style="186" customWidth="1"/>
    <col min="18" max="18" width="18.19921875" style="186" customWidth="1"/>
    <col min="19" max="20" width="5.46484375" style="186" customWidth="1"/>
    <col min="21" max="21" width="1" style="186" customWidth="1"/>
    <col min="22" max="22" width="3.33203125" style="186" customWidth="1"/>
    <col min="23" max="23" width="20.53125" style="186" customWidth="1"/>
    <col min="24" max="24" width="9.19921875" style="197" customWidth="1"/>
    <col min="25" max="25" width="11.796875" style="186" customWidth="1"/>
    <col min="26" max="26" width="9.1328125" style="186" customWidth="1"/>
    <col min="27" max="27" width="3.53125" style="186" customWidth="1"/>
    <col min="28" max="28" width="8.1328125" style="186" customWidth="1"/>
    <col min="29" max="29" width="7.86328125" style="186" customWidth="1"/>
    <col min="30" max="30" width="8.46484375" style="186" customWidth="1"/>
    <col min="31" max="32" width="5.46484375" style="186" customWidth="1"/>
    <col min="33" max="33" width="3.33203125" style="186" customWidth="1"/>
    <col min="34" max="34" width="8" style="186" customWidth="1"/>
    <col min="35" max="38" width="5.46484375" style="186" customWidth="1"/>
    <col min="39" max="39" width="1.53125" style="186" customWidth="1"/>
    <col min="40" max="40" width="5.46484375" style="186" customWidth="1"/>
    <col min="41" max="41" width="9.33203125" style="186" customWidth="1"/>
    <col min="42" max="44" width="5.46484375" style="186" customWidth="1"/>
    <col min="45" max="57" width="11.53125" style="186"/>
    <col min="58" max="58" width="12.1328125" style="186" customWidth="1"/>
    <col min="59" max="16384" width="11.53125" style="186"/>
  </cols>
  <sheetData>
    <row r="1" spans="1:54" s="644" customFormat="1" ht="31.8" customHeight="1" thickBot="1" x14ac:dyDescent="0.4">
      <c r="A1" s="951" t="str">
        <f>+Explications!A1:R1</f>
        <v>CARRE D'AS 2025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952"/>
      <c r="N1" s="952"/>
      <c r="O1" s="952"/>
      <c r="P1" s="952"/>
      <c r="Q1" s="952"/>
      <c r="R1" s="952"/>
      <c r="S1" s="952"/>
      <c r="T1" s="952"/>
      <c r="U1" s="952"/>
      <c r="V1" s="952"/>
      <c r="W1" s="952"/>
      <c r="X1" s="952"/>
      <c r="Y1" s="952"/>
      <c r="Z1" s="953"/>
      <c r="AB1" s="951" t="s">
        <v>23</v>
      </c>
      <c r="AC1" s="952"/>
      <c r="AD1" s="952"/>
      <c r="AE1" s="952"/>
      <c r="AF1" s="952"/>
      <c r="AG1" s="952"/>
      <c r="AH1" s="952"/>
      <c r="AI1" s="952"/>
      <c r="AJ1" s="952"/>
      <c r="AK1" s="952"/>
      <c r="AL1" s="952"/>
      <c r="AM1" s="952"/>
      <c r="AN1" s="952"/>
      <c r="AO1" s="952"/>
      <c r="AP1" s="952"/>
      <c r="AQ1" s="952"/>
      <c r="AR1" s="952"/>
      <c r="AS1" s="952"/>
      <c r="AT1" s="952"/>
      <c r="AU1" s="952"/>
      <c r="AV1" s="952"/>
      <c r="AW1" s="952"/>
      <c r="AX1" s="952"/>
      <c r="AY1" s="952"/>
      <c r="AZ1" s="952"/>
      <c r="BA1" s="952"/>
      <c r="BB1" s="953"/>
    </row>
    <row r="2" spans="1:54" ht="20" customHeight="1" x14ac:dyDescent="0.4">
      <c r="A2" s="189" t="s">
        <v>133</v>
      </c>
      <c r="B2" s="190">
        <f>+Explications!I35</f>
        <v>45916</v>
      </c>
      <c r="C2" s="191"/>
      <c r="D2" s="192" t="s">
        <v>131</v>
      </c>
      <c r="E2" s="189" t="str">
        <f>+Explications!I36</f>
        <v>Chevannes</v>
      </c>
      <c r="F2" s="189"/>
      <c r="G2" s="189"/>
      <c r="H2" s="191"/>
      <c r="I2" s="189" t="s">
        <v>224</v>
      </c>
      <c r="J2" s="189" t="str">
        <f>+Explications!I37</f>
        <v>Chevannes</v>
      </c>
      <c r="K2" s="189"/>
      <c r="L2" s="189"/>
      <c r="M2" s="189"/>
      <c r="N2" s="189"/>
      <c r="O2" s="189"/>
      <c r="P2" s="189" t="s">
        <v>391</v>
      </c>
      <c r="Q2" s="189"/>
      <c r="R2" s="189" t="str">
        <f>+Explications!I38</f>
        <v>Simple</v>
      </c>
      <c r="S2" s="189"/>
      <c r="T2" s="189"/>
      <c r="U2" s="189" t="s">
        <v>25</v>
      </c>
      <c r="V2" s="189"/>
      <c r="W2" s="189"/>
      <c r="X2" s="193"/>
      <c r="Y2" s="189"/>
      <c r="AB2" s="954"/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</row>
    <row r="3" spans="1:54" ht="13.15" thickBot="1" x14ac:dyDescent="0.4">
      <c r="B3" s="194"/>
    </row>
    <row r="4" spans="1:54" ht="16.5" customHeight="1" thickBot="1" x14ac:dyDescent="0.4">
      <c r="B4" s="932" t="s">
        <v>0</v>
      </c>
      <c r="C4" s="933"/>
      <c r="D4" s="933"/>
      <c r="E4" s="933"/>
      <c r="F4" s="934"/>
      <c r="G4" s="95"/>
      <c r="H4" s="95"/>
      <c r="I4" s="932" t="s">
        <v>3</v>
      </c>
      <c r="J4" s="933"/>
      <c r="K4" s="933"/>
      <c r="L4" s="933"/>
      <c r="M4" s="934"/>
      <c r="AB4" s="932" t="s">
        <v>0</v>
      </c>
      <c r="AC4" s="933"/>
      <c r="AD4" s="933"/>
      <c r="AE4" s="933"/>
      <c r="AF4" s="934"/>
      <c r="AH4" s="932" t="s">
        <v>3</v>
      </c>
      <c r="AI4" s="933"/>
      <c r="AJ4" s="933"/>
      <c r="AK4" s="933"/>
      <c r="AL4" s="934"/>
      <c r="AN4" s="932" t="s">
        <v>18</v>
      </c>
      <c r="AO4" s="933"/>
      <c r="AP4" s="933"/>
      <c r="AQ4" s="933"/>
      <c r="AR4" s="934"/>
      <c r="AT4" s="938" t="s">
        <v>231</v>
      </c>
      <c r="AU4" s="939"/>
      <c r="AV4" s="939"/>
      <c r="AW4" s="939"/>
      <c r="AX4" s="939"/>
      <c r="AY4" s="939"/>
      <c r="AZ4" s="939"/>
      <c r="BA4" s="939"/>
      <c r="BB4" s="940"/>
    </row>
    <row r="5" spans="1:54" ht="16.5" customHeight="1" thickBot="1" x14ac:dyDescent="0.4">
      <c r="B5" s="198" t="s">
        <v>85</v>
      </c>
      <c r="C5" s="199" t="s">
        <v>90</v>
      </c>
      <c r="D5" s="200" t="s">
        <v>24</v>
      </c>
      <c r="E5" s="201" t="s">
        <v>48</v>
      </c>
      <c r="F5" s="202" t="s">
        <v>21</v>
      </c>
      <c r="G5" s="95"/>
      <c r="H5" s="95"/>
      <c r="I5" s="203" t="str">
        <f>+B5</f>
        <v>Nom Prénom</v>
      </c>
      <c r="J5" s="204" t="s">
        <v>90</v>
      </c>
      <c r="K5" s="203" t="str">
        <f>+D5</f>
        <v>Club *</v>
      </c>
      <c r="L5" s="203" t="s">
        <v>48</v>
      </c>
      <c r="M5" s="202" t="s">
        <v>21</v>
      </c>
      <c r="O5" s="946" t="s">
        <v>18</v>
      </c>
      <c r="P5" s="947"/>
      <c r="Q5" s="947"/>
      <c r="R5" s="948"/>
      <c r="S5" s="949" t="s">
        <v>2</v>
      </c>
      <c r="T5" s="950"/>
      <c r="W5" s="932" t="s">
        <v>15</v>
      </c>
      <c r="X5" s="934"/>
      <c r="AB5" s="205" t="str">
        <f>+W6</f>
        <v>ASGAF</v>
      </c>
      <c r="AC5" s="206" t="str">
        <f>+W7</f>
        <v>Chevannes</v>
      </c>
      <c r="AD5" s="206" t="str">
        <f>+W8</f>
        <v>Chevry</v>
      </c>
      <c r="AE5" s="206" t="str">
        <f>+W9</f>
        <v>Corbuches</v>
      </c>
      <c r="AF5" s="207" t="str">
        <f>+W10</f>
        <v>Réveillon</v>
      </c>
      <c r="AH5" s="205" t="str">
        <f>+AB5</f>
        <v>ASGAF</v>
      </c>
      <c r="AI5" s="206" t="str">
        <f>+AC5</f>
        <v>Chevannes</v>
      </c>
      <c r="AJ5" s="206" t="str">
        <f>+AD5</f>
        <v>Chevry</v>
      </c>
      <c r="AK5" s="206" t="str">
        <f>+AE5</f>
        <v>Corbuches</v>
      </c>
      <c r="AL5" s="207" t="str">
        <f>+AF5</f>
        <v>Réveillon</v>
      </c>
      <c r="AN5" s="205" t="str">
        <f>+AH5</f>
        <v>ASGAF</v>
      </c>
      <c r="AO5" s="206" t="str">
        <f>+AI5</f>
        <v>Chevannes</v>
      </c>
      <c r="AP5" s="206" t="str">
        <f>+AJ5</f>
        <v>Chevry</v>
      </c>
      <c r="AQ5" s="206" t="str">
        <f>+AK5</f>
        <v>Corbuches</v>
      </c>
      <c r="AR5" s="207" t="str">
        <f>+AL5</f>
        <v>Réveillon</v>
      </c>
      <c r="AT5" s="932" t="s">
        <v>227</v>
      </c>
      <c r="AU5" s="933"/>
      <c r="AV5" s="934"/>
      <c r="AW5" s="932" t="s">
        <v>86</v>
      </c>
      <c r="AX5" s="933"/>
      <c r="AY5" s="934"/>
      <c r="AZ5" s="932" t="s">
        <v>87</v>
      </c>
      <c r="BA5" s="933"/>
      <c r="BB5" s="934"/>
    </row>
    <row r="6" spans="1:54" ht="16.5" customHeight="1" thickBot="1" x14ac:dyDescent="0.4">
      <c r="A6" s="208">
        <v>1</v>
      </c>
      <c r="B6" s="209" t="str">
        <f t="shared" ref="B6:E21" si="0">+B42</f>
        <v>Dilun Olivier</v>
      </c>
      <c r="C6" s="210" t="str">
        <f>+C42</f>
        <v>H</v>
      </c>
      <c r="D6" s="211" t="str">
        <f t="shared" ref="D6:E14" si="1">+D42</f>
        <v>Réveillon</v>
      </c>
      <c r="E6" s="212">
        <f t="shared" si="1"/>
        <v>7.3</v>
      </c>
      <c r="F6" s="239">
        <f>N6*(IF(E6&lt;36,1,0))</f>
        <v>30</v>
      </c>
      <c r="H6" s="208">
        <v>1</v>
      </c>
      <c r="I6" s="209" t="str">
        <f t="shared" ref="I6:K21" si="2">+I42</f>
        <v>Combrisson Jean-Luc</v>
      </c>
      <c r="J6" s="210" t="str">
        <f t="shared" si="2"/>
        <v>H</v>
      </c>
      <c r="K6" s="210" t="str">
        <f t="shared" si="2"/>
        <v>Chevry</v>
      </c>
      <c r="L6" s="212">
        <f t="shared" ref="L6:L35" si="3">VALUE(+L42)</f>
        <v>31.7</v>
      </c>
      <c r="M6" s="239">
        <f>N6*(IF(L6&lt;36,1,0))</f>
        <v>30</v>
      </c>
      <c r="N6" s="213">
        <v>30</v>
      </c>
      <c r="O6" s="214" t="s">
        <v>228</v>
      </c>
      <c r="P6" s="215" t="str">
        <f>+I5</f>
        <v>Nom Prénom</v>
      </c>
      <c r="Q6" s="215" t="str">
        <f>+J5</f>
        <v>H/F</v>
      </c>
      <c r="R6" s="215" t="str">
        <f>+K5</f>
        <v>Club *</v>
      </c>
      <c r="S6" s="215" t="s">
        <v>228</v>
      </c>
      <c r="T6" s="216" t="s">
        <v>230</v>
      </c>
      <c r="W6" s="217" t="s">
        <v>311</v>
      </c>
      <c r="X6" s="218">
        <f>AB121</f>
        <v>12</v>
      </c>
      <c r="AB6" s="219" t="str">
        <f>IF($D6=AB$5,$F6,"")</f>
        <v/>
      </c>
      <c r="AC6" s="220" t="str">
        <f t="shared" ref="AC6:AF21" si="4">IF($D6=AC$5,$F6,"")</f>
        <v/>
      </c>
      <c r="AD6" s="220" t="str">
        <f t="shared" si="4"/>
        <v/>
      </c>
      <c r="AE6" s="220" t="str">
        <f t="shared" si="4"/>
        <v/>
      </c>
      <c r="AF6" s="221">
        <f t="shared" si="4"/>
        <v>30</v>
      </c>
      <c r="AH6" s="222" t="str">
        <f>IF($K6=AH$5,$M6,"")</f>
        <v/>
      </c>
      <c r="AI6" s="223" t="str">
        <f t="shared" ref="AI6:AL21" si="5">IF($K6=AI$5,$M6,"")</f>
        <v/>
      </c>
      <c r="AJ6" s="223">
        <f t="shared" si="5"/>
        <v>30</v>
      </c>
      <c r="AK6" s="223" t="str">
        <f t="shared" si="5"/>
        <v/>
      </c>
      <c r="AL6" s="224" t="str">
        <f t="shared" si="5"/>
        <v/>
      </c>
      <c r="AN6" s="219" t="str">
        <f>IF($R7=AN$5,$S7,"")</f>
        <v/>
      </c>
      <c r="AO6" s="220" t="str">
        <f t="shared" ref="AO6:AR17" si="6">IF($R7=AO$5,$S7,"")</f>
        <v/>
      </c>
      <c r="AP6" s="220" t="str">
        <f t="shared" si="6"/>
        <v/>
      </c>
      <c r="AQ6" s="220" t="str">
        <f t="shared" si="6"/>
        <v/>
      </c>
      <c r="AR6" s="221" t="str">
        <f t="shared" si="6"/>
        <v/>
      </c>
      <c r="AT6" s="202" t="s">
        <v>229</v>
      </c>
      <c r="AU6" s="202" t="s">
        <v>228</v>
      </c>
      <c r="AV6" s="202" t="s">
        <v>1</v>
      </c>
      <c r="AW6" s="202" t="s">
        <v>229</v>
      </c>
      <c r="AX6" s="202" t="s">
        <v>228</v>
      </c>
      <c r="AY6" s="202" t="s">
        <v>1</v>
      </c>
      <c r="AZ6" s="202" t="s">
        <v>229</v>
      </c>
      <c r="BA6" s="202" t="s">
        <v>228</v>
      </c>
      <c r="BB6" s="202" t="s">
        <v>1</v>
      </c>
    </row>
    <row r="7" spans="1:54" ht="16.5" customHeight="1" thickBot="1" x14ac:dyDescent="0.4">
      <c r="A7" s="225">
        <v>2</v>
      </c>
      <c r="B7" s="226" t="str">
        <f t="shared" si="0"/>
        <v>Viron Alain</v>
      </c>
      <c r="C7" s="227" t="str">
        <f t="shared" si="0"/>
        <v>H</v>
      </c>
      <c r="D7" s="228" t="str">
        <f t="shared" si="1"/>
        <v>Chevannes</v>
      </c>
      <c r="E7" s="212">
        <f t="shared" si="1"/>
        <v>11</v>
      </c>
      <c r="F7" s="244">
        <f t="shared" ref="F7:F35" si="7">N7*(IF(E7&lt;36,1,0))</f>
        <v>29</v>
      </c>
      <c r="H7" s="225">
        <v>2</v>
      </c>
      <c r="I7" s="226" t="str">
        <f t="shared" si="2"/>
        <v>Lezervant Sophie</v>
      </c>
      <c r="J7" s="227" t="str">
        <f t="shared" si="2"/>
        <v>F</v>
      </c>
      <c r="K7" s="227" t="str">
        <f t="shared" si="2"/>
        <v>ASGAF</v>
      </c>
      <c r="L7" s="212">
        <f t="shared" si="3"/>
        <v>23.7</v>
      </c>
      <c r="M7" s="239">
        <f t="shared" ref="M7:M34" si="8">N7*(IF(L7&lt;36,1,0))</f>
        <v>29</v>
      </c>
      <c r="N7" s="229">
        <v>29</v>
      </c>
      <c r="O7" s="230">
        <v>1</v>
      </c>
      <c r="P7" s="231" t="str">
        <f t="shared" ref="P7:P18" si="9">IFERROR(VLOOKUP($O7,$AU$7:$AV$36,2,0),"")</f>
        <v/>
      </c>
      <c r="Q7" s="231" t="str">
        <f t="shared" ref="Q7:Q18" si="10">IFERROR(VLOOKUP($P7,$I$6:$L$35,4,0),"")</f>
        <v/>
      </c>
      <c r="R7" s="231" t="str">
        <f t="shared" ref="R7:R18" si="11">IFERROR(VLOOKUP($P7,$I$6:$L$35,3,0),"")</f>
        <v/>
      </c>
      <c r="S7" s="223">
        <f t="shared" ref="S7:S18" si="12">IF(P7&lt;&gt;"",T7,0)</f>
        <v>0</v>
      </c>
      <c r="T7" s="224" t="str">
        <f>IFERROR(VLOOKUP($P7,$I$6:$M$35,5,0),"")</f>
        <v/>
      </c>
      <c r="W7" s="232" t="str">
        <f>+Liste_J!O8</f>
        <v>Chevannes</v>
      </c>
      <c r="X7" s="233">
        <f>AC121</f>
        <v>24</v>
      </c>
      <c r="AB7" s="234" t="str">
        <f t="shared" ref="AB7:AF35" si="13">IF($D7=AB$5,$F7,"")</f>
        <v/>
      </c>
      <c r="AC7" s="235">
        <f t="shared" si="4"/>
        <v>29</v>
      </c>
      <c r="AD7" s="235" t="str">
        <f t="shared" si="4"/>
        <v/>
      </c>
      <c r="AE7" s="235" t="str">
        <f t="shared" si="4"/>
        <v/>
      </c>
      <c r="AF7" s="236" t="str">
        <f t="shared" si="4"/>
        <v/>
      </c>
      <c r="AH7" s="234">
        <f t="shared" ref="AH7:AL35" si="14">IF($K7=AH$5,$M7,"")</f>
        <v>29</v>
      </c>
      <c r="AI7" s="235" t="str">
        <f t="shared" si="5"/>
        <v/>
      </c>
      <c r="AJ7" s="235" t="str">
        <f t="shared" si="5"/>
        <v/>
      </c>
      <c r="AK7" s="235" t="str">
        <f t="shared" si="5"/>
        <v/>
      </c>
      <c r="AL7" s="236" t="str">
        <f t="shared" si="5"/>
        <v/>
      </c>
      <c r="AN7" s="234" t="str">
        <f t="shared" ref="AN7:AN17" si="15">IF($R8=AN$5,$S8,"")</f>
        <v/>
      </c>
      <c r="AO7" s="235" t="str">
        <f t="shared" si="6"/>
        <v/>
      </c>
      <c r="AP7" s="235" t="str">
        <f t="shared" si="6"/>
        <v/>
      </c>
      <c r="AQ7" s="235" t="str">
        <f t="shared" si="6"/>
        <v/>
      </c>
      <c r="AR7" s="236" t="str">
        <f t="shared" si="6"/>
        <v/>
      </c>
      <c r="AT7" s="237">
        <f>IF(L6&gt;36,N6,0)</f>
        <v>0</v>
      </c>
      <c r="AU7" s="238">
        <f t="shared" ref="AU7:AU36" si="16">IF(AT7&lt;&gt;0,RANK(AT7,AT$7:AT$36),0)</f>
        <v>0</v>
      </c>
      <c r="AV7" s="238" t="str">
        <f t="shared" ref="AV7:AV36" si="17">IF(AU7&lt;&gt;0,$I6,"")</f>
        <v/>
      </c>
      <c r="AW7" s="238">
        <f t="shared" ref="AW7:AW36" si="18">IF((L6&gt;36),0,IF(J6="F",M6,0))</f>
        <v>0</v>
      </c>
      <c r="AX7" s="238">
        <f t="shared" ref="AX7:AX36" si="19">IF(AW7&lt;&gt;0,RANK(AW7,AW$7:AW$36),0)</f>
        <v>0</v>
      </c>
      <c r="AY7" s="238" t="str">
        <f t="shared" ref="AY7:AY36" si="20">IF(AX7&lt;&gt;0,$I6,"")</f>
        <v/>
      </c>
      <c r="AZ7" s="238">
        <f t="shared" ref="AZ7:AZ36" si="21">IF((L6&gt;36),0,IF(J6="F",0,M6))</f>
        <v>30</v>
      </c>
      <c r="BA7" s="238">
        <f t="shared" ref="BA7:BA36" si="22">IF(AZ7&lt;&gt;0,RANK(AZ7,AZ$7:AZ$36),0)</f>
        <v>1</v>
      </c>
      <c r="BB7" s="239" t="str">
        <f t="shared" ref="BB7:BB36" si="23">IF(BA7&lt;&gt;0,$I6,"")</f>
        <v>Combrisson Jean-Luc</v>
      </c>
    </row>
    <row r="8" spans="1:54" ht="16.5" customHeight="1" thickBot="1" x14ac:dyDescent="0.4">
      <c r="A8" s="225">
        <v>3</v>
      </c>
      <c r="B8" s="226" t="str">
        <f t="shared" si="0"/>
        <v>Bridier Jean Michel</v>
      </c>
      <c r="C8" s="227" t="str">
        <f t="shared" si="0"/>
        <v>H</v>
      </c>
      <c r="D8" s="228" t="str">
        <f t="shared" si="1"/>
        <v>Réveillon</v>
      </c>
      <c r="E8" s="212">
        <f t="shared" si="1"/>
        <v>9.6999999999999993</v>
      </c>
      <c r="F8" s="244">
        <f t="shared" si="7"/>
        <v>28</v>
      </c>
      <c r="H8" s="225">
        <v>3</v>
      </c>
      <c r="I8" s="226" t="str">
        <f t="shared" si="2"/>
        <v>Schlack Pascal</v>
      </c>
      <c r="J8" s="227" t="str">
        <f t="shared" si="2"/>
        <v>H</v>
      </c>
      <c r="K8" s="227" t="str">
        <f t="shared" si="2"/>
        <v>ASGAF</v>
      </c>
      <c r="L8" s="212">
        <f t="shared" si="3"/>
        <v>31</v>
      </c>
      <c r="M8" s="239">
        <f t="shared" si="8"/>
        <v>28</v>
      </c>
      <c r="N8" s="229">
        <v>28</v>
      </c>
      <c r="O8" s="240">
        <v>2</v>
      </c>
      <c r="P8" s="241" t="str">
        <f t="shared" si="9"/>
        <v/>
      </c>
      <c r="Q8" s="241" t="str">
        <f t="shared" si="10"/>
        <v/>
      </c>
      <c r="R8" s="241" t="str">
        <f t="shared" si="11"/>
        <v/>
      </c>
      <c r="S8" s="223">
        <f t="shared" si="12"/>
        <v>0</v>
      </c>
      <c r="T8" s="224" t="str">
        <f>IFERROR(VLOOKUP($P8,$I$6:$M$35,5,0),"")</f>
        <v/>
      </c>
      <c r="W8" s="232" t="s">
        <v>11</v>
      </c>
      <c r="X8" s="233">
        <f>AD121</f>
        <v>8</v>
      </c>
      <c r="AB8" s="234" t="str">
        <f t="shared" si="13"/>
        <v/>
      </c>
      <c r="AC8" s="235" t="str">
        <f t="shared" si="4"/>
        <v/>
      </c>
      <c r="AD8" s="235" t="str">
        <f t="shared" si="4"/>
        <v/>
      </c>
      <c r="AE8" s="235" t="str">
        <f t="shared" si="4"/>
        <v/>
      </c>
      <c r="AF8" s="236">
        <f t="shared" si="4"/>
        <v>28</v>
      </c>
      <c r="AH8" s="234">
        <f t="shared" si="14"/>
        <v>28</v>
      </c>
      <c r="AI8" s="235" t="str">
        <f t="shared" si="5"/>
        <v/>
      </c>
      <c r="AJ8" s="235" t="str">
        <f t="shared" si="5"/>
        <v/>
      </c>
      <c r="AK8" s="235" t="str">
        <f t="shared" si="5"/>
        <v/>
      </c>
      <c r="AL8" s="236" t="str">
        <f t="shared" si="5"/>
        <v/>
      </c>
      <c r="AN8" s="234" t="str">
        <f t="shared" si="15"/>
        <v/>
      </c>
      <c r="AO8" s="235" t="str">
        <f t="shared" si="6"/>
        <v/>
      </c>
      <c r="AP8" s="235" t="str">
        <f t="shared" si="6"/>
        <v/>
      </c>
      <c r="AQ8" s="235" t="str">
        <f t="shared" si="6"/>
        <v/>
      </c>
      <c r="AR8" s="236" t="str">
        <f t="shared" si="6"/>
        <v/>
      </c>
      <c r="AT8" s="242">
        <f t="shared" ref="AT8:AT36" si="24">IF(L7&gt;36,N7,0)</f>
        <v>0</v>
      </c>
      <c r="AU8" s="243">
        <f t="shared" si="16"/>
        <v>0</v>
      </c>
      <c r="AV8" s="243" t="str">
        <f t="shared" si="17"/>
        <v/>
      </c>
      <c r="AW8" s="243">
        <f t="shared" si="18"/>
        <v>29</v>
      </c>
      <c r="AX8" s="243">
        <f t="shared" si="19"/>
        <v>1</v>
      </c>
      <c r="AY8" s="243" t="str">
        <f t="shared" si="20"/>
        <v>Lezervant Sophie</v>
      </c>
      <c r="AZ8" s="243">
        <f t="shared" si="21"/>
        <v>0</v>
      </c>
      <c r="BA8" s="243">
        <f t="shared" si="22"/>
        <v>0</v>
      </c>
      <c r="BB8" s="244" t="str">
        <f t="shared" si="23"/>
        <v/>
      </c>
    </row>
    <row r="9" spans="1:54" ht="16.5" customHeight="1" thickBot="1" x14ac:dyDescent="0.4">
      <c r="A9" s="225">
        <v>4</v>
      </c>
      <c r="B9" s="226" t="str">
        <f t="shared" si="0"/>
        <v>Pietszch Andre</v>
      </c>
      <c r="C9" s="227" t="str">
        <f t="shared" si="0"/>
        <v>H</v>
      </c>
      <c r="D9" s="228" t="str">
        <f t="shared" si="1"/>
        <v>Chevannes</v>
      </c>
      <c r="E9" s="212">
        <f t="shared" si="1"/>
        <v>10.3</v>
      </c>
      <c r="F9" s="244">
        <f t="shared" si="7"/>
        <v>27</v>
      </c>
      <c r="H9" s="225">
        <v>4</v>
      </c>
      <c r="I9" s="226" t="str">
        <f t="shared" si="2"/>
        <v>Sauvadet Yannick</v>
      </c>
      <c r="J9" s="227" t="str">
        <f t="shared" si="2"/>
        <v>F</v>
      </c>
      <c r="K9" s="227" t="str">
        <f t="shared" si="2"/>
        <v>ASGAF</v>
      </c>
      <c r="L9" s="212">
        <f t="shared" si="3"/>
        <v>24.9</v>
      </c>
      <c r="M9" s="239">
        <f t="shared" si="8"/>
        <v>27</v>
      </c>
      <c r="N9" s="229">
        <v>27</v>
      </c>
      <c r="O9" s="240">
        <v>3</v>
      </c>
      <c r="P9" s="241" t="str">
        <f t="shared" si="9"/>
        <v/>
      </c>
      <c r="Q9" s="241" t="str">
        <f t="shared" si="10"/>
        <v/>
      </c>
      <c r="R9" s="241" t="str">
        <f t="shared" si="11"/>
        <v/>
      </c>
      <c r="S9" s="223">
        <f t="shared" si="12"/>
        <v>0</v>
      </c>
      <c r="T9" s="224" t="str">
        <f t="shared" ref="T9:T18" si="25">IFERROR(VLOOKUP($P9,$I$6:$M$35,5,0),"")</f>
        <v/>
      </c>
      <c r="W9" s="232" t="s">
        <v>12</v>
      </c>
      <c r="X9" s="233">
        <f>AE121</f>
        <v>2</v>
      </c>
      <c r="AB9" s="234" t="str">
        <f t="shared" si="13"/>
        <v/>
      </c>
      <c r="AC9" s="235">
        <f t="shared" si="4"/>
        <v>27</v>
      </c>
      <c r="AD9" s="235" t="str">
        <f t="shared" si="4"/>
        <v/>
      </c>
      <c r="AE9" s="235" t="str">
        <f t="shared" si="4"/>
        <v/>
      </c>
      <c r="AF9" s="236" t="str">
        <f t="shared" si="4"/>
        <v/>
      </c>
      <c r="AH9" s="234">
        <f t="shared" si="14"/>
        <v>27</v>
      </c>
      <c r="AI9" s="235" t="str">
        <f t="shared" si="5"/>
        <v/>
      </c>
      <c r="AJ9" s="235" t="str">
        <f t="shared" si="5"/>
        <v/>
      </c>
      <c r="AK9" s="235" t="str">
        <f t="shared" si="5"/>
        <v/>
      </c>
      <c r="AL9" s="236" t="str">
        <f t="shared" si="5"/>
        <v/>
      </c>
      <c r="AN9" s="234" t="str">
        <f t="shared" si="15"/>
        <v/>
      </c>
      <c r="AO9" s="235" t="str">
        <f t="shared" si="6"/>
        <v/>
      </c>
      <c r="AP9" s="235" t="str">
        <f t="shared" si="6"/>
        <v/>
      </c>
      <c r="AQ9" s="235" t="str">
        <f t="shared" si="6"/>
        <v/>
      </c>
      <c r="AR9" s="236" t="str">
        <f t="shared" si="6"/>
        <v/>
      </c>
      <c r="AT9" s="242">
        <f t="shared" si="24"/>
        <v>0</v>
      </c>
      <c r="AU9" s="243">
        <f t="shared" si="16"/>
        <v>0</v>
      </c>
      <c r="AV9" s="243" t="str">
        <f t="shared" si="17"/>
        <v/>
      </c>
      <c r="AW9" s="243">
        <f t="shared" si="18"/>
        <v>0</v>
      </c>
      <c r="AX9" s="243">
        <f t="shared" si="19"/>
        <v>0</v>
      </c>
      <c r="AY9" s="243" t="str">
        <f t="shared" si="20"/>
        <v/>
      </c>
      <c r="AZ9" s="243">
        <f t="shared" si="21"/>
        <v>28</v>
      </c>
      <c r="BA9" s="243">
        <f t="shared" si="22"/>
        <v>2</v>
      </c>
      <c r="BB9" s="244" t="str">
        <f t="shared" si="23"/>
        <v>Schlack Pascal</v>
      </c>
    </row>
    <row r="10" spans="1:54" ht="16.5" customHeight="1" thickBot="1" x14ac:dyDescent="0.4">
      <c r="A10" s="225">
        <v>5</v>
      </c>
      <c r="B10" s="226" t="str">
        <f t="shared" si="0"/>
        <v>Delaunay Olivier</v>
      </c>
      <c r="C10" s="227" t="str">
        <f t="shared" si="0"/>
        <v>H</v>
      </c>
      <c r="D10" s="228" t="str">
        <f t="shared" si="1"/>
        <v>Corbuches</v>
      </c>
      <c r="E10" s="212">
        <f t="shared" si="1"/>
        <v>11.8</v>
      </c>
      <c r="F10" s="244">
        <f t="shared" si="7"/>
        <v>26</v>
      </c>
      <c r="H10" s="225">
        <v>5</v>
      </c>
      <c r="I10" s="226" t="str">
        <f t="shared" si="2"/>
        <v>Lafaye Jean-Francois</v>
      </c>
      <c r="J10" s="227" t="str">
        <f t="shared" si="2"/>
        <v>H</v>
      </c>
      <c r="K10" s="227" t="str">
        <f t="shared" si="2"/>
        <v>Réveillon</v>
      </c>
      <c r="L10" s="212">
        <f t="shared" si="3"/>
        <v>29.1</v>
      </c>
      <c r="M10" s="239">
        <f t="shared" si="8"/>
        <v>26</v>
      </c>
      <c r="N10" s="229">
        <v>26</v>
      </c>
      <c r="O10" s="240">
        <v>4</v>
      </c>
      <c r="P10" s="241" t="str">
        <f t="shared" si="9"/>
        <v/>
      </c>
      <c r="Q10" s="241" t="str">
        <f t="shared" si="10"/>
        <v/>
      </c>
      <c r="R10" s="241" t="str">
        <f t="shared" si="11"/>
        <v/>
      </c>
      <c r="S10" s="223">
        <f t="shared" si="12"/>
        <v>0</v>
      </c>
      <c r="T10" s="224" t="str">
        <f t="shared" si="25"/>
        <v/>
      </c>
      <c r="W10" s="232" t="s">
        <v>13</v>
      </c>
      <c r="X10" s="233">
        <f>AF121</f>
        <v>8</v>
      </c>
      <c r="AB10" s="234" t="str">
        <f t="shared" si="13"/>
        <v/>
      </c>
      <c r="AC10" s="235" t="str">
        <f t="shared" si="4"/>
        <v/>
      </c>
      <c r="AD10" s="235" t="str">
        <f t="shared" si="4"/>
        <v/>
      </c>
      <c r="AE10" s="235">
        <f t="shared" si="4"/>
        <v>26</v>
      </c>
      <c r="AF10" s="236" t="str">
        <f t="shared" si="4"/>
        <v/>
      </c>
      <c r="AH10" s="234" t="str">
        <f t="shared" si="14"/>
        <v/>
      </c>
      <c r="AI10" s="235" t="str">
        <f t="shared" si="5"/>
        <v/>
      </c>
      <c r="AJ10" s="235" t="str">
        <f t="shared" si="5"/>
        <v/>
      </c>
      <c r="AK10" s="235" t="str">
        <f t="shared" si="5"/>
        <v/>
      </c>
      <c r="AL10" s="236">
        <f t="shared" si="5"/>
        <v>26</v>
      </c>
      <c r="AN10" s="234" t="str">
        <f t="shared" si="15"/>
        <v/>
      </c>
      <c r="AO10" s="235" t="str">
        <f t="shared" si="6"/>
        <v/>
      </c>
      <c r="AP10" s="235" t="str">
        <f t="shared" si="6"/>
        <v/>
      </c>
      <c r="AQ10" s="235" t="str">
        <f t="shared" si="6"/>
        <v/>
      </c>
      <c r="AR10" s="236" t="str">
        <f t="shared" si="6"/>
        <v/>
      </c>
      <c r="AT10" s="242">
        <f t="shared" si="24"/>
        <v>0</v>
      </c>
      <c r="AU10" s="243">
        <f t="shared" si="16"/>
        <v>0</v>
      </c>
      <c r="AV10" s="243" t="str">
        <f t="shared" si="17"/>
        <v/>
      </c>
      <c r="AW10" s="243">
        <f t="shared" si="18"/>
        <v>27</v>
      </c>
      <c r="AX10" s="243">
        <f t="shared" si="19"/>
        <v>2</v>
      </c>
      <c r="AY10" s="243" t="str">
        <f t="shared" si="20"/>
        <v>Sauvadet Yannick</v>
      </c>
      <c r="AZ10" s="243">
        <f t="shared" si="21"/>
        <v>0</v>
      </c>
      <c r="BA10" s="243">
        <f t="shared" si="22"/>
        <v>0</v>
      </c>
      <c r="BB10" s="244" t="str">
        <f t="shared" si="23"/>
        <v/>
      </c>
    </row>
    <row r="11" spans="1:54" ht="16.5" customHeight="1" thickBot="1" x14ac:dyDescent="0.4">
      <c r="A11" s="225">
        <v>6</v>
      </c>
      <c r="B11" s="226" t="str">
        <f t="shared" si="0"/>
        <v>Lapatrie Gilles</v>
      </c>
      <c r="C11" s="227" t="str">
        <f t="shared" si="0"/>
        <v>H</v>
      </c>
      <c r="D11" s="228" t="str">
        <f t="shared" si="1"/>
        <v>Réveillon</v>
      </c>
      <c r="E11" s="212">
        <f t="shared" si="1"/>
        <v>11.2</v>
      </c>
      <c r="F11" s="244">
        <f t="shared" si="7"/>
        <v>25</v>
      </c>
      <c r="H11" s="225">
        <v>6</v>
      </c>
      <c r="I11" s="226" t="str">
        <f t="shared" si="2"/>
        <v>Perrone Laurent</v>
      </c>
      <c r="J11" s="227" t="str">
        <f t="shared" si="2"/>
        <v>H</v>
      </c>
      <c r="K11" s="227" t="str">
        <f t="shared" si="2"/>
        <v>Chevannes</v>
      </c>
      <c r="L11" s="212">
        <f t="shared" si="3"/>
        <v>29.3</v>
      </c>
      <c r="M11" s="239">
        <f t="shared" si="8"/>
        <v>25</v>
      </c>
      <c r="N11" s="229">
        <v>25</v>
      </c>
      <c r="O11" s="240">
        <v>5</v>
      </c>
      <c r="P11" s="241" t="str">
        <f t="shared" si="9"/>
        <v/>
      </c>
      <c r="Q11" s="241" t="str">
        <f t="shared" si="10"/>
        <v/>
      </c>
      <c r="R11" s="241" t="str">
        <f t="shared" si="11"/>
        <v/>
      </c>
      <c r="S11" s="223">
        <f t="shared" si="12"/>
        <v>0</v>
      </c>
      <c r="T11" s="224" t="str">
        <f t="shared" si="25"/>
        <v/>
      </c>
      <c r="W11" s="245" t="s">
        <v>8</v>
      </c>
      <c r="X11" s="246">
        <f>SUM(X6:X10)</f>
        <v>54</v>
      </c>
      <c r="AB11" s="234" t="str">
        <f t="shared" si="13"/>
        <v/>
      </c>
      <c r="AC11" s="235" t="str">
        <f t="shared" si="4"/>
        <v/>
      </c>
      <c r="AD11" s="235" t="str">
        <f t="shared" si="4"/>
        <v/>
      </c>
      <c r="AE11" s="235" t="str">
        <f t="shared" si="4"/>
        <v/>
      </c>
      <c r="AF11" s="236">
        <f t="shared" si="4"/>
        <v>25</v>
      </c>
      <c r="AH11" s="234" t="str">
        <f t="shared" si="14"/>
        <v/>
      </c>
      <c r="AI11" s="235">
        <f t="shared" si="5"/>
        <v>25</v>
      </c>
      <c r="AJ11" s="235" t="str">
        <f t="shared" si="5"/>
        <v/>
      </c>
      <c r="AK11" s="235" t="str">
        <f t="shared" si="5"/>
        <v/>
      </c>
      <c r="AL11" s="236" t="str">
        <f t="shared" si="5"/>
        <v/>
      </c>
      <c r="AN11" s="234" t="str">
        <f t="shared" si="15"/>
        <v/>
      </c>
      <c r="AO11" s="235" t="str">
        <f t="shared" si="6"/>
        <v/>
      </c>
      <c r="AP11" s="235" t="str">
        <f t="shared" si="6"/>
        <v/>
      </c>
      <c r="AQ11" s="235" t="str">
        <f t="shared" si="6"/>
        <v/>
      </c>
      <c r="AR11" s="236" t="str">
        <f t="shared" si="6"/>
        <v/>
      </c>
      <c r="AT11" s="242">
        <f t="shared" si="24"/>
        <v>0</v>
      </c>
      <c r="AU11" s="243">
        <f t="shared" si="16"/>
        <v>0</v>
      </c>
      <c r="AV11" s="243" t="str">
        <f t="shared" si="17"/>
        <v/>
      </c>
      <c r="AW11" s="243">
        <f t="shared" si="18"/>
        <v>0</v>
      </c>
      <c r="AX11" s="243">
        <f t="shared" si="19"/>
        <v>0</v>
      </c>
      <c r="AY11" s="243" t="str">
        <f t="shared" si="20"/>
        <v/>
      </c>
      <c r="AZ11" s="243">
        <f t="shared" si="21"/>
        <v>26</v>
      </c>
      <c r="BA11" s="243">
        <f t="shared" si="22"/>
        <v>3</v>
      </c>
      <c r="BB11" s="244" t="str">
        <f t="shared" si="23"/>
        <v>Lafaye Jean-Francois</v>
      </c>
    </row>
    <row r="12" spans="1:54" ht="16.5" customHeight="1" thickBot="1" x14ac:dyDescent="0.4">
      <c r="A12" s="225">
        <v>7</v>
      </c>
      <c r="B12" s="226" t="str">
        <f t="shared" si="0"/>
        <v>Szechter Bertrand</v>
      </c>
      <c r="C12" s="227" t="str">
        <f t="shared" si="0"/>
        <v>H</v>
      </c>
      <c r="D12" s="228" t="str">
        <f t="shared" si="1"/>
        <v>Corbuches</v>
      </c>
      <c r="E12" s="212">
        <f t="shared" si="1"/>
        <v>8.3000000000000007</v>
      </c>
      <c r="F12" s="244">
        <f t="shared" si="7"/>
        <v>24</v>
      </c>
      <c r="H12" s="225">
        <v>7</v>
      </c>
      <c r="I12" s="226" t="str">
        <f t="shared" si="2"/>
        <v>Reverdy Jean-Jacques</v>
      </c>
      <c r="J12" s="227" t="str">
        <f t="shared" si="2"/>
        <v>H</v>
      </c>
      <c r="K12" s="227" t="str">
        <f t="shared" si="2"/>
        <v>Chevry</v>
      </c>
      <c r="L12" s="212">
        <f t="shared" si="3"/>
        <v>20.8</v>
      </c>
      <c r="M12" s="239">
        <f t="shared" si="8"/>
        <v>24</v>
      </c>
      <c r="N12" s="229">
        <v>24</v>
      </c>
      <c r="O12" s="240">
        <v>6</v>
      </c>
      <c r="P12" s="241" t="str">
        <f t="shared" si="9"/>
        <v/>
      </c>
      <c r="Q12" s="241" t="str">
        <f t="shared" si="10"/>
        <v/>
      </c>
      <c r="R12" s="241" t="str">
        <f t="shared" si="11"/>
        <v/>
      </c>
      <c r="S12" s="223">
        <f t="shared" si="12"/>
        <v>0</v>
      </c>
      <c r="T12" s="224" t="str">
        <f t="shared" si="25"/>
        <v/>
      </c>
      <c r="AB12" s="234" t="str">
        <f t="shared" si="13"/>
        <v/>
      </c>
      <c r="AC12" s="235" t="str">
        <f t="shared" si="4"/>
        <v/>
      </c>
      <c r="AD12" s="235" t="str">
        <f t="shared" si="4"/>
        <v/>
      </c>
      <c r="AE12" s="235">
        <f t="shared" si="4"/>
        <v>24</v>
      </c>
      <c r="AF12" s="236" t="str">
        <f t="shared" si="4"/>
        <v/>
      </c>
      <c r="AH12" s="234" t="str">
        <f t="shared" si="14"/>
        <v/>
      </c>
      <c r="AI12" s="235" t="str">
        <f t="shared" si="5"/>
        <v/>
      </c>
      <c r="AJ12" s="235">
        <f t="shared" si="5"/>
        <v>24</v>
      </c>
      <c r="AK12" s="235" t="str">
        <f t="shared" si="5"/>
        <v/>
      </c>
      <c r="AL12" s="236" t="str">
        <f t="shared" si="5"/>
        <v/>
      </c>
      <c r="AN12" s="234" t="str">
        <f t="shared" si="15"/>
        <v/>
      </c>
      <c r="AO12" s="235" t="str">
        <f t="shared" si="6"/>
        <v/>
      </c>
      <c r="AP12" s="235" t="str">
        <f t="shared" si="6"/>
        <v/>
      </c>
      <c r="AQ12" s="235" t="str">
        <f t="shared" si="6"/>
        <v/>
      </c>
      <c r="AR12" s="236" t="str">
        <f t="shared" si="6"/>
        <v/>
      </c>
      <c r="AT12" s="242">
        <f t="shared" si="24"/>
        <v>0</v>
      </c>
      <c r="AU12" s="243">
        <f t="shared" si="16"/>
        <v>0</v>
      </c>
      <c r="AV12" s="243" t="str">
        <f t="shared" si="17"/>
        <v/>
      </c>
      <c r="AW12" s="243">
        <f t="shared" si="18"/>
        <v>0</v>
      </c>
      <c r="AX12" s="243">
        <f t="shared" si="19"/>
        <v>0</v>
      </c>
      <c r="AY12" s="243" t="str">
        <f t="shared" si="20"/>
        <v/>
      </c>
      <c r="AZ12" s="243">
        <f t="shared" si="21"/>
        <v>25</v>
      </c>
      <c r="BA12" s="243">
        <f t="shared" si="22"/>
        <v>4</v>
      </c>
      <c r="BB12" s="244" t="str">
        <f t="shared" si="23"/>
        <v>Perrone Laurent</v>
      </c>
    </row>
    <row r="13" spans="1:54" ht="16.5" customHeight="1" thickBot="1" x14ac:dyDescent="0.4">
      <c r="A13" s="225">
        <v>8</v>
      </c>
      <c r="B13" s="226" t="str">
        <f t="shared" si="0"/>
        <v>Foucault Lionel</v>
      </c>
      <c r="C13" s="227" t="str">
        <f t="shared" si="0"/>
        <v>H</v>
      </c>
      <c r="D13" s="228" t="str">
        <f t="shared" si="1"/>
        <v>Chevannes</v>
      </c>
      <c r="E13" s="212">
        <f t="shared" si="1"/>
        <v>16</v>
      </c>
      <c r="F13" s="244">
        <f t="shared" si="7"/>
        <v>23</v>
      </c>
      <c r="H13" s="225">
        <v>8</v>
      </c>
      <c r="I13" s="226" t="str">
        <f t="shared" si="2"/>
        <v>Delaunay Olivier</v>
      </c>
      <c r="J13" s="227" t="str">
        <f t="shared" si="2"/>
        <v>H</v>
      </c>
      <c r="K13" s="227" t="str">
        <f t="shared" si="2"/>
        <v>Corbuches</v>
      </c>
      <c r="L13" s="212">
        <f t="shared" si="3"/>
        <v>11.8</v>
      </c>
      <c r="M13" s="239">
        <f t="shared" si="8"/>
        <v>23</v>
      </c>
      <c r="N13" s="229">
        <v>23</v>
      </c>
      <c r="O13" s="240">
        <v>7</v>
      </c>
      <c r="P13" s="241" t="str">
        <f t="shared" si="9"/>
        <v/>
      </c>
      <c r="Q13" s="241" t="str">
        <f t="shared" si="10"/>
        <v/>
      </c>
      <c r="R13" s="241" t="str">
        <f t="shared" si="11"/>
        <v/>
      </c>
      <c r="S13" s="223">
        <f t="shared" si="12"/>
        <v>0</v>
      </c>
      <c r="T13" s="224" t="str">
        <f t="shared" si="25"/>
        <v/>
      </c>
      <c r="W13" s="932" t="s">
        <v>4</v>
      </c>
      <c r="X13" s="933"/>
      <c r="Y13" s="933"/>
      <c r="Z13" s="934"/>
      <c r="AB13" s="234" t="str">
        <f t="shared" si="13"/>
        <v/>
      </c>
      <c r="AC13" s="235">
        <f t="shared" si="4"/>
        <v>23</v>
      </c>
      <c r="AD13" s="235" t="str">
        <f t="shared" si="4"/>
        <v/>
      </c>
      <c r="AE13" s="235" t="str">
        <f t="shared" si="4"/>
        <v/>
      </c>
      <c r="AF13" s="236" t="str">
        <f t="shared" si="4"/>
        <v/>
      </c>
      <c r="AH13" s="234" t="str">
        <f t="shared" si="14"/>
        <v/>
      </c>
      <c r="AI13" s="235" t="str">
        <f t="shared" si="5"/>
        <v/>
      </c>
      <c r="AJ13" s="235" t="str">
        <f t="shared" si="5"/>
        <v/>
      </c>
      <c r="AK13" s="235">
        <f t="shared" si="5"/>
        <v>23</v>
      </c>
      <c r="AL13" s="236" t="str">
        <f t="shared" si="5"/>
        <v/>
      </c>
      <c r="AN13" s="234" t="str">
        <f t="shared" si="15"/>
        <v/>
      </c>
      <c r="AO13" s="235" t="str">
        <f t="shared" si="6"/>
        <v/>
      </c>
      <c r="AP13" s="235" t="str">
        <f t="shared" si="6"/>
        <v/>
      </c>
      <c r="AQ13" s="235" t="str">
        <f t="shared" si="6"/>
        <v/>
      </c>
      <c r="AR13" s="236" t="str">
        <f t="shared" si="6"/>
        <v/>
      </c>
      <c r="AT13" s="242">
        <f t="shared" si="24"/>
        <v>0</v>
      </c>
      <c r="AU13" s="243">
        <f t="shared" si="16"/>
        <v>0</v>
      </c>
      <c r="AV13" s="243" t="str">
        <f t="shared" si="17"/>
        <v/>
      </c>
      <c r="AW13" s="243">
        <f t="shared" si="18"/>
        <v>0</v>
      </c>
      <c r="AX13" s="243">
        <f t="shared" si="19"/>
        <v>0</v>
      </c>
      <c r="AY13" s="243" t="str">
        <f t="shared" si="20"/>
        <v/>
      </c>
      <c r="AZ13" s="243">
        <f t="shared" si="21"/>
        <v>24</v>
      </c>
      <c r="BA13" s="243">
        <f t="shared" si="22"/>
        <v>5</v>
      </c>
      <c r="BB13" s="244" t="str">
        <f t="shared" si="23"/>
        <v>Reverdy Jean-Jacques</v>
      </c>
    </row>
    <row r="14" spans="1:54" ht="16.5" customHeight="1" thickBot="1" x14ac:dyDescent="0.4">
      <c r="A14" s="225">
        <v>9</v>
      </c>
      <c r="B14" s="226" t="str">
        <f t="shared" si="0"/>
        <v>Dupuy Eric</v>
      </c>
      <c r="C14" s="227" t="str">
        <f t="shared" si="0"/>
        <v>H</v>
      </c>
      <c r="D14" s="228" t="str">
        <f t="shared" si="1"/>
        <v>ASGAF</v>
      </c>
      <c r="E14" s="212">
        <f t="shared" si="1"/>
        <v>13.8</v>
      </c>
      <c r="F14" s="244">
        <f t="shared" si="7"/>
        <v>22</v>
      </c>
      <c r="H14" s="225">
        <v>9</v>
      </c>
      <c r="I14" s="226" t="str">
        <f t="shared" si="2"/>
        <v>Foucault Lionel</v>
      </c>
      <c r="J14" s="227" t="str">
        <f t="shared" si="2"/>
        <v>H</v>
      </c>
      <c r="K14" s="227" t="str">
        <f t="shared" si="2"/>
        <v>Chevannes</v>
      </c>
      <c r="L14" s="212">
        <f t="shared" si="3"/>
        <v>16</v>
      </c>
      <c r="M14" s="239">
        <f t="shared" si="8"/>
        <v>22</v>
      </c>
      <c r="N14" s="229">
        <v>22</v>
      </c>
      <c r="O14" s="240">
        <v>8</v>
      </c>
      <c r="P14" s="241" t="str">
        <f t="shared" si="9"/>
        <v/>
      </c>
      <c r="Q14" s="241" t="str">
        <f t="shared" si="10"/>
        <v/>
      </c>
      <c r="R14" s="241" t="str">
        <f t="shared" si="11"/>
        <v/>
      </c>
      <c r="S14" s="223">
        <f t="shared" si="12"/>
        <v>0</v>
      </c>
      <c r="T14" s="224" t="str">
        <f t="shared" si="25"/>
        <v/>
      </c>
      <c r="W14" s="205" t="s">
        <v>5</v>
      </c>
      <c r="X14" s="206" t="s">
        <v>6</v>
      </c>
      <c r="Y14" s="247" t="s">
        <v>7</v>
      </c>
      <c r="Z14" s="202" t="s">
        <v>8</v>
      </c>
      <c r="AB14" s="234">
        <f t="shared" si="13"/>
        <v>22</v>
      </c>
      <c r="AC14" s="235" t="str">
        <f t="shared" si="4"/>
        <v/>
      </c>
      <c r="AD14" s="235" t="str">
        <f t="shared" si="4"/>
        <v/>
      </c>
      <c r="AE14" s="235" t="str">
        <f t="shared" si="4"/>
        <v/>
      </c>
      <c r="AF14" s="236" t="str">
        <f t="shared" si="4"/>
        <v/>
      </c>
      <c r="AH14" s="234" t="str">
        <f t="shared" si="14"/>
        <v/>
      </c>
      <c r="AI14" s="235">
        <f t="shared" si="5"/>
        <v>22</v>
      </c>
      <c r="AJ14" s="235" t="str">
        <f t="shared" si="5"/>
        <v/>
      </c>
      <c r="AK14" s="235" t="str">
        <f t="shared" si="5"/>
        <v/>
      </c>
      <c r="AL14" s="236" t="str">
        <f t="shared" si="5"/>
        <v/>
      </c>
      <c r="AN14" s="234" t="str">
        <f t="shared" si="15"/>
        <v/>
      </c>
      <c r="AO14" s="235" t="str">
        <f t="shared" si="6"/>
        <v/>
      </c>
      <c r="AP14" s="235" t="str">
        <f t="shared" si="6"/>
        <v/>
      </c>
      <c r="AQ14" s="235" t="str">
        <f t="shared" si="6"/>
        <v/>
      </c>
      <c r="AR14" s="236" t="str">
        <f t="shared" si="6"/>
        <v/>
      </c>
      <c r="AT14" s="242">
        <f t="shared" si="24"/>
        <v>0</v>
      </c>
      <c r="AU14" s="243">
        <f t="shared" si="16"/>
        <v>0</v>
      </c>
      <c r="AV14" s="243" t="str">
        <f t="shared" si="17"/>
        <v/>
      </c>
      <c r="AW14" s="243">
        <f t="shared" si="18"/>
        <v>0</v>
      </c>
      <c r="AX14" s="243">
        <f t="shared" si="19"/>
        <v>0</v>
      </c>
      <c r="AY14" s="243" t="str">
        <f t="shared" si="20"/>
        <v/>
      </c>
      <c r="AZ14" s="243">
        <f t="shared" si="21"/>
        <v>23</v>
      </c>
      <c r="BA14" s="243">
        <f t="shared" si="22"/>
        <v>6</v>
      </c>
      <c r="BB14" s="244" t="str">
        <f t="shared" si="23"/>
        <v>Delaunay Olivier</v>
      </c>
    </row>
    <row r="15" spans="1:54" ht="16.5" customHeight="1" thickBot="1" x14ac:dyDescent="0.4">
      <c r="A15" s="225">
        <v>10</v>
      </c>
      <c r="B15" s="226" t="str">
        <f t="shared" si="0"/>
        <v>Nicolle Olivier</v>
      </c>
      <c r="C15" s="227" t="str">
        <f t="shared" si="0"/>
        <v>H</v>
      </c>
      <c r="D15" s="228" t="str">
        <f t="shared" si="0"/>
        <v>Chevannes</v>
      </c>
      <c r="E15" s="212">
        <f t="shared" si="0"/>
        <v>15.6</v>
      </c>
      <c r="F15" s="244">
        <f t="shared" si="7"/>
        <v>21</v>
      </c>
      <c r="H15" s="225">
        <v>10</v>
      </c>
      <c r="I15" s="226" t="str">
        <f t="shared" si="2"/>
        <v>Tuytten Gerard</v>
      </c>
      <c r="J15" s="227" t="str">
        <f t="shared" si="2"/>
        <v>H</v>
      </c>
      <c r="K15" s="227" t="str">
        <f t="shared" si="2"/>
        <v>Chevannes</v>
      </c>
      <c r="L15" s="212">
        <f t="shared" si="3"/>
        <v>17.7</v>
      </c>
      <c r="M15" s="239">
        <f t="shared" si="8"/>
        <v>21</v>
      </c>
      <c r="N15" s="229">
        <v>21</v>
      </c>
      <c r="O15" s="240">
        <v>9</v>
      </c>
      <c r="P15" s="241" t="str">
        <f t="shared" si="9"/>
        <v/>
      </c>
      <c r="Q15" s="241" t="str">
        <f t="shared" si="10"/>
        <v/>
      </c>
      <c r="R15" s="241" t="str">
        <f t="shared" si="11"/>
        <v/>
      </c>
      <c r="S15" s="223">
        <f t="shared" si="12"/>
        <v>0</v>
      </c>
      <c r="T15" s="224" t="str">
        <f t="shared" si="25"/>
        <v/>
      </c>
      <c r="W15" s="217" t="str">
        <f>+W6</f>
        <v>ASGAF</v>
      </c>
      <c r="X15" s="220">
        <f>AB36</f>
        <v>89</v>
      </c>
      <c r="Y15" s="248">
        <f>AH36+AN18</f>
        <v>126</v>
      </c>
      <c r="Z15" s="249">
        <f>SUM(X15:Y15)</f>
        <v>215</v>
      </c>
      <c r="AB15" s="234" t="str">
        <f t="shared" si="13"/>
        <v/>
      </c>
      <c r="AC15" s="235">
        <f t="shared" si="4"/>
        <v>21</v>
      </c>
      <c r="AD15" s="235" t="str">
        <f t="shared" si="4"/>
        <v/>
      </c>
      <c r="AE15" s="235" t="str">
        <f t="shared" si="4"/>
        <v/>
      </c>
      <c r="AF15" s="236" t="str">
        <f t="shared" si="4"/>
        <v/>
      </c>
      <c r="AH15" s="234" t="str">
        <f t="shared" si="14"/>
        <v/>
      </c>
      <c r="AI15" s="235">
        <f t="shared" si="5"/>
        <v>21</v>
      </c>
      <c r="AJ15" s="235" t="str">
        <f t="shared" si="5"/>
        <v/>
      </c>
      <c r="AK15" s="235" t="str">
        <f t="shared" si="5"/>
        <v/>
      </c>
      <c r="AL15" s="236" t="str">
        <f t="shared" si="5"/>
        <v/>
      </c>
      <c r="AN15" s="234" t="str">
        <f t="shared" si="15"/>
        <v/>
      </c>
      <c r="AO15" s="235" t="str">
        <f t="shared" si="6"/>
        <v/>
      </c>
      <c r="AP15" s="235" t="str">
        <f t="shared" si="6"/>
        <v/>
      </c>
      <c r="AQ15" s="235" t="str">
        <f t="shared" si="6"/>
        <v/>
      </c>
      <c r="AR15" s="236" t="str">
        <f t="shared" si="6"/>
        <v/>
      </c>
      <c r="AT15" s="242">
        <f t="shared" si="24"/>
        <v>0</v>
      </c>
      <c r="AU15" s="243">
        <f t="shared" si="16"/>
        <v>0</v>
      </c>
      <c r="AV15" s="243" t="str">
        <f t="shared" si="17"/>
        <v/>
      </c>
      <c r="AW15" s="243">
        <f t="shared" si="18"/>
        <v>0</v>
      </c>
      <c r="AX15" s="243">
        <f t="shared" si="19"/>
        <v>0</v>
      </c>
      <c r="AY15" s="243" t="str">
        <f t="shared" si="20"/>
        <v/>
      </c>
      <c r="AZ15" s="243">
        <f t="shared" si="21"/>
        <v>22</v>
      </c>
      <c r="BA15" s="243">
        <f t="shared" si="22"/>
        <v>7</v>
      </c>
      <c r="BB15" s="244" t="str">
        <f t="shared" si="23"/>
        <v>Foucault Lionel</v>
      </c>
    </row>
    <row r="16" spans="1:54" ht="16.5" customHeight="1" thickBot="1" x14ac:dyDescent="0.4">
      <c r="A16" s="225">
        <v>11</v>
      </c>
      <c r="B16" s="226" t="str">
        <f t="shared" si="0"/>
        <v>Marcais Xavier</v>
      </c>
      <c r="C16" s="227" t="str">
        <f t="shared" si="0"/>
        <v>H</v>
      </c>
      <c r="D16" s="228" t="str">
        <f t="shared" si="0"/>
        <v>ASGAF</v>
      </c>
      <c r="E16" s="212">
        <f t="shared" si="0"/>
        <v>13.8</v>
      </c>
      <c r="F16" s="244">
        <f t="shared" si="7"/>
        <v>20</v>
      </c>
      <c r="H16" s="225">
        <v>11</v>
      </c>
      <c r="I16" s="226" t="str">
        <f t="shared" si="2"/>
        <v>Viron Alain</v>
      </c>
      <c r="J16" s="227" t="str">
        <f t="shared" si="2"/>
        <v>H</v>
      </c>
      <c r="K16" s="227" t="str">
        <f t="shared" si="2"/>
        <v>Chevannes</v>
      </c>
      <c r="L16" s="212">
        <f t="shared" si="3"/>
        <v>11</v>
      </c>
      <c r="M16" s="239">
        <f t="shared" si="8"/>
        <v>20</v>
      </c>
      <c r="N16" s="229">
        <v>20</v>
      </c>
      <c r="O16" s="240">
        <v>10</v>
      </c>
      <c r="P16" s="241" t="str">
        <f t="shared" si="9"/>
        <v/>
      </c>
      <c r="Q16" s="241" t="str">
        <f t="shared" si="10"/>
        <v/>
      </c>
      <c r="R16" s="241" t="str">
        <f t="shared" si="11"/>
        <v/>
      </c>
      <c r="S16" s="223">
        <f t="shared" si="12"/>
        <v>0</v>
      </c>
      <c r="T16" s="224" t="str">
        <f t="shared" si="25"/>
        <v/>
      </c>
      <c r="W16" s="232" t="str">
        <f t="shared" ref="W16:W20" si="26">+W7</f>
        <v>Chevannes</v>
      </c>
      <c r="X16" s="235">
        <f>AC36</f>
        <v>174</v>
      </c>
      <c r="Y16" s="250">
        <f>AI36+AO18</f>
        <v>135</v>
      </c>
      <c r="Z16" s="251">
        <f>SUM(X16:Y16)</f>
        <v>309</v>
      </c>
      <c r="AB16" s="234">
        <f t="shared" si="13"/>
        <v>20</v>
      </c>
      <c r="AC16" s="235" t="str">
        <f t="shared" si="4"/>
        <v/>
      </c>
      <c r="AD16" s="235" t="str">
        <f t="shared" si="4"/>
        <v/>
      </c>
      <c r="AE16" s="235" t="str">
        <f t="shared" si="4"/>
        <v/>
      </c>
      <c r="AF16" s="236" t="str">
        <f t="shared" si="4"/>
        <v/>
      </c>
      <c r="AH16" s="234" t="str">
        <f t="shared" si="14"/>
        <v/>
      </c>
      <c r="AI16" s="235">
        <f t="shared" si="5"/>
        <v>20</v>
      </c>
      <c r="AJ16" s="235" t="str">
        <f t="shared" si="5"/>
        <v/>
      </c>
      <c r="AK16" s="235" t="str">
        <f t="shared" si="5"/>
        <v/>
      </c>
      <c r="AL16" s="236" t="str">
        <f t="shared" si="5"/>
        <v/>
      </c>
      <c r="AN16" s="234" t="str">
        <f t="shared" si="15"/>
        <v/>
      </c>
      <c r="AO16" s="235" t="str">
        <f t="shared" si="6"/>
        <v/>
      </c>
      <c r="AP16" s="235" t="str">
        <f t="shared" si="6"/>
        <v/>
      </c>
      <c r="AQ16" s="235" t="str">
        <f t="shared" si="6"/>
        <v/>
      </c>
      <c r="AR16" s="236" t="str">
        <f t="shared" si="6"/>
        <v/>
      </c>
      <c r="AT16" s="242">
        <f t="shared" si="24"/>
        <v>0</v>
      </c>
      <c r="AU16" s="243">
        <f t="shared" si="16"/>
        <v>0</v>
      </c>
      <c r="AV16" s="243" t="str">
        <f t="shared" si="17"/>
        <v/>
      </c>
      <c r="AW16" s="243">
        <f t="shared" si="18"/>
        <v>0</v>
      </c>
      <c r="AX16" s="243">
        <f t="shared" si="19"/>
        <v>0</v>
      </c>
      <c r="AY16" s="243" t="str">
        <f t="shared" si="20"/>
        <v/>
      </c>
      <c r="AZ16" s="243">
        <f t="shared" si="21"/>
        <v>21</v>
      </c>
      <c r="BA16" s="243">
        <f t="shared" si="22"/>
        <v>8</v>
      </c>
      <c r="BB16" s="244" t="str">
        <f t="shared" si="23"/>
        <v>Tuytten Gerard</v>
      </c>
    </row>
    <row r="17" spans="1:54" ht="16.5" customHeight="1" thickBot="1" x14ac:dyDescent="0.4">
      <c r="A17" s="225">
        <v>12</v>
      </c>
      <c r="B17" s="226" t="str">
        <f t="shared" si="0"/>
        <v>Bellanger Alain</v>
      </c>
      <c r="C17" s="227" t="str">
        <f t="shared" si="0"/>
        <v>H</v>
      </c>
      <c r="D17" s="228" t="str">
        <f t="shared" si="0"/>
        <v>Chevannes</v>
      </c>
      <c r="E17" s="212">
        <f t="shared" si="0"/>
        <v>10</v>
      </c>
      <c r="F17" s="244">
        <f t="shared" si="7"/>
        <v>19</v>
      </c>
      <c r="H17" s="225">
        <v>12</v>
      </c>
      <c r="I17" s="226" t="str">
        <f t="shared" si="2"/>
        <v>Lapatrie Gilles</v>
      </c>
      <c r="J17" s="227" t="str">
        <f t="shared" si="2"/>
        <v>H</v>
      </c>
      <c r="K17" s="227" t="str">
        <f t="shared" si="2"/>
        <v>Réveillon</v>
      </c>
      <c r="L17" s="212">
        <f t="shared" si="3"/>
        <v>11.2</v>
      </c>
      <c r="M17" s="239">
        <f t="shared" si="8"/>
        <v>19</v>
      </c>
      <c r="N17" s="229">
        <v>19</v>
      </c>
      <c r="O17" s="240">
        <v>11</v>
      </c>
      <c r="P17" s="241" t="str">
        <f t="shared" si="9"/>
        <v/>
      </c>
      <c r="Q17" s="241" t="str">
        <f t="shared" si="10"/>
        <v/>
      </c>
      <c r="R17" s="241" t="str">
        <f t="shared" si="11"/>
        <v/>
      </c>
      <c r="S17" s="223">
        <f t="shared" si="12"/>
        <v>0</v>
      </c>
      <c r="T17" s="224" t="str">
        <f t="shared" si="25"/>
        <v/>
      </c>
      <c r="W17" s="232" t="str">
        <f t="shared" si="26"/>
        <v>Chevry</v>
      </c>
      <c r="X17" s="235">
        <f>AD36</f>
        <v>21</v>
      </c>
      <c r="Y17" s="250">
        <f>AJ36+AP18</f>
        <v>70</v>
      </c>
      <c r="Z17" s="251">
        <f>SUM(X17:Y17)</f>
        <v>91</v>
      </c>
      <c r="AB17" s="234" t="str">
        <f t="shared" si="13"/>
        <v/>
      </c>
      <c r="AC17" s="235">
        <f t="shared" si="4"/>
        <v>19</v>
      </c>
      <c r="AD17" s="235" t="str">
        <f t="shared" si="4"/>
        <v/>
      </c>
      <c r="AE17" s="235" t="str">
        <f t="shared" si="4"/>
        <v/>
      </c>
      <c r="AF17" s="236" t="str">
        <f t="shared" si="4"/>
        <v/>
      </c>
      <c r="AH17" s="234" t="str">
        <f t="shared" si="14"/>
        <v/>
      </c>
      <c r="AI17" s="235" t="str">
        <f t="shared" si="5"/>
        <v/>
      </c>
      <c r="AJ17" s="235" t="str">
        <f t="shared" si="5"/>
        <v/>
      </c>
      <c r="AK17" s="235" t="str">
        <f t="shared" si="5"/>
        <v/>
      </c>
      <c r="AL17" s="236">
        <f t="shared" si="5"/>
        <v>19</v>
      </c>
      <c r="AN17" s="257" t="str">
        <f t="shared" si="15"/>
        <v/>
      </c>
      <c r="AO17" s="255" t="str">
        <f t="shared" si="6"/>
        <v/>
      </c>
      <c r="AP17" s="255" t="str">
        <f t="shared" si="6"/>
        <v/>
      </c>
      <c r="AQ17" s="255" t="str">
        <f t="shared" si="6"/>
        <v/>
      </c>
      <c r="AR17" s="256" t="str">
        <f t="shared" si="6"/>
        <v/>
      </c>
      <c r="AT17" s="242">
        <f t="shared" si="24"/>
        <v>0</v>
      </c>
      <c r="AU17" s="243">
        <f t="shared" si="16"/>
        <v>0</v>
      </c>
      <c r="AV17" s="243" t="str">
        <f t="shared" si="17"/>
        <v/>
      </c>
      <c r="AW17" s="243">
        <f t="shared" si="18"/>
        <v>0</v>
      </c>
      <c r="AX17" s="243">
        <f t="shared" si="19"/>
        <v>0</v>
      </c>
      <c r="AY17" s="243" t="str">
        <f t="shared" si="20"/>
        <v/>
      </c>
      <c r="AZ17" s="243">
        <f t="shared" si="21"/>
        <v>20</v>
      </c>
      <c r="BA17" s="243">
        <f t="shared" si="22"/>
        <v>9</v>
      </c>
      <c r="BB17" s="244" t="str">
        <f t="shared" si="23"/>
        <v>Viron Alain</v>
      </c>
    </row>
    <row r="18" spans="1:54" ht="16.5" customHeight="1" thickBot="1" x14ac:dyDescent="0.4">
      <c r="A18" s="225">
        <v>13</v>
      </c>
      <c r="B18" s="226" t="str">
        <f t="shared" si="0"/>
        <v>Fapdepr Christophe</v>
      </c>
      <c r="C18" s="227" t="str">
        <f t="shared" si="0"/>
        <v>H</v>
      </c>
      <c r="D18" s="228" t="str">
        <f t="shared" si="0"/>
        <v>ASGAF</v>
      </c>
      <c r="E18" s="212">
        <f t="shared" si="0"/>
        <v>10.8</v>
      </c>
      <c r="F18" s="244">
        <f t="shared" si="7"/>
        <v>18</v>
      </c>
      <c r="H18" s="252">
        <v>13</v>
      </c>
      <c r="I18" s="226" t="str">
        <f t="shared" si="2"/>
        <v>Dilun Olivier</v>
      </c>
      <c r="J18" s="227" t="str">
        <f t="shared" si="2"/>
        <v>H</v>
      </c>
      <c r="K18" s="227" t="str">
        <f t="shared" si="2"/>
        <v>Réveillon</v>
      </c>
      <c r="L18" s="212">
        <f t="shared" si="3"/>
        <v>7.3</v>
      </c>
      <c r="M18" s="239">
        <f t="shared" si="8"/>
        <v>18</v>
      </c>
      <c r="N18" s="229">
        <v>18</v>
      </c>
      <c r="O18" s="253">
        <v>12</v>
      </c>
      <c r="P18" s="254" t="str">
        <f t="shared" si="9"/>
        <v/>
      </c>
      <c r="Q18" s="254" t="str">
        <f t="shared" si="10"/>
        <v/>
      </c>
      <c r="R18" s="254" t="str">
        <f t="shared" si="11"/>
        <v/>
      </c>
      <c r="S18" s="255">
        <f t="shared" si="12"/>
        <v>0</v>
      </c>
      <c r="T18" s="256" t="str">
        <f t="shared" si="25"/>
        <v/>
      </c>
      <c r="W18" s="232" t="str">
        <f t="shared" si="26"/>
        <v>Corbuches</v>
      </c>
      <c r="X18" s="235">
        <f>AE36</f>
        <v>50</v>
      </c>
      <c r="Y18" s="250">
        <f>AK36+AQ18</f>
        <v>23</v>
      </c>
      <c r="Z18" s="251">
        <f>SUM(X18:Y18)</f>
        <v>73</v>
      </c>
      <c r="AB18" s="234">
        <f t="shared" si="13"/>
        <v>18</v>
      </c>
      <c r="AC18" s="235" t="str">
        <f t="shared" si="4"/>
        <v/>
      </c>
      <c r="AD18" s="235" t="str">
        <f t="shared" si="4"/>
        <v/>
      </c>
      <c r="AE18" s="235" t="str">
        <f t="shared" si="4"/>
        <v/>
      </c>
      <c r="AF18" s="236" t="str">
        <f t="shared" si="4"/>
        <v/>
      </c>
      <c r="AH18" s="234" t="str">
        <f t="shared" si="14"/>
        <v/>
      </c>
      <c r="AI18" s="235" t="str">
        <f t="shared" si="5"/>
        <v/>
      </c>
      <c r="AJ18" s="235" t="str">
        <f t="shared" si="5"/>
        <v/>
      </c>
      <c r="AK18" s="235" t="str">
        <f t="shared" si="5"/>
        <v/>
      </c>
      <c r="AL18" s="236">
        <f t="shared" si="5"/>
        <v>18</v>
      </c>
      <c r="AN18" s="257">
        <f t="shared" ref="AN18:AR18" si="27">SUM(AN6:AN17)</f>
        <v>0</v>
      </c>
      <c r="AO18" s="255">
        <f t="shared" si="27"/>
        <v>0</v>
      </c>
      <c r="AP18" s="255">
        <f t="shared" si="27"/>
        <v>0</v>
      </c>
      <c r="AQ18" s="255">
        <f t="shared" si="27"/>
        <v>0</v>
      </c>
      <c r="AR18" s="256">
        <f t="shared" si="27"/>
        <v>0</v>
      </c>
      <c r="AT18" s="242">
        <f t="shared" si="24"/>
        <v>0</v>
      </c>
      <c r="AU18" s="243">
        <f t="shared" si="16"/>
        <v>0</v>
      </c>
      <c r="AV18" s="243" t="str">
        <f t="shared" si="17"/>
        <v/>
      </c>
      <c r="AW18" s="243">
        <f t="shared" si="18"/>
        <v>0</v>
      </c>
      <c r="AX18" s="243">
        <f t="shared" si="19"/>
        <v>0</v>
      </c>
      <c r="AY18" s="243" t="str">
        <f t="shared" si="20"/>
        <v/>
      </c>
      <c r="AZ18" s="243">
        <f t="shared" si="21"/>
        <v>19</v>
      </c>
      <c r="BA18" s="243">
        <f t="shared" si="22"/>
        <v>10</v>
      </c>
      <c r="BB18" s="244" t="str">
        <f t="shared" si="23"/>
        <v>Lapatrie Gilles</v>
      </c>
    </row>
    <row r="19" spans="1:54" ht="16.5" customHeight="1" thickBot="1" x14ac:dyDescent="0.5">
      <c r="A19" s="225">
        <v>14</v>
      </c>
      <c r="B19" s="226" t="str">
        <f t="shared" si="0"/>
        <v>Gauvin Henri-Jacques</v>
      </c>
      <c r="C19" s="227" t="str">
        <f t="shared" si="0"/>
        <v>H</v>
      </c>
      <c r="D19" s="228" t="str">
        <f t="shared" si="0"/>
        <v>Réveillon</v>
      </c>
      <c r="E19" s="212">
        <f t="shared" si="0"/>
        <v>12.5</v>
      </c>
      <c r="F19" s="244">
        <f t="shared" si="7"/>
        <v>17</v>
      </c>
      <c r="H19" s="252">
        <v>14</v>
      </c>
      <c r="I19" s="226" t="str">
        <f t="shared" si="2"/>
        <v>Fanchon Marc</v>
      </c>
      <c r="J19" s="227" t="str">
        <f t="shared" si="2"/>
        <v>H</v>
      </c>
      <c r="K19" s="227" t="str">
        <f t="shared" si="2"/>
        <v>Réveillon</v>
      </c>
      <c r="L19" s="212">
        <f t="shared" si="3"/>
        <v>22.6</v>
      </c>
      <c r="M19" s="239">
        <f t="shared" si="8"/>
        <v>17</v>
      </c>
      <c r="N19" s="229">
        <v>17</v>
      </c>
      <c r="Q19" s="197"/>
      <c r="R19" s="258" t="s">
        <v>64</v>
      </c>
      <c r="S19" s="259">
        <f>SUM(S7:S18)</f>
        <v>0</v>
      </c>
      <c r="T19" s="260"/>
      <c r="W19" s="261" t="str">
        <f t="shared" si="26"/>
        <v>Réveillon</v>
      </c>
      <c r="X19" s="255">
        <f>AF36</f>
        <v>131</v>
      </c>
      <c r="Y19" s="262">
        <f>AL36+AR18</f>
        <v>111</v>
      </c>
      <c r="Z19" s="263">
        <f>SUM(X19:Y19)</f>
        <v>242</v>
      </c>
      <c r="AB19" s="234" t="str">
        <f t="shared" si="13"/>
        <v/>
      </c>
      <c r="AC19" s="235" t="str">
        <f t="shared" si="4"/>
        <v/>
      </c>
      <c r="AD19" s="235" t="str">
        <f t="shared" si="4"/>
        <v/>
      </c>
      <c r="AE19" s="235" t="str">
        <f t="shared" si="4"/>
        <v/>
      </c>
      <c r="AF19" s="236">
        <f t="shared" si="4"/>
        <v>17</v>
      </c>
      <c r="AH19" s="234" t="str">
        <f t="shared" si="14"/>
        <v/>
      </c>
      <c r="AI19" s="235" t="str">
        <f t="shared" si="5"/>
        <v/>
      </c>
      <c r="AJ19" s="235" t="str">
        <f t="shared" si="5"/>
        <v/>
      </c>
      <c r="AK19" s="235" t="str">
        <f t="shared" si="5"/>
        <v/>
      </c>
      <c r="AL19" s="236">
        <f t="shared" si="5"/>
        <v>17</v>
      </c>
      <c r="AN19" s="935" t="s">
        <v>29</v>
      </c>
      <c r="AO19" s="936"/>
      <c r="AP19" s="936"/>
      <c r="AQ19" s="936"/>
      <c r="AR19" s="937"/>
      <c r="AT19" s="242">
        <f t="shared" si="24"/>
        <v>0</v>
      </c>
      <c r="AU19" s="243">
        <f t="shared" si="16"/>
        <v>0</v>
      </c>
      <c r="AV19" s="243" t="str">
        <f t="shared" si="17"/>
        <v/>
      </c>
      <c r="AW19" s="243">
        <f t="shared" si="18"/>
        <v>0</v>
      </c>
      <c r="AX19" s="243">
        <f t="shared" si="19"/>
        <v>0</v>
      </c>
      <c r="AY19" s="243" t="str">
        <f t="shared" si="20"/>
        <v/>
      </c>
      <c r="AZ19" s="243">
        <f t="shared" si="21"/>
        <v>18</v>
      </c>
      <c r="BA19" s="243">
        <f t="shared" si="22"/>
        <v>11</v>
      </c>
      <c r="BB19" s="244" t="str">
        <f t="shared" si="23"/>
        <v>Dilun Olivier</v>
      </c>
    </row>
    <row r="20" spans="1:54" ht="16.5" customHeight="1" thickBot="1" x14ac:dyDescent="0.4">
      <c r="A20" s="264">
        <v>15</v>
      </c>
      <c r="B20" s="226" t="str">
        <f t="shared" si="0"/>
        <v>Tuytten Gerard</v>
      </c>
      <c r="C20" s="227" t="str">
        <f t="shared" si="0"/>
        <v>H</v>
      </c>
      <c r="D20" s="228" t="str">
        <f t="shared" si="0"/>
        <v>Chevannes</v>
      </c>
      <c r="E20" s="212">
        <f t="shared" si="0"/>
        <v>17.7</v>
      </c>
      <c r="F20" s="244">
        <f t="shared" si="7"/>
        <v>16</v>
      </c>
      <c r="H20" s="252">
        <v>15</v>
      </c>
      <c r="I20" s="226" t="str">
        <f t="shared" si="2"/>
        <v>Paillart Pascal</v>
      </c>
      <c r="J20" s="227" t="str">
        <f t="shared" si="2"/>
        <v>H</v>
      </c>
      <c r="K20" s="227" t="str">
        <f t="shared" si="2"/>
        <v>Chevry</v>
      </c>
      <c r="L20" s="212">
        <f t="shared" si="3"/>
        <v>28.5</v>
      </c>
      <c r="M20" s="239">
        <f t="shared" si="8"/>
        <v>16</v>
      </c>
      <c r="N20" s="229">
        <v>16</v>
      </c>
      <c r="W20" s="245" t="str">
        <f t="shared" si="26"/>
        <v>Total</v>
      </c>
      <c r="X20" s="265">
        <f>SUM(X15:X19)</f>
        <v>465</v>
      </c>
      <c r="Y20" s="266">
        <f t="shared" ref="Y20:Z20" si="28">SUM(Y15:Y19)</f>
        <v>465</v>
      </c>
      <c r="Z20" s="267">
        <f t="shared" si="28"/>
        <v>930</v>
      </c>
      <c r="AB20" s="234" t="str">
        <f t="shared" si="13"/>
        <v/>
      </c>
      <c r="AC20" s="235">
        <f t="shared" si="4"/>
        <v>16</v>
      </c>
      <c r="AD20" s="235" t="str">
        <f t="shared" si="4"/>
        <v/>
      </c>
      <c r="AE20" s="235" t="str">
        <f t="shared" si="4"/>
        <v/>
      </c>
      <c r="AF20" s="236" t="str">
        <f t="shared" si="4"/>
        <v/>
      </c>
      <c r="AH20" s="234" t="str">
        <f t="shared" si="14"/>
        <v/>
      </c>
      <c r="AI20" s="235" t="str">
        <f t="shared" si="5"/>
        <v/>
      </c>
      <c r="AJ20" s="235">
        <f t="shared" si="5"/>
        <v>16</v>
      </c>
      <c r="AK20" s="235" t="str">
        <f t="shared" si="5"/>
        <v/>
      </c>
      <c r="AL20" s="236" t="str">
        <f t="shared" si="5"/>
        <v/>
      </c>
      <c r="AN20" s="268"/>
      <c r="AO20" s="268"/>
      <c r="AP20" s="268"/>
      <c r="AQ20" s="268"/>
      <c r="AR20" s="268"/>
      <c r="AT20" s="242">
        <f t="shared" si="24"/>
        <v>0</v>
      </c>
      <c r="AU20" s="243">
        <f t="shared" si="16"/>
        <v>0</v>
      </c>
      <c r="AV20" s="243" t="str">
        <f t="shared" si="17"/>
        <v/>
      </c>
      <c r="AW20" s="243">
        <f t="shared" si="18"/>
        <v>0</v>
      </c>
      <c r="AX20" s="243">
        <f t="shared" si="19"/>
        <v>0</v>
      </c>
      <c r="AY20" s="243" t="str">
        <f t="shared" si="20"/>
        <v/>
      </c>
      <c r="AZ20" s="243">
        <f t="shared" si="21"/>
        <v>17</v>
      </c>
      <c r="BA20" s="243">
        <f t="shared" si="22"/>
        <v>12</v>
      </c>
      <c r="BB20" s="244" t="str">
        <f t="shared" si="23"/>
        <v>Fanchon Marc</v>
      </c>
    </row>
    <row r="21" spans="1:54" ht="16.5" customHeight="1" thickBot="1" x14ac:dyDescent="0.5">
      <c r="A21" s="225">
        <v>16</v>
      </c>
      <c r="B21" s="226" t="str">
        <f t="shared" si="0"/>
        <v>Sauvadet Dominique</v>
      </c>
      <c r="C21" s="227" t="str">
        <f t="shared" si="0"/>
        <v>H</v>
      </c>
      <c r="D21" s="228" t="str">
        <f t="shared" si="0"/>
        <v>ASGAF</v>
      </c>
      <c r="E21" s="212">
        <f t="shared" si="0"/>
        <v>18.5</v>
      </c>
      <c r="F21" s="244">
        <f t="shared" si="7"/>
        <v>15</v>
      </c>
      <c r="H21" s="252">
        <v>16</v>
      </c>
      <c r="I21" s="226" t="str">
        <f t="shared" si="2"/>
        <v>Gonzalez Alain</v>
      </c>
      <c r="J21" s="227" t="str">
        <f t="shared" si="2"/>
        <v>H</v>
      </c>
      <c r="K21" s="227" t="str">
        <f t="shared" si="2"/>
        <v>Réveillon</v>
      </c>
      <c r="L21" s="212">
        <f t="shared" si="3"/>
        <v>22.2</v>
      </c>
      <c r="M21" s="239">
        <f t="shared" si="8"/>
        <v>15</v>
      </c>
      <c r="N21" s="229">
        <v>15</v>
      </c>
      <c r="O21" s="944" t="s">
        <v>51</v>
      </c>
      <c r="P21" s="945"/>
      <c r="Q21" s="945"/>
      <c r="R21" s="945"/>
      <c r="S21" s="269"/>
      <c r="AB21" s="234">
        <f t="shared" si="13"/>
        <v>15</v>
      </c>
      <c r="AC21" s="235" t="str">
        <f t="shared" si="4"/>
        <v/>
      </c>
      <c r="AD21" s="235" t="str">
        <f t="shared" si="4"/>
        <v/>
      </c>
      <c r="AE21" s="235" t="str">
        <f t="shared" si="4"/>
        <v/>
      </c>
      <c r="AF21" s="236" t="str">
        <f t="shared" si="4"/>
        <v/>
      </c>
      <c r="AH21" s="234" t="str">
        <f t="shared" si="14"/>
        <v/>
      </c>
      <c r="AI21" s="235" t="str">
        <f t="shared" si="5"/>
        <v/>
      </c>
      <c r="AJ21" s="235" t="str">
        <f t="shared" si="5"/>
        <v/>
      </c>
      <c r="AK21" s="235" t="str">
        <f t="shared" si="5"/>
        <v/>
      </c>
      <c r="AL21" s="236">
        <f t="shared" si="5"/>
        <v>15</v>
      </c>
      <c r="AN21" s="268"/>
      <c r="AO21" s="268"/>
      <c r="AP21" s="268"/>
      <c r="AQ21" s="268"/>
      <c r="AR21" s="268"/>
      <c r="AT21" s="242">
        <f t="shared" si="24"/>
        <v>0</v>
      </c>
      <c r="AU21" s="243">
        <f t="shared" si="16"/>
        <v>0</v>
      </c>
      <c r="AV21" s="243" t="str">
        <f t="shared" si="17"/>
        <v/>
      </c>
      <c r="AW21" s="243">
        <f t="shared" si="18"/>
        <v>0</v>
      </c>
      <c r="AX21" s="243">
        <f t="shared" si="19"/>
        <v>0</v>
      </c>
      <c r="AY21" s="243" t="str">
        <f t="shared" si="20"/>
        <v/>
      </c>
      <c r="AZ21" s="243">
        <f t="shared" si="21"/>
        <v>16</v>
      </c>
      <c r="BA21" s="243">
        <f t="shared" si="22"/>
        <v>13</v>
      </c>
      <c r="BB21" s="244" t="str">
        <f t="shared" si="23"/>
        <v>Paillart Pascal</v>
      </c>
    </row>
    <row r="22" spans="1:54" ht="16.5" customHeight="1" thickBot="1" x14ac:dyDescent="0.4">
      <c r="A22" s="225">
        <v>17</v>
      </c>
      <c r="B22" s="226" t="str">
        <f t="shared" ref="B22:E35" si="29">+B58</f>
        <v>Baffrey Yves</v>
      </c>
      <c r="C22" s="227" t="str">
        <f t="shared" si="29"/>
        <v>H</v>
      </c>
      <c r="D22" s="228" t="str">
        <f t="shared" si="29"/>
        <v>Chevannes</v>
      </c>
      <c r="E22" s="212">
        <f t="shared" si="29"/>
        <v>14.3</v>
      </c>
      <c r="F22" s="244">
        <f t="shared" si="7"/>
        <v>14</v>
      </c>
      <c r="H22" s="252">
        <v>17</v>
      </c>
      <c r="I22" s="226" t="str">
        <f t="shared" ref="I22:K35" si="30">+I58</f>
        <v>Nicolle Olivier</v>
      </c>
      <c r="J22" s="227" t="str">
        <f t="shared" si="30"/>
        <v>H</v>
      </c>
      <c r="K22" s="227" t="str">
        <f t="shared" si="30"/>
        <v>Chevannes</v>
      </c>
      <c r="L22" s="212">
        <f t="shared" si="3"/>
        <v>15.6</v>
      </c>
      <c r="M22" s="239">
        <f t="shared" si="8"/>
        <v>14</v>
      </c>
      <c r="N22" s="229">
        <v>14</v>
      </c>
      <c r="O22" s="270" t="s">
        <v>30</v>
      </c>
      <c r="P22" s="271" t="s">
        <v>31</v>
      </c>
      <c r="Q22" s="271" t="s">
        <v>26</v>
      </c>
      <c r="R22" s="271" t="s">
        <v>32</v>
      </c>
      <c r="S22" s="272" t="s">
        <v>8</v>
      </c>
      <c r="AB22" s="234" t="str">
        <f t="shared" si="13"/>
        <v/>
      </c>
      <c r="AC22" s="235">
        <f t="shared" si="13"/>
        <v>14</v>
      </c>
      <c r="AD22" s="235" t="str">
        <f t="shared" si="13"/>
        <v/>
      </c>
      <c r="AE22" s="235" t="str">
        <f t="shared" si="13"/>
        <v/>
      </c>
      <c r="AF22" s="236" t="str">
        <f t="shared" si="13"/>
        <v/>
      </c>
      <c r="AH22" s="234" t="str">
        <f t="shared" si="14"/>
        <v/>
      </c>
      <c r="AI22" s="235">
        <f t="shared" si="14"/>
        <v>14</v>
      </c>
      <c r="AJ22" s="235" t="str">
        <f t="shared" si="14"/>
        <v/>
      </c>
      <c r="AK22" s="235" t="str">
        <f t="shared" si="14"/>
        <v/>
      </c>
      <c r="AL22" s="236" t="str">
        <f t="shared" si="14"/>
        <v/>
      </c>
      <c r="AN22" s="268"/>
      <c r="AO22" s="268"/>
      <c r="AP22" s="268"/>
      <c r="AQ22" s="268"/>
      <c r="AR22" s="268"/>
      <c r="AT22" s="242">
        <f t="shared" si="24"/>
        <v>0</v>
      </c>
      <c r="AU22" s="243">
        <f t="shared" si="16"/>
        <v>0</v>
      </c>
      <c r="AV22" s="243" t="str">
        <f t="shared" si="17"/>
        <v/>
      </c>
      <c r="AW22" s="243">
        <f t="shared" si="18"/>
        <v>0</v>
      </c>
      <c r="AX22" s="243">
        <f t="shared" si="19"/>
        <v>0</v>
      </c>
      <c r="AY22" s="243" t="str">
        <f t="shared" si="20"/>
        <v/>
      </c>
      <c r="AZ22" s="243">
        <f t="shared" si="21"/>
        <v>15</v>
      </c>
      <c r="BA22" s="243">
        <f t="shared" si="22"/>
        <v>14</v>
      </c>
      <c r="BB22" s="244" t="str">
        <f t="shared" si="23"/>
        <v>Gonzalez Alain</v>
      </c>
    </row>
    <row r="23" spans="1:54" ht="16.5" customHeight="1" thickBot="1" x14ac:dyDescent="0.5">
      <c r="A23" s="225">
        <v>18</v>
      </c>
      <c r="B23" s="226" t="str">
        <f t="shared" si="29"/>
        <v>Prevost Stephane</v>
      </c>
      <c r="C23" s="227" t="str">
        <f t="shared" si="29"/>
        <v>H</v>
      </c>
      <c r="D23" s="228" t="str">
        <f t="shared" si="29"/>
        <v>Chevannes</v>
      </c>
      <c r="E23" s="212">
        <f t="shared" si="29"/>
        <v>17.7</v>
      </c>
      <c r="F23" s="244">
        <f t="shared" si="7"/>
        <v>13</v>
      </c>
      <c r="H23" s="252">
        <v>18</v>
      </c>
      <c r="I23" s="226" t="str">
        <f t="shared" si="30"/>
        <v>Cluzet Didier</v>
      </c>
      <c r="J23" s="227" t="str">
        <f t="shared" si="30"/>
        <v>H</v>
      </c>
      <c r="K23" s="227" t="str">
        <f t="shared" si="30"/>
        <v>ASGAF</v>
      </c>
      <c r="L23" s="212">
        <f t="shared" si="3"/>
        <v>21.7</v>
      </c>
      <c r="M23" s="239">
        <f t="shared" si="8"/>
        <v>13</v>
      </c>
      <c r="N23" s="229">
        <v>13</v>
      </c>
      <c r="O23" s="273">
        <v>1</v>
      </c>
      <c r="P23" s="274" t="str">
        <f t="shared" ref="P23:P34" si="31">IFERROR(VLOOKUP($O23,$AX$7:$AY$36,2,0),"")</f>
        <v>Lezervant Sophie</v>
      </c>
      <c r="Q23" s="231">
        <f t="shared" ref="Q23:Q34" si="32">IFERROR(VLOOKUP($P23,$I$6:$L$35,4,0),"")</f>
        <v>23.7</v>
      </c>
      <c r="R23" s="231" t="str">
        <f t="shared" ref="R23:R34" si="33">IFERROR(VLOOKUP($P23,$I$6:$L$35,3,0),"")</f>
        <v>ASGAF</v>
      </c>
      <c r="S23" s="224">
        <f t="shared" ref="S23:S34" si="34">IFERROR(VLOOKUP($P23,$I$6:$M$35,5,0),"")</f>
        <v>29</v>
      </c>
      <c r="AB23" s="234" t="str">
        <f t="shared" si="13"/>
        <v/>
      </c>
      <c r="AC23" s="235">
        <f t="shared" si="13"/>
        <v>13</v>
      </c>
      <c r="AD23" s="235" t="str">
        <f t="shared" si="13"/>
        <v/>
      </c>
      <c r="AE23" s="235" t="str">
        <f t="shared" si="13"/>
        <v/>
      </c>
      <c r="AF23" s="236" t="str">
        <f t="shared" si="13"/>
        <v/>
      </c>
      <c r="AH23" s="234">
        <f t="shared" si="14"/>
        <v>13</v>
      </c>
      <c r="AI23" s="235" t="str">
        <f t="shared" si="14"/>
        <v/>
      </c>
      <c r="AJ23" s="235" t="str">
        <f t="shared" si="14"/>
        <v/>
      </c>
      <c r="AK23" s="235" t="str">
        <f t="shared" si="14"/>
        <v/>
      </c>
      <c r="AL23" s="236" t="str">
        <f t="shared" si="14"/>
        <v/>
      </c>
      <c r="AN23" s="268"/>
      <c r="AO23" s="268"/>
      <c r="AP23" s="268"/>
      <c r="AQ23" s="268"/>
      <c r="AR23" s="268"/>
      <c r="AT23" s="242">
        <f t="shared" si="24"/>
        <v>0</v>
      </c>
      <c r="AU23" s="243">
        <f t="shared" si="16"/>
        <v>0</v>
      </c>
      <c r="AV23" s="243" t="str">
        <f t="shared" si="17"/>
        <v/>
      </c>
      <c r="AW23" s="243">
        <f t="shared" si="18"/>
        <v>0</v>
      </c>
      <c r="AX23" s="243">
        <f t="shared" si="19"/>
        <v>0</v>
      </c>
      <c r="AY23" s="243" t="str">
        <f t="shared" si="20"/>
        <v/>
      </c>
      <c r="AZ23" s="243">
        <f t="shared" si="21"/>
        <v>14</v>
      </c>
      <c r="BA23" s="243">
        <f t="shared" si="22"/>
        <v>15</v>
      </c>
      <c r="BB23" s="244" t="str">
        <f t="shared" si="23"/>
        <v>Nicolle Olivier</v>
      </c>
    </row>
    <row r="24" spans="1:54" ht="16.5" customHeight="1" thickBot="1" x14ac:dyDescent="0.4">
      <c r="A24" s="225">
        <v>19</v>
      </c>
      <c r="B24" s="226" t="str">
        <f t="shared" si="29"/>
        <v>Gonzalez Alain</v>
      </c>
      <c r="C24" s="227" t="str">
        <f t="shared" si="29"/>
        <v>H</v>
      </c>
      <c r="D24" s="228" t="str">
        <f t="shared" si="29"/>
        <v>Réveillon</v>
      </c>
      <c r="E24" s="212">
        <f t="shared" si="29"/>
        <v>22.2</v>
      </c>
      <c r="F24" s="244">
        <f t="shared" si="7"/>
        <v>12</v>
      </c>
      <c r="H24" s="252">
        <v>19</v>
      </c>
      <c r="I24" s="226" t="str">
        <f t="shared" si="30"/>
        <v>Bridier Jean Michel</v>
      </c>
      <c r="J24" s="227" t="str">
        <f t="shared" si="30"/>
        <v>H</v>
      </c>
      <c r="K24" s="227" t="str">
        <f t="shared" si="30"/>
        <v>Réveillon</v>
      </c>
      <c r="L24" s="212">
        <f t="shared" si="3"/>
        <v>9.6999999999999993</v>
      </c>
      <c r="M24" s="239">
        <f t="shared" si="8"/>
        <v>12</v>
      </c>
      <c r="N24" s="229">
        <v>12</v>
      </c>
      <c r="O24" s="275">
        <v>2</v>
      </c>
      <c r="P24" s="276" t="str">
        <f t="shared" si="31"/>
        <v>Sauvadet Yannick</v>
      </c>
      <c r="Q24" s="241">
        <f t="shared" si="32"/>
        <v>24.9</v>
      </c>
      <c r="R24" s="241" t="str">
        <f t="shared" si="33"/>
        <v>ASGAF</v>
      </c>
      <c r="S24" s="236">
        <f t="shared" si="34"/>
        <v>27</v>
      </c>
      <c r="AB24" s="234" t="str">
        <f t="shared" si="13"/>
        <v/>
      </c>
      <c r="AC24" s="235" t="str">
        <f t="shared" si="13"/>
        <v/>
      </c>
      <c r="AD24" s="235" t="str">
        <f t="shared" si="13"/>
        <v/>
      </c>
      <c r="AE24" s="235" t="str">
        <f t="shared" si="13"/>
        <v/>
      </c>
      <c r="AF24" s="236">
        <f t="shared" si="13"/>
        <v>12</v>
      </c>
      <c r="AH24" s="234" t="str">
        <f t="shared" si="14"/>
        <v/>
      </c>
      <c r="AI24" s="235" t="str">
        <f t="shared" si="14"/>
        <v/>
      </c>
      <c r="AJ24" s="235" t="str">
        <f t="shared" si="14"/>
        <v/>
      </c>
      <c r="AK24" s="235" t="str">
        <f t="shared" si="14"/>
        <v/>
      </c>
      <c r="AL24" s="236">
        <f t="shared" si="14"/>
        <v>12</v>
      </c>
      <c r="AN24" s="268"/>
      <c r="AO24" s="268"/>
      <c r="AP24" s="268"/>
      <c r="AQ24" s="268"/>
      <c r="AR24" s="268"/>
      <c r="AT24" s="242">
        <f t="shared" si="24"/>
        <v>0</v>
      </c>
      <c r="AU24" s="243">
        <f t="shared" si="16"/>
        <v>0</v>
      </c>
      <c r="AV24" s="243" t="str">
        <f t="shared" si="17"/>
        <v/>
      </c>
      <c r="AW24" s="243">
        <f t="shared" si="18"/>
        <v>0</v>
      </c>
      <c r="AX24" s="243">
        <f t="shared" si="19"/>
        <v>0</v>
      </c>
      <c r="AY24" s="243" t="str">
        <f t="shared" si="20"/>
        <v/>
      </c>
      <c r="AZ24" s="243">
        <f t="shared" si="21"/>
        <v>13</v>
      </c>
      <c r="BA24" s="243">
        <f t="shared" si="22"/>
        <v>16</v>
      </c>
      <c r="BB24" s="244" t="str">
        <f t="shared" si="23"/>
        <v>Cluzet Didier</v>
      </c>
    </row>
    <row r="25" spans="1:54" ht="16.5" customHeight="1" thickBot="1" x14ac:dyDescent="0.5">
      <c r="A25" s="225">
        <v>20</v>
      </c>
      <c r="B25" s="226" t="str">
        <f t="shared" si="29"/>
        <v>Bouvree Guy</v>
      </c>
      <c r="C25" s="227" t="str">
        <f t="shared" si="29"/>
        <v>H</v>
      </c>
      <c r="D25" s="228" t="str">
        <f t="shared" si="29"/>
        <v>Réveillon</v>
      </c>
      <c r="E25" s="212">
        <f t="shared" si="29"/>
        <v>18.600000000000001</v>
      </c>
      <c r="F25" s="244">
        <f t="shared" si="7"/>
        <v>11</v>
      </c>
      <c r="H25" s="252">
        <v>20</v>
      </c>
      <c r="I25" s="226" t="str">
        <f t="shared" si="30"/>
        <v>Sauvadet Dominique</v>
      </c>
      <c r="J25" s="227" t="str">
        <f t="shared" si="30"/>
        <v>H</v>
      </c>
      <c r="K25" s="227" t="str">
        <f t="shared" si="30"/>
        <v>ASGAF</v>
      </c>
      <c r="L25" s="212">
        <f t="shared" si="3"/>
        <v>18.5</v>
      </c>
      <c r="M25" s="239">
        <f t="shared" si="8"/>
        <v>11</v>
      </c>
      <c r="N25" s="229">
        <v>11</v>
      </c>
      <c r="O25" s="277">
        <v>3</v>
      </c>
      <c r="P25" s="276" t="str">
        <f t="shared" si="31"/>
        <v>Le Boulc'H Catherine</v>
      </c>
      <c r="Q25" s="241">
        <f t="shared" si="32"/>
        <v>20.100000000000001</v>
      </c>
      <c r="R25" s="241" t="str">
        <f t="shared" si="33"/>
        <v>Chevannes</v>
      </c>
      <c r="S25" s="236">
        <f t="shared" si="34"/>
        <v>10</v>
      </c>
      <c r="AB25" s="234" t="str">
        <f t="shared" si="13"/>
        <v/>
      </c>
      <c r="AC25" s="235" t="str">
        <f t="shared" si="13"/>
        <v/>
      </c>
      <c r="AD25" s="235" t="str">
        <f t="shared" si="13"/>
        <v/>
      </c>
      <c r="AE25" s="235" t="str">
        <f t="shared" si="13"/>
        <v/>
      </c>
      <c r="AF25" s="236">
        <f t="shared" si="13"/>
        <v>11</v>
      </c>
      <c r="AH25" s="234">
        <f t="shared" si="14"/>
        <v>11</v>
      </c>
      <c r="AI25" s="235" t="str">
        <f t="shared" si="14"/>
        <v/>
      </c>
      <c r="AJ25" s="235" t="str">
        <f t="shared" si="14"/>
        <v/>
      </c>
      <c r="AK25" s="235" t="str">
        <f t="shared" si="14"/>
        <v/>
      </c>
      <c r="AL25" s="236" t="str">
        <f t="shared" si="14"/>
        <v/>
      </c>
      <c r="AN25" s="268"/>
      <c r="AO25" s="268"/>
      <c r="AP25" s="268"/>
      <c r="AQ25" s="268"/>
      <c r="AR25" s="268"/>
      <c r="AT25" s="242">
        <f t="shared" si="24"/>
        <v>0</v>
      </c>
      <c r="AU25" s="243">
        <f t="shared" si="16"/>
        <v>0</v>
      </c>
      <c r="AV25" s="243" t="str">
        <f t="shared" si="17"/>
        <v/>
      </c>
      <c r="AW25" s="243">
        <f t="shared" si="18"/>
        <v>0</v>
      </c>
      <c r="AX25" s="243">
        <f t="shared" si="19"/>
        <v>0</v>
      </c>
      <c r="AY25" s="243" t="str">
        <f t="shared" si="20"/>
        <v/>
      </c>
      <c r="AZ25" s="243">
        <f t="shared" si="21"/>
        <v>12</v>
      </c>
      <c r="BA25" s="243">
        <f t="shared" si="22"/>
        <v>17</v>
      </c>
      <c r="BB25" s="244" t="str">
        <f t="shared" si="23"/>
        <v>Bridier Jean Michel</v>
      </c>
    </row>
    <row r="26" spans="1:54" ht="16.5" customHeight="1" thickBot="1" x14ac:dyDescent="0.4">
      <c r="A26" s="225">
        <v>21</v>
      </c>
      <c r="B26" s="226" t="str">
        <f t="shared" si="29"/>
        <v>Reverdy Jean-Jacques</v>
      </c>
      <c r="C26" s="227" t="str">
        <f t="shared" si="29"/>
        <v>H</v>
      </c>
      <c r="D26" s="228" t="str">
        <f t="shared" si="29"/>
        <v>Chevry</v>
      </c>
      <c r="E26" s="212">
        <f t="shared" si="29"/>
        <v>20.8</v>
      </c>
      <c r="F26" s="244">
        <f t="shared" si="7"/>
        <v>10</v>
      </c>
      <c r="H26" s="252">
        <v>21</v>
      </c>
      <c r="I26" s="226" t="str">
        <f t="shared" si="30"/>
        <v>Le Boulc'H Catherine</v>
      </c>
      <c r="J26" s="227" t="str">
        <f t="shared" si="30"/>
        <v>F</v>
      </c>
      <c r="K26" s="227" t="str">
        <f t="shared" si="30"/>
        <v>Chevannes</v>
      </c>
      <c r="L26" s="212">
        <f t="shared" si="3"/>
        <v>20.100000000000001</v>
      </c>
      <c r="M26" s="239">
        <f t="shared" si="8"/>
        <v>10</v>
      </c>
      <c r="N26" s="229">
        <v>10</v>
      </c>
      <c r="O26" s="275">
        <v>4</v>
      </c>
      <c r="P26" s="276" t="str">
        <f t="shared" si="31"/>
        <v>Baptiste Nathalie</v>
      </c>
      <c r="Q26" s="241">
        <f t="shared" si="32"/>
        <v>11.7</v>
      </c>
      <c r="R26" s="241" t="str">
        <f t="shared" si="33"/>
        <v>Chevannes</v>
      </c>
      <c r="S26" s="236">
        <f t="shared" si="34"/>
        <v>9</v>
      </c>
      <c r="AB26" s="234" t="str">
        <f t="shared" si="13"/>
        <v/>
      </c>
      <c r="AC26" s="235" t="str">
        <f t="shared" si="13"/>
        <v/>
      </c>
      <c r="AD26" s="235">
        <f t="shared" si="13"/>
        <v>10</v>
      </c>
      <c r="AE26" s="235" t="str">
        <f t="shared" si="13"/>
        <v/>
      </c>
      <c r="AF26" s="236" t="str">
        <f t="shared" si="13"/>
        <v/>
      </c>
      <c r="AH26" s="234" t="str">
        <f t="shared" si="14"/>
        <v/>
      </c>
      <c r="AI26" s="235">
        <f t="shared" si="14"/>
        <v>10</v>
      </c>
      <c r="AJ26" s="235" t="str">
        <f t="shared" si="14"/>
        <v/>
      </c>
      <c r="AK26" s="235" t="str">
        <f t="shared" si="14"/>
        <v/>
      </c>
      <c r="AL26" s="236" t="str">
        <f t="shared" si="14"/>
        <v/>
      </c>
      <c r="AN26" s="268"/>
      <c r="AO26" s="268"/>
      <c r="AP26" s="268"/>
      <c r="AQ26" s="268"/>
      <c r="AR26" s="268"/>
      <c r="AT26" s="242">
        <f t="shared" si="24"/>
        <v>0</v>
      </c>
      <c r="AU26" s="243">
        <f t="shared" si="16"/>
        <v>0</v>
      </c>
      <c r="AV26" s="243" t="str">
        <f t="shared" si="17"/>
        <v/>
      </c>
      <c r="AW26" s="243">
        <f t="shared" si="18"/>
        <v>0</v>
      </c>
      <c r="AX26" s="243">
        <f t="shared" si="19"/>
        <v>0</v>
      </c>
      <c r="AY26" s="243" t="str">
        <f t="shared" si="20"/>
        <v/>
      </c>
      <c r="AZ26" s="243">
        <f t="shared" si="21"/>
        <v>11</v>
      </c>
      <c r="BA26" s="243">
        <f t="shared" si="22"/>
        <v>18</v>
      </c>
      <c r="BB26" s="244" t="str">
        <f t="shared" si="23"/>
        <v>Sauvadet Dominique</v>
      </c>
    </row>
    <row r="27" spans="1:54" ht="16.5" customHeight="1" thickBot="1" x14ac:dyDescent="0.5">
      <c r="A27" s="225">
        <v>22</v>
      </c>
      <c r="B27" s="226" t="str">
        <f t="shared" si="29"/>
        <v>Cluzet Didier</v>
      </c>
      <c r="C27" s="227" t="str">
        <f t="shared" si="29"/>
        <v>H</v>
      </c>
      <c r="D27" s="228" t="str">
        <f t="shared" si="29"/>
        <v>ASGAF</v>
      </c>
      <c r="E27" s="212">
        <f t="shared" si="29"/>
        <v>21.7</v>
      </c>
      <c r="F27" s="244">
        <f t="shared" si="7"/>
        <v>9</v>
      </c>
      <c r="H27" s="252">
        <v>22</v>
      </c>
      <c r="I27" s="226" t="str">
        <f t="shared" si="30"/>
        <v>Baptiste Nathalie</v>
      </c>
      <c r="J27" s="227" t="str">
        <f t="shared" si="30"/>
        <v>F</v>
      </c>
      <c r="K27" s="227" t="str">
        <f t="shared" si="30"/>
        <v>Chevannes</v>
      </c>
      <c r="L27" s="212">
        <f t="shared" si="3"/>
        <v>11.7</v>
      </c>
      <c r="M27" s="239">
        <f t="shared" si="8"/>
        <v>9</v>
      </c>
      <c r="N27" s="229">
        <v>9</v>
      </c>
      <c r="O27" s="277">
        <v>5</v>
      </c>
      <c r="P27" s="276" t="str">
        <f t="shared" si="31"/>
        <v/>
      </c>
      <c r="Q27" s="241" t="str">
        <f t="shared" si="32"/>
        <v/>
      </c>
      <c r="R27" s="241" t="str">
        <f t="shared" si="33"/>
        <v/>
      </c>
      <c r="S27" s="236" t="str">
        <f t="shared" si="34"/>
        <v/>
      </c>
      <c r="AB27" s="234">
        <f t="shared" si="13"/>
        <v>9</v>
      </c>
      <c r="AC27" s="235" t="str">
        <f t="shared" si="13"/>
        <v/>
      </c>
      <c r="AD27" s="235" t="str">
        <f t="shared" si="13"/>
        <v/>
      </c>
      <c r="AE27" s="235" t="str">
        <f t="shared" si="13"/>
        <v/>
      </c>
      <c r="AF27" s="236" t="str">
        <f t="shared" si="13"/>
        <v/>
      </c>
      <c r="AH27" s="234" t="str">
        <f t="shared" si="14"/>
        <v/>
      </c>
      <c r="AI27" s="235">
        <f t="shared" si="14"/>
        <v>9</v>
      </c>
      <c r="AJ27" s="235" t="str">
        <f t="shared" si="14"/>
        <v/>
      </c>
      <c r="AK27" s="235" t="str">
        <f t="shared" si="14"/>
        <v/>
      </c>
      <c r="AL27" s="236" t="str">
        <f t="shared" si="14"/>
        <v/>
      </c>
      <c r="AN27" s="268"/>
      <c r="AO27" s="268"/>
      <c r="AP27" s="268"/>
      <c r="AQ27" s="268"/>
      <c r="AR27" s="268"/>
      <c r="AT27" s="242">
        <f t="shared" si="24"/>
        <v>0</v>
      </c>
      <c r="AU27" s="243">
        <f t="shared" si="16"/>
        <v>0</v>
      </c>
      <c r="AV27" s="243" t="str">
        <f t="shared" si="17"/>
        <v/>
      </c>
      <c r="AW27" s="243">
        <f t="shared" si="18"/>
        <v>10</v>
      </c>
      <c r="AX27" s="243">
        <f t="shared" si="19"/>
        <v>3</v>
      </c>
      <c r="AY27" s="243" t="str">
        <f t="shared" si="20"/>
        <v>Le Boulc'H Catherine</v>
      </c>
      <c r="AZ27" s="243">
        <f t="shared" si="21"/>
        <v>0</v>
      </c>
      <c r="BA27" s="243">
        <f t="shared" si="22"/>
        <v>0</v>
      </c>
      <c r="BB27" s="244" t="str">
        <f t="shared" si="23"/>
        <v/>
      </c>
    </row>
    <row r="28" spans="1:54" ht="16.5" customHeight="1" thickBot="1" x14ac:dyDescent="0.4">
      <c r="A28" s="225">
        <v>23</v>
      </c>
      <c r="B28" s="226" t="str">
        <f t="shared" si="29"/>
        <v>Fanchon Marc</v>
      </c>
      <c r="C28" s="227" t="str">
        <f t="shared" si="29"/>
        <v>H</v>
      </c>
      <c r="D28" s="228" t="str">
        <f t="shared" si="29"/>
        <v>Réveillon</v>
      </c>
      <c r="E28" s="212">
        <f t="shared" si="29"/>
        <v>22.6</v>
      </c>
      <c r="F28" s="244">
        <f t="shared" si="7"/>
        <v>8</v>
      </c>
      <c r="H28" s="252">
        <v>23</v>
      </c>
      <c r="I28" s="226" t="str">
        <f t="shared" si="30"/>
        <v>Rialland Lucien</v>
      </c>
      <c r="J28" s="227" t="str">
        <f t="shared" si="30"/>
        <v>H</v>
      </c>
      <c r="K28" s="227" t="str">
        <f t="shared" si="30"/>
        <v>ASGAF</v>
      </c>
      <c r="L28" s="212">
        <f t="shared" si="3"/>
        <v>34.9</v>
      </c>
      <c r="M28" s="239">
        <f t="shared" si="8"/>
        <v>8</v>
      </c>
      <c r="N28" s="229">
        <v>8</v>
      </c>
      <c r="O28" s="275">
        <v>6</v>
      </c>
      <c r="P28" s="276" t="str">
        <f t="shared" si="31"/>
        <v/>
      </c>
      <c r="Q28" s="241" t="str">
        <f t="shared" si="32"/>
        <v/>
      </c>
      <c r="R28" s="241" t="str">
        <f t="shared" si="33"/>
        <v/>
      </c>
      <c r="S28" s="236" t="str">
        <f t="shared" si="34"/>
        <v/>
      </c>
      <c r="AB28" s="234" t="str">
        <f t="shared" si="13"/>
        <v/>
      </c>
      <c r="AC28" s="235" t="str">
        <f t="shared" si="13"/>
        <v/>
      </c>
      <c r="AD28" s="235" t="str">
        <f t="shared" si="13"/>
        <v/>
      </c>
      <c r="AE28" s="235" t="str">
        <f t="shared" si="13"/>
        <v/>
      </c>
      <c r="AF28" s="236">
        <f t="shared" si="13"/>
        <v>8</v>
      </c>
      <c r="AH28" s="234">
        <f t="shared" si="14"/>
        <v>8</v>
      </c>
      <c r="AI28" s="235" t="str">
        <f t="shared" si="14"/>
        <v/>
      </c>
      <c r="AJ28" s="235" t="str">
        <f t="shared" si="14"/>
        <v/>
      </c>
      <c r="AK28" s="235" t="str">
        <f t="shared" si="14"/>
        <v/>
      </c>
      <c r="AL28" s="236" t="str">
        <f t="shared" si="14"/>
        <v/>
      </c>
      <c r="AN28" s="268"/>
      <c r="AO28" s="268"/>
      <c r="AP28" s="268"/>
      <c r="AQ28" s="268"/>
      <c r="AR28" s="268"/>
      <c r="AT28" s="242">
        <f t="shared" si="24"/>
        <v>0</v>
      </c>
      <c r="AU28" s="243">
        <f t="shared" si="16"/>
        <v>0</v>
      </c>
      <c r="AV28" s="243" t="str">
        <f t="shared" si="17"/>
        <v/>
      </c>
      <c r="AW28" s="243">
        <f t="shared" si="18"/>
        <v>9</v>
      </c>
      <c r="AX28" s="243">
        <f t="shared" si="19"/>
        <v>4</v>
      </c>
      <c r="AY28" s="243" t="str">
        <f t="shared" si="20"/>
        <v>Baptiste Nathalie</v>
      </c>
      <c r="AZ28" s="243">
        <f t="shared" si="21"/>
        <v>0</v>
      </c>
      <c r="BA28" s="243">
        <f t="shared" si="22"/>
        <v>0</v>
      </c>
      <c r="BB28" s="244" t="str">
        <f t="shared" si="23"/>
        <v/>
      </c>
    </row>
    <row r="29" spans="1:54" ht="16.5" customHeight="1" thickBot="1" x14ac:dyDescent="0.5">
      <c r="A29" s="225">
        <v>24</v>
      </c>
      <c r="B29" s="226" t="str">
        <f t="shared" si="29"/>
        <v>Denaro Noel</v>
      </c>
      <c r="C29" s="227" t="str">
        <f t="shared" si="29"/>
        <v>H</v>
      </c>
      <c r="D29" s="228" t="str">
        <f t="shared" si="29"/>
        <v>Chevannes</v>
      </c>
      <c r="E29" s="212">
        <f t="shared" si="29"/>
        <v>17.3</v>
      </c>
      <c r="F29" s="244">
        <f t="shared" si="7"/>
        <v>7</v>
      </c>
      <c r="H29" s="252">
        <v>24</v>
      </c>
      <c r="I29" s="226" t="str">
        <f t="shared" si="30"/>
        <v>Salavin Jean-Pierre</v>
      </c>
      <c r="J29" s="227" t="str">
        <f t="shared" si="30"/>
        <v>H</v>
      </c>
      <c r="K29" s="227" t="str">
        <f t="shared" si="30"/>
        <v>ASGAF</v>
      </c>
      <c r="L29" s="212">
        <f t="shared" si="3"/>
        <v>31.6</v>
      </c>
      <c r="M29" s="239">
        <f t="shared" si="8"/>
        <v>7</v>
      </c>
      <c r="N29" s="229">
        <v>7</v>
      </c>
      <c r="O29" s="277">
        <v>7</v>
      </c>
      <c r="P29" s="276" t="str">
        <f t="shared" si="31"/>
        <v/>
      </c>
      <c r="Q29" s="241" t="str">
        <f t="shared" si="32"/>
        <v/>
      </c>
      <c r="R29" s="241" t="str">
        <f t="shared" si="33"/>
        <v/>
      </c>
      <c r="S29" s="236" t="str">
        <f t="shared" si="34"/>
        <v/>
      </c>
      <c r="AB29" s="234" t="str">
        <f t="shared" si="13"/>
        <v/>
      </c>
      <c r="AC29" s="235">
        <f t="shared" si="13"/>
        <v>7</v>
      </c>
      <c r="AD29" s="235" t="str">
        <f t="shared" si="13"/>
        <v/>
      </c>
      <c r="AE29" s="235" t="str">
        <f t="shared" si="13"/>
        <v/>
      </c>
      <c r="AF29" s="236" t="str">
        <f t="shared" si="13"/>
        <v/>
      </c>
      <c r="AH29" s="234">
        <f t="shared" si="14"/>
        <v>7</v>
      </c>
      <c r="AI29" s="235" t="str">
        <f t="shared" si="14"/>
        <v/>
      </c>
      <c r="AJ29" s="235" t="str">
        <f t="shared" si="14"/>
        <v/>
      </c>
      <c r="AK29" s="235" t="str">
        <f t="shared" si="14"/>
        <v/>
      </c>
      <c r="AL29" s="236" t="str">
        <f t="shared" si="14"/>
        <v/>
      </c>
      <c r="AN29" s="268"/>
      <c r="AO29" s="268"/>
      <c r="AP29" s="268"/>
      <c r="AQ29" s="268"/>
      <c r="AR29" s="268"/>
      <c r="AT29" s="242">
        <f t="shared" si="24"/>
        <v>0</v>
      </c>
      <c r="AU29" s="243">
        <f t="shared" si="16"/>
        <v>0</v>
      </c>
      <c r="AV29" s="243" t="str">
        <f t="shared" si="17"/>
        <v/>
      </c>
      <c r="AW29" s="243">
        <f t="shared" si="18"/>
        <v>0</v>
      </c>
      <c r="AX29" s="243">
        <f t="shared" si="19"/>
        <v>0</v>
      </c>
      <c r="AY29" s="243" t="str">
        <f t="shared" si="20"/>
        <v/>
      </c>
      <c r="AZ29" s="243">
        <f t="shared" si="21"/>
        <v>8</v>
      </c>
      <c r="BA29" s="243">
        <f t="shared" si="22"/>
        <v>19</v>
      </c>
      <c r="BB29" s="244" t="str">
        <f t="shared" si="23"/>
        <v>Rialland Lucien</v>
      </c>
    </row>
    <row r="30" spans="1:54" ht="16.5" customHeight="1" thickBot="1" x14ac:dyDescent="0.4">
      <c r="A30" s="225">
        <v>25</v>
      </c>
      <c r="B30" s="226" t="str">
        <f t="shared" si="29"/>
        <v>Paillart Pascal</v>
      </c>
      <c r="C30" s="227" t="str">
        <f t="shared" si="29"/>
        <v>H</v>
      </c>
      <c r="D30" s="228" t="str">
        <f t="shared" si="29"/>
        <v>Chevry</v>
      </c>
      <c r="E30" s="212">
        <f t="shared" si="29"/>
        <v>28.5</v>
      </c>
      <c r="F30" s="244">
        <f t="shared" si="7"/>
        <v>6</v>
      </c>
      <c r="H30" s="252">
        <v>25</v>
      </c>
      <c r="I30" s="226" t="str">
        <f t="shared" si="30"/>
        <v>Pietszch Andre</v>
      </c>
      <c r="J30" s="227" t="str">
        <f t="shared" si="30"/>
        <v>H</v>
      </c>
      <c r="K30" s="227" t="str">
        <f t="shared" si="30"/>
        <v>Chevannes</v>
      </c>
      <c r="L30" s="212">
        <f t="shared" si="3"/>
        <v>10.3</v>
      </c>
      <c r="M30" s="239">
        <f t="shared" si="8"/>
        <v>6</v>
      </c>
      <c r="N30" s="229">
        <v>6</v>
      </c>
      <c r="O30" s="275">
        <v>8</v>
      </c>
      <c r="P30" s="276" t="str">
        <f t="shared" si="31"/>
        <v/>
      </c>
      <c r="Q30" s="241" t="str">
        <f t="shared" si="32"/>
        <v/>
      </c>
      <c r="R30" s="241" t="str">
        <f t="shared" si="33"/>
        <v/>
      </c>
      <c r="S30" s="236" t="str">
        <f t="shared" si="34"/>
        <v/>
      </c>
      <c r="AB30" s="234" t="str">
        <f t="shared" si="13"/>
        <v/>
      </c>
      <c r="AC30" s="235" t="str">
        <f t="shared" si="13"/>
        <v/>
      </c>
      <c r="AD30" s="235">
        <f t="shared" si="13"/>
        <v>6</v>
      </c>
      <c r="AE30" s="235" t="str">
        <f t="shared" si="13"/>
        <v/>
      </c>
      <c r="AF30" s="236" t="str">
        <f t="shared" si="13"/>
        <v/>
      </c>
      <c r="AH30" s="234" t="str">
        <f t="shared" si="14"/>
        <v/>
      </c>
      <c r="AI30" s="235">
        <f t="shared" si="14"/>
        <v>6</v>
      </c>
      <c r="AJ30" s="235" t="str">
        <f t="shared" si="14"/>
        <v/>
      </c>
      <c r="AK30" s="235" t="str">
        <f t="shared" si="14"/>
        <v/>
      </c>
      <c r="AL30" s="236" t="str">
        <f t="shared" si="14"/>
        <v/>
      </c>
      <c r="AN30" s="268"/>
      <c r="AO30" s="268"/>
      <c r="AP30" s="268"/>
      <c r="AQ30" s="268"/>
      <c r="AR30" s="268"/>
      <c r="AT30" s="242">
        <f t="shared" si="24"/>
        <v>0</v>
      </c>
      <c r="AU30" s="243">
        <f t="shared" si="16"/>
        <v>0</v>
      </c>
      <c r="AV30" s="243" t="str">
        <f t="shared" si="17"/>
        <v/>
      </c>
      <c r="AW30" s="243">
        <f t="shared" si="18"/>
        <v>0</v>
      </c>
      <c r="AX30" s="243">
        <f t="shared" si="19"/>
        <v>0</v>
      </c>
      <c r="AY30" s="243" t="str">
        <f t="shared" si="20"/>
        <v/>
      </c>
      <c r="AZ30" s="243">
        <f t="shared" si="21"/>
        <v>7</v>
      </c>
      <c r="BA30" s="243">
        <f t="shared" si="22"/>
        <v>20</v>
      </c>
      <c r="BB30" s="244" t="str">
        <f t="shared" si="23"/>
        <v>Salavin Jean-Pierre</v>
      </c>
    </row>
    <row r="31" spans="1:54" ht="16.5" customHeight="1" thickBot="1" x14ac:dyDescent="0.5">
      <c r="A31" s="225">
        <v>26</v>
      </c>
      <c r="B31" s="226" t="str">
        <f t="shared" si="29"/>
        <v>Schlack Pascal</v>
      </c>
      <c r="C31" s="227" t="str">
        <f t="shared" si="29"/>
        <v>H</v>
      </c>
      <c r="D31" s="228" t="str">
        <f t="shared" si="29"/>
        <v>ASGAF</v>
      </c>
      <c r="E31" s="212">
        <f t="shared" si="29"/>
        <v>31</v>
      </c>
      <c r="F31" s="244">
        <f t="shared" si="7"/>
        <v>5</v>
      </c>
      <c r="H31" s="252">
        <v>26</v>
      </c>
      <c r="I31" s="226" t="str">
        <f t="shared" si="30"/>
        <v>Mikaelian Eric</v>
      </c>
      <c r="J31" s="227" t="str">
        <f t="shared" si="30"/>
        <v>H</v>
      </c>
      <c r="K31" s="227" t="str">
        <f t="shared" si="30"/>
        <v>Chevannes</v>
      </c>
      <c r="L31" s="212">
        <f t="shared" si="3"/>
        <v>23.6</v>
      </c>
      <c r="M31" s="239">
        <f t="shared" si="8"/>
        <v>5</v>
      </c>
      <c r="N31" s="229">
        <v>5</v>
      </c>
      <c r="O31" s="277">
        <v>9</v>
      </c>
      <c r="P31" s="276" t="str">
        <f t="shared" si="31"/>
        <v/>
      </c>
      <c r="Q31" s="241" t="str">
        <f t="shared" si="32"/>
        <v/>
      </c>
      <c r="R31" s="241" t="str">
        <f t="shared" si="33"/>
        <v/>
      </c>
      <c r="S31" s="236" t="str">
        <f t="shared" si="34"/>
        <v/>
      </c>
      <c r="AB31" s="234">
        <f t="shared" si="13"/>
        <v>5</v>
      </c>
      <c r="AC31" s="235" t="str">
        <f t="shared" si="13"/>
        <v/>
      </c>
      <c r="AD31" s="235" t="str">
        <f t="shared" si="13"/>
        <v/>
      </c>
      <c r="AE31" s="235" t="str">
        <f t="shared" si="13"/>
        <v/>
      </c>
      <c r="AF31" s="236" t="str">
        <f t="shared" si="13"/>
        <v/>
      </c>
      <c r="AH31" s="234" t="str">
        <f t="shared" si="14"/>
        <v/>
      </c>
      <c r="AI31" s="235">
        <f t="shared" si="14"/>
        <v>5</v>
      </c>
      <c r="AJ31" s="235" t="str">
        <f t="shared" si="14"/>
        <v/>
      </c>
      <c r="AK31" s="235" t="str">
        <f t="shared" si="14"/>
        <v/>
      </c>
      <c r="AL31" s="236" t="str">
        <f t="shared" si="14"/>
        <v/>
      </c>
      <c r="AN31" s="268"/>
      <c r="AO31" s="268"/>
      <c r="AP31" s="268"/>
      <c r="AQ31" s="268"/>
      <c r="AR31" s="268"/>
      <c r="AT31" s="242">
        <f t="shared" si="24"/>
        <v>0</v>
      </c>
      <c r="AU31" s="243">
        <f t="shared" si="16"/>
        <v>0</v>
      </c>
      <c r="AV31" s="243" t="str">
        <f t="shared" si="17"/>
        <v/>
      </c>
      <c r="AW31" s="243">
        <f t="shared" si="18"/>
        <v>0</v>
      </c>
      <c r="AX31" s="243">
        <f t="shared" si="19"/>
        <v>0</v>
      </c>
      <c r="AY31" s="243" t="str">
        <f t="shared" si="20"/>
        <v/>
      </c>
      <c r="AZ31" s="243">
        <f t="shared" si="21"/>
        <v>6</v>
      </c>
      <c r="BA31" s="243">
        <f t="shared" si="22"/>
        <v>21</v>
      </c>
      <c r="BB31" s="244" t="str">
        <f t="shared" si="23"/>
        <v>Pietszch Andre</v>
      </c>
    </row>
    <row r="32" spans="1:54" ht="16.5" customHeight="1" thickBot="1" x14ac:dyDescent="0.4">
      <c r="A32" s="225">
        <v>27</v>
      </c>
      <c r="B32" s="226" t="str">
        <f t="shared" si="29"/>
        <v>Combrisson Jean-Luc</v>
      </c>
      <c r="C32" s="227" t="str">
        <f t="shared" si="29"/>
        <v>H</v>
      </c>
      <c r="D32" s="228" t="str">
        <f t="shared" si="29"/>
        <v>Chevry</v>
      </c>
      <c r="E32" s="212">
        <f t="shared" si="29"/>
        <v>31.7</v>
      </c>
      <c r="F32" s="244">
        <f t="shared" si="7"/>
        <v>4</v>
      </c>
      <c r="H32" s="252">
        <v>27</v>
      </c>
      <c r="I32" s="226" t="str">
        <f t="shared" si="30"/>
        <v>Bouvree Guy</v>
      </c>
      <c r="J32" s="227" t="str">
        <f t="shared" si="30"/>
        <v>H</v>
      </c>
      <c r="K32" s="227" t="str">
        <f t="shared" si="30"/>
        <v>Réveillon</v>
      </c>
      <c r="L32" s="212">
        <f t="shared" si="3"/>
        <v>18.600000000000001</v>
      </c>
      <c r="M32" s="239">
        <f t="shared" si="8"/>
        <v>4</v>
      </c>
      <c r="N32" s="229">
        <v>4</v>
      </c>
      <c r="O32" s="275">
        <v>10</v>
      </c>
      <c r="P32" s="276" t="str">
        <f t="shared" si="31"/>
        <v/>
      </c>
      <c r="Q32" s="241" t="str">
        <f t="shared" si="32"/>
        <v/>
      </c>
      <c r="R32" s="241" t="str">
        <f t="shared" si="33"/>
        <v/>
      </c>
      <c r="S32" s="236" t="str">
        <f t="shared" si="34"/>
        <v/>
      </c>
      <c r="AB32" s="234" t="str">
        <f t="shared" si="13"/>
        <v/>
      </c>
      <c r="AC32" s="235" t="str">
        <f t="shared" si="13"/>
        <v/>
      </c>
      <c r="AD32" s="235">
        <f t="shared" si="13"/>
        <v>4</v>
      </c>
      <c r="AE32" s="235" t="str">
        <f t="shared" si="13"/>
        <v/>
      </c>
      <c r="AF32" s="236" t="str">
        <f t="shared" si="13"/>
        <v/>
      </c>
      <c r="AH32" s="234" t="str">
        <f t="shared" si="14"/>
        <v/>
      </c>
      <c r="AI32" s="235" t="str">
        <f t="shared" si="14"/>
        <v/>
      </c>
      <c r="AJ32" s="235" t="str">
        <f t="shared" si="14"/>
        <v/>
      </c>
      <c r="AK32" s="235" t="str">
        <f t="shared" si="14"/>
        <v/>
      </c>
      <c r="AL32" s="236">
        <f t="shared" si="14"/>
        <v>4</v>
      </c>
      <c r="AN32" s="268"/>
      <c r="AO32" s="268"/>
      <c r="AP32" s="268"/>
      <c r="AQ32" s="268"/>
      <c r="AR32" s="268"/>
      <c r="AT32" s="278">
        <f t="shared" si="24"/>
        <v>0</v>
      </c>
      <c r="AU32" s="279">
        <v>0</v>
      </c>
      <c r="AV32" s="243" t="str">
        <f t="shared" si="17"/>
        <v/>
      </c>
      <c r="AW32" s="243">
        <f t="shared" si="18"/>
        <v>0</v>
      </c>
      <c r="AX32" s="243">
        <f t="shared" si="19"/>
        <v>0</v>
      </c>
      <c r="AY32" s="243" t="str">
        <f t="shared" si="20"/>
        <v/>
      </c>
      <c r="AZ32" s="243">
        <f t="shared" si="21"/>
        <v>5</v>
      </c>
      <c r="BA32" s="243">
        <f t="shared" si="22"/>
        <v>22</v>
      </c>
      <c r="BB32" s="244" t="str">
        <f t="shared" si="23"/>
        <v>Mikaelian Eric</v>
      </c>
    </row>
    <row r="33" spans="1:54" ht="16.5" customHeight="1" thickBot="1" x14ac:dyDescent="0.5">
      <c r="A33" s="225">
        <v>28</v>
      </c>
      <c r="B33" s="226" t="str">
        <f t="shared" si="29"/>
        <v>Treton Jacky</v>
      </c>
      <c r="C33" s="227" t="str">
        <f t="shared" si="29"/>
        <v>H</v>
      </c>
      <c r="D33" s="228" t="str">
        <f t="shared" si="29"/>
        <v>Chevannes</v>
      </c>
      <c r="E33" s="212">
        <f t="shared" si="29"/>
        <v>18.5</v>
      </c>
      <c r="F33" s="244">
        <f t="shared" si="7"/>
        <v>3</v>
      </c>
      <c r="H33" s="252">
        <v>28</v>
      </c>
      <c r="I33" s="226" t="str">
        <f t="shared" si="30"/>
        <v>Marcais Xavier</v>
      </c>
      <c r="J33" s="227" t="str">
        <f t="shared" si="30"/>
        <v>H</v>
      </c>
      <c r="K33" s="227" t="str">
        <f t="shared" si="30"/>
        <v>ASGAF</v>
      </c>
      <c r="L33" s="212">
        <f t="shared" si="3"/>
        <v>13.8</v>
      </c>
      <c r="M33" s="239">
        <f t="shared" si="8"/>
        <v>3</v>
      </c>
      <c r="N33" s="229">
        <v>3</v>
      </c>
      <c r="O33" s="277">
        <v>11</v>
      </c>
      <c r="P33" s="276" t="str">
        <f t="shared" si="31"/>
        <v/>
      </c>
      <c r="Q33" s="241" t="str">
        <f t="shared" si="32"/>
        <v/>
      </c>
      <c r="R33" s="241" t="str">
        <f t="shared" si="33"/>
        <v/>
      </c>
      <c r="S33" s="236" t="str">
        <f t="shared" si="34"/>
        <v/>
      </c>
      <c r="AB33" s="234" t="str">
        <f t="shared" si="13"/>
        <v/>
      </c>
      <c r="AC33" s="235">
        <f t="shared" si="13"/>
        <v>3</v>
      </c>
      <c r="AD33" s="235" t="str">
        <f t="shared" si="13"/>
        <v/>
      </c>
      <c r="AE33" s="235" t="str">
        <f t="shared" si="13"/>
        <v/>
      </c>
      <c r="AF33" s="236" t="str">
        <f t="shared" si="13"/>
        <v/>
      </c>
      <c r="AH33" s="234">
        <f t="shared" si="14"/>
        <v>3</v>
      </c>
      <c r="AI33" s="235" t="str">
        <f t="shared" si="14"/>
        <v/>
      </c>
      <c r="AJ33" s="235" t="str">
        <f t="shared" si="14"/>
        <v/>
      </c>
      <c r="AK33" s="235" t="str">
        <f t="shared" si="14"/>
        <v/>
      </c>
      <c r="AL33" s="236" t="str">
        <f t="shared" si="14"/>
        <v/>
      </c>
      <c r="AN33" s="268"/>
      <c r="AO33" s="268"/>
      <c r="AP33" s="268"/>
      <c r="AQ33" s="268"/>
      <c r="AR33" s="268"/>
      <c r="AT33" s="242">
        <f t="shared" si="24"/>
        <v>0</v>
      </c>
      <c r="AU33" s="243">
        <f t="shared" si="16"/>
        <v>0</v>
      </c>
      <c r="AV33" s="243" t="str">
        <f t="shared" si="17"/>
        <v/>
      </c>
      <c r="AW33" s="243">
        <f t="shared" si="18"/>
        <v>0</v>
      </c>
      <c r="AX33" s="243">
        <f t="shared" si="19"/>
        <v>0</v>
      </c>
      <c r="AY33" s="243" t="str">
        <f t="shared" si="20"/>
        <v/>
      </c>
      <c r="AZ33" s="243">
        <f t="shared" si="21"/>
        <v>4</v>
      </c>
      <c r="BA33" s="243">
        <f t="shared" si="22"/>
        <v>23</v>
      </c>
      <c r="BB33" s="244" t="str">
        <f t="shared" si="23"/>
        <v>Bouvree Guy</v>
      </c>
    </row>
    <row r="34" spans="1:54" ht="16.5" customHeight="1" thickBot="1" x14ac:dyDescent="0.4">
      <c r="A34" s="225">
        <v>29</v>
      </c>
      <c r="B34" s="226" t="str">
        <f t="shared" si="29"/>
        <v>Roulland Jean-François</v>
      </c>
      <c r="C34" s="227" t="str">
        <f t="shared" si="29"/>
        <v>H</v>
      </c>
      <c r="D34" s="228" t="str">
        <f t="shared" si="29"/>
        <v>Chevannes</v>
      </c>
      <c r="E34" s="212">
        <f t="shared" si="29"/>
        <v>25.2</v>
      </c>
      <c r="F34" s="244">
        <f t="shared" si="7"/>
        <v>2</v>
      </c>
      <c r="H34" s="252">
        <v>29</v>
      </c>
      <c r="I34" s="226" t="str">
        <f t="shared" si="30"/>
        <v>Dagault Alain</v>
      </c>
      <c r="J34" s="227" t="str">
        <f t="shared" si="30"/>
        <v>H</v>
      </c>
      <c r="K34" s="227" t="str">
        <f t="shared" si="30"/>
        <v>Chevannes</v>
      </c>
      <c r="L34" s="212">
        <f t="shared" si="3"/>
        <v>25</v>
      </c>
      <c r="M34" s="239">
        <f t="shared" si="8"/>
        <v>2</v>
      </c>
      <c r="N34" s="229">
        <v>2</v>
      </c>
      <c r="O34" s="280">
        <v>12</v>
      </c>
      <c r="P34" s="281" t="str">
        <f t="shared" si="31"/>
        <v/>
      </c>
      <c r="Q34" s="254" t="str">
        <f t="shared" si="32"/>
        <v/>
      </c>
      <c r="R34" s="254" t="str">
        <f t="shared" si="33"/>
        <v/>
      </c>
      <c r="S34" s="256" t="str">
        <f t="shared" si="34"/>
        <v/>
      </c>
      <c r="AB34" s="234" t="str">
        <f t="shared" si="13"/>
        <v/>
      </c>
      <c r="AC34" s="235">
        <f t="shared" si="13"/>
        <v>2</v>
      </c>
      <c r="AD34" s="235" t="str">
        <f t="shared" si="13"/>
        <v/>
      </c>
      <c r="AE34" s="235" t="str">
        <f t="shared" si="13"/>
        <v/>
      </c>
      <c r="AF34" s="236" t="str">
        <f t="shared" si="13"/>
        <v/>
      </c>
      <c r="AH34" s="234" t="str">
        <f t="shared" si="14"/>
        <v/>
      </c>
      <c r="AI34" s="235">
        <f t="shared" si="14"/>
        <v>2</v>
      </c>
      <c r="AJ34" s="235" t="str">
        <f t="shared" si="14"/>
        <v/>
      </c>
      <c r="AK34" s="235" t="str">
        <f t="shared" si="14"/>
        <v/>
      </c>
      <c r="AL34" s="236" t="str">
        <f t="shared" si="14"/>
        <v/>
      </c>
      <c r="AN34" s="268"/>
      <c r="AO34" s="268"/>
      <c r="AP34" s="268"/>
      <c r="AQ34" s="268"/>
      <c r="AR34" s="268"/>
      <c r="AT34" s="242">
        <f t="shared" si="24"/>
        <v>0</v>
      </c>
      <c r="AU34" s="243">
        <f t="shared" si="16"/>
        <v>0</v>
      </c>
      <c r="AV34" s="243" t="str">
        <f t="shared" si="17"/>
        <v/>
      </c>
      <c r="AW34" s="243">
        <f t="shared" si="18"/>
        <v>0</v>
      </c>
      <c r="AX34" s="243">
        <f t="shared" si="19"/>
        <v>0</v>
      </c>
      <c r="AY34" s="243" t="str">
        <f t="shared" si="20"/>
        <v/>
      </c>
      <c r="AZ34" s="243">
        <f t="shared" si="21"/>
        <v>3</v>
      </c>
      <c r="BA34" s="243">
        <f t="shared" si="22"/>
        <v>24</v>
      </c>
      <c r="BB34" s="244" t="str">
        <f t="shared" si="23"/>
        <v>Marcais Xavier</v>
      </c>
    </row>
    <row r="35" spans="1:54" ht="16.5" customHeight="1" thickBot="1" x14ac:dyDescent="0.4">
      <c r="A35" s="282">
        <v>30</v>
      </c>
      <c r="B35" s="283" t="str">
        <f t="shared" si="29"/>
        <v>Da Lage Stéphane</v>
      </c>
      <c r="C35" s="284" t="str">
        <f t="shared" si="29"/>
        <v>H</v>
      </c>
      <c r="D35" s="285" t="str">
        <f t="shared" si="29"/>
        <v>Chevry</v>
      </c>
      <c r="E35" s="286">
        <f t="shared" si="29"/>
        <v>21</v>
      </c>
      <c r="F35" s="291">
        <f t="shared" si="7"/>
        <v>1</v>
      </c>
      <c r="H35" s="252">
        <v>30</v>
      </c>
      <c r="I35" s="283" t="str">
        <f t="shared" si="30"/>
        <v>Prevost Stephane</v>
      </c>
      <c r="J35" s="284" t="str">
        <f t="shared" si="30"/>
        <v>H</v>
      </c>
      <c r="K35" s="284" t="str">
        <f t="shared" si="30"/>
        <v>Chevannes</v>
      </c>
      <c r="L35" s="286">
        <f t="shared" si="3"/>
        <v>17.7</v>
      </c>
      <c r="M35" s="239">
        <v>1</v>
      </c>
      <c r="N35" s="186">
        <v>1</v>
      </c>
      <c r="Q35" s="197"/>
      <c r="R35" s="258" t="s">
        <v>64</v>
      </c>
      <c r="S35" s="259">
        <f>SUM(S23:S34)</f>
        <v>75</v>
      </c>
      <c r="AB35" s="234" t="str">
        <f t="shared" si="13"/>
        <v/>
      </c>
      <c r="AC35" s="235" t="str">
        <f t="shared" si="13"/>
        <v/>
      </c>
      <c r="AD35" s="235">
        <f t="shared" si="13"/>
        <v>1</v>
      </c>
      <c r="AE35" s="235" t="str">
        <f t="shared" si="13"/>
        <v/>
      </c>
      <c r="AF35" s="236" t="str">
        <f t="shared" si="13"/>
        <v/>
      </c>
      <c r="AH35" s="234" t="str">
        <f t="shared" si="14"/>
        <v/>
      </c>
      <c r="AI35" s="235">
        <f t="shared" si="14"/>
        <v>1</v>
      </c>
      <c r="AJ35" s="235" t="str">
        <f t="shared" si="14"/>
        <v/>
      </c>
      <c r="AK35" s="235" t="str">
        <f t="shared" si="14"/>
        <v/>
      </c>
      <c r="AL35" s="236" t="str">
        <f t="shared" si="14"/>
        <v/>
      </c>
      <c r="AN35" s="268"/>
      <c r="AO35" s="268"/>
      <c r="AP35" s="268"/>
      <c r="AQ35" s="268"/>
      <c r="AR35" s="268"/>
      <c r="AT35" s="242">
        <f t="shared" si="24"/>
        <v>0</v>
      </c>
      <c r="AU35" s="243">
        <f t="shared" si="16"/>
        <v>0</v>
      </c>
      <c r="AV35" s="243" t="str">
        <f t="shared" si="17"/>
        <v/>
      </c>
      <c r="AW35" s="243">
        <f t="shared" si="18"/>
        <v>0</v>
      </c>
      <c r="AX35" s="243">
        <f t="shared" si="19"/>
        <v>0</v>
      </c>
      <c r="AY35" s="243" t="str">
        <f t="shared" si="20"/>
        <v/>
      </c>
      <c r="AZ35" s="243">
        <f t="shared" si="21"/>
        <v>2</v>
      </c>
      <c r="BA35" s="243">
        <f t="shared" si="22"/>
        <v>25</v>
      </c>
      <c r="BB35" s="244" t="str">
        <f t="shared" si="23"/>
        <v>Dagault Alain</v>
      </c>
    </row>
    <row r="36" spans="1:54" ht="13.5" thickBot="1" x14ac:dyDescent="0.45">
      <c r="A36" s="287"/>
      <c r="B36" s="194"/>
      <c r="F36" s="186">
        <f>SUM(F6:F35)</f>
        <v>465</v>
      </c>
      <c r="M36" s="288">
        <f>SUM(M6:M35)-M37</f>
        <v>465</v>
      </c>
      <c r="Z36" s="186">
        <f>SUM(AB36:AF36)</f>
        <v>465</v>
      </c>
      <c r="AB36" s="257">
        <f t="shared" ref="AB36:AF36" si="35">SUM(AB6:AB35)</f>
        <v>89</v>
      </c>
      <c r="AC36" s="255">
        <f t="shared" si="35"/>
        <v>174</v>
      </c>
      <c r="AD36" s="255">
        <f t="shared" si="35"/>
        <v>21</v>
      </c>
      <c r="AE36" s="255">
        <f t="shared" si="35"/>
        <v>50</v>
      </c>
      <c r="AF36" s="256">
        <f t="shared" si="35"/>
        <v>131</v>
      </c>
      <c r="AH36" s="257">
        <f>SUM(AH6:AH35)</f>
        <v>126</v>
      </c>
      <c r="AI36" s="255">
        <f>SUM(AI6:AI35)</f>
        <v>135</v>
      </c>
      <c r="AJ36" s="255">
        <f>SUM(AJ6:AJ35)</f>
        <v>70</v>
      </c>
      <c r="AK36" s="255">
        <f>SUM(AK6:AK35)</f>
        <v>23</v>
      </c>
      <c r="AL36" s="256">
        <f>SUM(AL6:AL35)</f>
        <v>111</v>
      </c>
      <c r="AN36" s="186">
        <f>SUM(AH36:AM36)</f>
        <v>465</v>
      </c>
      <c r="AT36" s="289">
        <f t="shared" si="24"/>
        <v>0</v>
      </c>
      <c r="AU36" s="290">
        <f t="shared" si="16"/>
        <v>0</v>
      </c>
      <c r="AV36" s="290" t="str">
        <f t="shared" si="17"/>
        <v/>
      </c>
      <c r="AW36" s="290">
        <f t="shared" si="18"/>
        <v>0</v>
      </c>
      <c r="AX36" s="290">
        <f t="shared" si="19"/>
        <v>0</v>
      </c>
      <c r="AY36" s="290" t="str">
        <f t="shared" si="20"/>
        <v/>
      </c>
      <c r="AZ36" s="290">
        <f t="shared" si="21"/>
        <v>1</v>
      </c>
      <c r="BA36" s="290">
        <f t="shared" si="22"/>
        <v>26</v>
      </c>
      <c r="BB36" s="291" t="str">
        <f t="shared" si="23"/>
        <v>Prevost Stephane</v>
      </c>
    </row>
    <row r="37" spans="1:54" ht="13.15" thickBot="1" x14ac:dyDescent="0.4">
      <c r="B37" s="194"/>
      <c r="F37" s="292"/>
      <c r="M37" s="293"/>
      <c r="Q37" s="288"/>
      <c r="R37" s="288"/>
      <c r="S37" s="288"/>
      <c r="T37" s="288"/>
      <c r="AB37" s="935" t="s">
        <v>27</v>
      </c>
      <c r="AC37" s="936"/>
      <c r="AD37" s="936"/>
      <c r="AE37" s="936"/>
      <c r="AF37" s="937"/>
      <c r="AH37" s="935" t="s">
        <v>28</v>
      </c>
      <c r="AI37" s="936"/>
      <c r="AJ37" s="936"/>
      <c r="AK37" s="936"/>
      <c r="AL37" s="937"/>
      <c r="AT37" s="288">
        <f>SUM(AT7:AT36)</f>
        <v>0</v>
      </c>
      <c r="AU37" s="288"/>
      <c r="AV37" s="288"/>
      <c r="AW37" s="288">
        <f t="shared" ref="AW37:AZ37" si="36">SUM(AW7:AW36)</f>
        <v>75</v>
      </c>
      <c r="AX37" s="288"/>
      <c r="AY37" s="288"/>
      <c r="AZ37" s="288">
        <f t="shared" si="36"/>
        <v>390</v>
      </c>
      <c r="BA37" s="288"/>
      <c r="BB37" s="288"/>
    </row>
    <row r="38" spans="1:54" ht="13.15" thickBot="1" x14ac:dyDescent="0.4">
      <c r="B38" s="194"/>
      <c r="Q38" s="288"/>
      <c r="R38" s="288"/>
      <c r="S38" s="288"/>
      <c r="T38" s="288"/>
      <c r="AH38" s="186">
        <f>+AB36+AH36</f>
        <v>215</v>
      </c>
      <c r="AI38" s="186">
        <f t="shared" ref="AI38:AL38" si="37">+AC36+AI36</f>
        <v>309</v>
      </c>
      <c r="AJ38" s="186">
        <f t="shared" si="37"/>
        <v>91</v>
      </c>
      <c r="AK38" s="186">
        <f t="shared" si="37"/>
        <v>73</v>
      </c>
      <c r="AL38" s="186">
        <f t="shared" si="37"/>
        <v>242</v>
      </c>
      <c r="AN38" s="186">
        <f t="shared" ref="AN38" si="38">SUM(AH38:AM38)</f>
        <v>930</v>
      </c>
    </row>
    <row r="39" spans="1:54" ht="13.5" thickBot="1" x14ac:dyDescent="0.45">
      <c r="A39" s="938" t="s">
        <v>49</v>
      </c>
      <c r="B39" s="939"/>
      <c r="C39" s="939"/>
      <c r="D39" s="939"/>
      <c r="E39" s="939"/>
      <c r="F39" s="940"/>
      <c r="H39" s="938" t="s">
        <v>50</v>
      </c>
      <c r="I39" s="939"/>
      <c r="J39" s="939"/>
      <c r="K39" s="939"/>
      <c r="L39" s="939"/>
      <c r="M39" s="940"/>
      <c r="Q39" s="288"/>
      <c r="R39" s="288"/>
      <c r="S39" s="288"/>
      <c r="T39" s="288"/>
      <c r="AB39" s="941" t="s">
        <v>35</v>
      </c>
      <c r="AC39" s="942"/>
      <c r="AD39" s="942"/>
      <c r="AE39" s="942"/>
      <c r="AF39" s="943"/>
    </row>
    <row r="40" spans="1:54" s="287" customFormat="1" ht="13.5" thickBot="1" x14ac:dyDescent="0.45">
      <c r="A40" s="926" t="s">
        <v>34</v>
      </c>
      <c r="B40" s="927"/>
      <c r="C40" s="927"/>
      <c r="D40" s="927"/>
      <c r="E40" s="927"/>
      <c r="F40" s="928"/>
      <c r="H40" s="926" t="s">
        <v>33</v>
      </c>
      <c r="I40" s="927"/>
      <c r="J40" s="927"/>
      <c r="K40" s="927"/>
      <c r="L40" s="927"/>
      <c r="M40" s="928"/>
      <c r="N40" s="186"/>
      <c r="O40" s="186"/>
      <c r="P40" s="186"/>
      <c r="Q40" s="288"/>
      <c r="R40" s="288"/>
      <c r="S40" s="288"/>
      <c r="T40" s="288"/>
      <c r="V40" s="186"/>
      <c r="W40" s="186"/>
      <c r="X40" s="197"/>
      <c r="Y40" s="186"/>
      <c r="Z40" s="186"/>
      <c r="AB40" s="929" t="s">
        <v>22</v>
      </c>
      <c r="AC40" s="930"/>
      <c r="AD40" s="930"/>
      <c r="AE40" s="930"/>
      <c r="AF40" s="931"/>
      <c r="AH40" s="186"/>
      <c r="AI40" s="186"/>
      <c r="AJ40" s="186"/>
      <c r="AK40" s="186"/>
      <c r="AL40" s="186"/>
    </row>
    <row r="41" spans="1:54" ht="14.65" thickBot="1" x14ac:dyDescent="0.4">
      <c r="A41" s="294" t="s">
        <v>30</v>
      </c>
      <c r="B41" s="295" t="s">
        <v>31</v>
      </c>
      <c r="C41" s="296"/>
      <c r="D41" s="639" t="s">
        <v>32</v>
      </c>
      <c r="E41" s="626" t="s">
        <v>48</v>
      </c>
      <c r="F41" s="297" t="s">
        <v>8</v>
      </c>
      <c r="H41" s="294" t="s">
        <v>30</v>
      </c>
      <c r="I41" s="296" t="s">
        <v>31</v>
      </c>
      <c r="J41" s="296"/>
      <c r="K41" s="296" t="s">
        <v>32</v>
      </c>
      <c r="L41" s="296"/>
      <c r="M41" s="297" t="s">
        <v>8</v>
      </c>
      <c r="Q41" s="288"/>
      <c r="R41" s="288"/>
      <c r="S41" s="288"/>
      <c r="T41" s="288"/>
      <c r="AB41" s="205" t="str">
        <f t="shared" ref="AB41:AF41" si="39">+AB5</f>
        <v>ASGAF</v>
      </c>
      <c r="AC41" s="206" t="str">
        <f t="shared" si="39"/>
        <v>Chevannes</v>
      </c>
      <c r="AD41" s="206" t="str">
        <f t="shared" si="39"/>
        <v>Chevry</v>
      </c>
      <c r="AE41" s="206" t="str">
        <f t="shared" si="39"/>
        <v>Corbuches</v>
      </c>
      <c r="AF41" s="207" t="str">
        <f t="shared" si="39"/>
        <v>Réveillon</v>
      </c>
    </row>
    <row r="42" spans="1:54" ht="14.25" x14ac:dyDescent="0.45">
      <c r="A42" s="298">
        <f>+A125</f>
        <v>1</v>
      </c>
      <c r="B42" s="299" t="str">
        <f>+C125</f>
        <v>Dilun Olivier</v>
      </c>
      <c r="C42" s="260" t="str">
        <f>IFERROR(VLOOKUP(B42,Liste_J!$C$7:$G$234,5,0),"???")</f>
        <v>H</v>
      </c>
      <c r="D42" s="640" t="str">
        <f>IFERROR(VLOOKUP(B42,Liste_J!$C$7:$F$234,4,0),"???")</f>
        <v>Réveillon</v>
      </c>
      <c r="E42" s="627">
        <f>+D125</f>
        <v>7.3</v>
      </c>
      <c r="F42" s="301">
        <f>+F125</f>
        <v>27</v>
      </c>
      <c r="G42" s="260"/>
      <c r="H42" s="298">
        <v>1</v>
      </c>
      <c r="I42" s="260" t="str">
        <f>+C224</f>
        <v>Combrisson Jean-Luc</v>
      </c>
      <c r="J42" s="260" t="str">
        <f>IFERROR(VLOOKUP(I42,Liste_J!$C$7:$G$234,5,0),"???")</f>
        <v>H</v>
      </c>
      <c r="K42" s="260" t="str">
        <f>IFERROR(VLOOKUP(I42,Liste_J!$C$7:$F$234,4,0),"???")</f>
        <v>Chevry</v>
      </c>
      <c r="L42" s="260">
        <f>+D224</f>
        <v>31.7</v>
      </c>
      <c r="M42" s="301">
        <f>+F224</f>
        <v>43</v>
      </c>
      <c r="Q42" s="288"/>
      <c r="R42" s="288"/>
      <c r="S42" s="288"/>
      <c r="T42" s="288"/>
      <c r="U42" s="260" t="e">
        <f>#REF!</f>
        <v>#REF!</v>
      </c>
      <c r="AB42" s="219">
        <f>IF($K42=AB$41,1,0)</f>
        <v>0</v>
      </c>
      <c r="AC42" s="220">
        <f t="shared" ref="AC42:AF61" si="40">IF($K42=AC$41,1,0)</f>
        <v>0</v>
      </c>
      <c r="AD42" s="220">
        <f t="shared" si="40"/>
        <v>1</v>
      </c>
      <c r="AE42" s="220">
        <f t="shared" si="40"/>
        <v>0</v>
      </c>
      <c r="AF42" s="221">
        <f t="shared" si="40"/>
        <v>0</v>
      </c>
      <c r="AG42" s="288">
        <f t="shared" ref="AG42:AG73" si="41">SUM(AB42:AF42)</f>
        <v>1</v>
      </c>
    </row>
    <row r="43" spans="1:54" ht="14.25" x14ac:dyDescent="0.45">
      <c r="A43" s="298">
        <f t="shared" ref="A43:A92" si="42">+A126</f>
        <v>2</v>
      </c>
      <c r="B43" s="299" t="str">
        <f t="shared" ref="B43:B84" si="43">+C126</f>
        <v>Viron Alain</v>
      </c>
      <c r="C43" s="260" t="str">
        <f>IFERROR(VLOOKUP(B43,Liste_J!$C$7:$G$234,5,0),"???")</f>
        <v>H</v>
      </c>
      <c r="D43" s="640" t="str">
        <f>IFERROR(VLOOKUP(B43,Liste_J!$C$7:$F$234,4,0),"???")</f>
        <v>Chevannes</v>
      </c>
      <c r="E43" s="627">
        <f t="shared" ref="E43:E84" si="44">+D126</f>
        <v>11</v>
      </c>
      <c r="F43" s="301">
        <f t="shared" ref="F43:F89" si="45">+F126</f>
        <v>24</v>
      </c>
      <c r="H43" s="298">
        <v>2</v>
      </c>
      <c r="I43" s="260" t="str">
        <f t="shared" ref="I43:I84" si="46">+C225</f>
        <v>Lezervant Sophie</v>
      </c>
      <c r="J43" s="260" t="str">
        <f>IFERROR(VLOOKUP(I43,Liste_J!$C$7:$G$234,5,0),"???")</f>
        <v>F</v>
      </c>
      <c r="K43" s="260" t="str">
        <f>IFERROR(VLOOKUP(I43,Liste_J!$C$7:$F$234,4,0),"???")</f>
        <v>ASGAF</v>
      </c>
      <c r="L43" s="260">
        <f t="shared" ref="L43:L84" si="47">+D225</f>
        <v>23.7</v>
      </c>
      <c r="M43" s="301">
        <f t="shared" ref="M43:M84" si="48">+F225</f>
        <v>41</v>
      </c>
      <c r="Q43" s="288"/>
      <c r="R43" s="288"/>
      <c r="S43" s="288"/>
      <c r="T43" s="288"/>
      <c r="AB43" s="234">
        <f t="shared" ref="AB43:AF62" si="49">IF($K43=AB$41,1,0)</f>
        <v>1</v>
      </c>
      <c r="AC43" s="235">
        <f t="shared" si="40"/>
        <v>0</v>
      </c>
      <c r="AD43" s="235">
        <f t="shared" si="40"/>
        <v>0</v>
      </c>
      <c r="AE43" s="235">
        <f t="shared" si="40"/>
        <v>0</v>
      </c>
      <c r="AF43" s="236">
        <f t="shared" si="40"/>
        <v>0</v>
      </c>
      <c r="AG43" s="288">
        <f t="shared" si="41"/>
        <v>1</v>
      </c>
    </row>
    <row r="44" spans="1:54" ht="14.25" x14ac:dyDescent="0.45">
      <c r="A44" s="298">
        <f t="shared" si="42"/>
        <v>3</v>
      </c>
      <c r="B44" s="299" t="str">
        <f t="shared" si="43"/>
        <v>Bridier Jean Michel</v>
      </c>
      <c r="C44" s="260" t="str">
        <f>IFERROR(VLOOKUP(B44,Liste_J!$C$7:$G$234,5,0),"???")</f>
        <v>H</v>
      </c>
      <c r="D44" s="640" t="str">
        <f>IFERROR(VLOOKUP(B44,Liste_J!$C$7:$F$234,4,0),"???")</f>
        <v>Réveillon</v>
      </c>
      <c r="E44" s="627">
        <f t="shared" si="44"/>
        <v>9.6999999999999993</v>
      </c>
      <c r="F44" s="301">
        <f t="shared" si="45"/>
        <v>24</v>
      </c>
      <c r="H44" s="298">
        <v>3</v>
      </c>
      <c r="I44" s="260" t="str">
        <f t="shared" si="46"/>
        <v>Schlack Pascal</v>
      </c>
      <c r="J44" s="260" t="str">
        <f>IFERROR(VLOOKUP(I44,Liste_J!$C$7:$G$234,5,0),"???")</f>
        <v>H</v>
      </c>
      <c r="K44" s="260" t="str">
        <f>IFERROR(VLOOKUP(I44,Liste_J!$C$7:$F$234,4,0),"???")</f>
        <v>ASGAF</v>
      </c>
      <c r="L44" s="260">
        <f t="shared" si="47"/>
        <v>31</v>
      </c>
      <c r="M44" s="301">
        <f t="shared" si="48"/>
        <v>39</v>
      </c>
      <c r="Q44" s="288"/>
      <c r="R44" s="288"/>
      <c r="S44" s="288"/>
      <c r="T44" s="288"/>
      <c r="AB44" s="234">
        <f t="shared" si="49"/>
        <v>1</v>
      </c>
      <c r="AC44" s="235">
        <f t="shared" si="40"/>
        <v>0</v>
      </c>
      <c r="AD44" s="235">
        <f t="shared" si="40"/>
        <v>0</v>
      </c>
      <c r="AE44" s="235">
        <f t="shared" si="40"/>
        <v>0</v>
      </c>
      <c r="AF44" s="236">
        <f t="shared" si="40"/>
        <v>0</v>
      </c>
      <c r="AG44" s="288">
        <f t="shared" si="41"/>
        <v>1</v>
      </c>
    </row>
    <row r="45" spans="1:54" ht="14.25" x14ac:dyDescent="0.45">
      <c r="A45" s="298">
        <f t="shared" si="42"/>
        <v>4</v>
      </c>
      <c r="B45" s="299" t="str">
        <f t="shared" si="43"/>
        <v>Pietszch Andre</v>
      </c>
      <c r="C45" s="260" t="str">
        <f>IFERROR(VLOOKUP(B45,Liste_J!$C$7:$G$234,5,0),"???")</f>
        <v>H</v>
      </c>
      <c r="D45" s="640" t="str">
        <f>IFERROR(VLOOKUP(B45,Liste_J!$C$7:$F$234,4,0),"???")</f>
        <v>Chevannes</v>
      </c>
      <c r="E45" s="627">
        <f t="shared" si="44"/>
        <v>10.3</v>
      </c>
      <c r="F45" s="301">
        <f t="shared" si="45"/>
        <v>23</v>
      </c>
      <c r="H45" s="298">
        <v>4</v>
      </c>
      <c r="I45" s="260" t="str">
        <f t="shared" si="46"/>
        <v>Sauvadet Yannick</v>
      </c>
      <c r="J45" s="260" t="str">
        <f>IFERROR(VLOOKUP(I45,Liste_J!$C$7:$G$234,5,0),"???")</f>
        <v>F</v>
      </c>
      <c r="K45" s="260" t="str">
        <f>IFERROR(VLOOKUP(I45,Liste_J!$C$7:$F$234,4,0),"???")</f>
        <v>ASGAF</v>
      </c>
      <c r="L45" s="260">
        <f t="shared" si="47"/>
        <v>24.9</v>
      </c>
      <c r="M45" s="301">
        <f t="shared" si="48"/>
        <v>37</v>
      </c>
      <c r="Q45" s="288"/>
      <c r="R45" s="288"/>
      <c r="S45" s="288"/>
      <c r="T45" s="288"/>
      <c r="X45" s="186"/>
      <c r="AB45" s="234">
        <f t="shared" si="49"/>
        <v>1</v>
      </c>
      <c r="AC45" s="235">
        <f t="shared" si="40"/>
        <v>0</v>
      </c>
      <c r="AD45" s="235">
        <f t="shared" si="40"/>
        <v>0</v>
      </c>
      <c r="AE45" s="235">
        <f t="shared" si="40"/>
        <v>0</v>
      </c>
      <c r="AF45" s="236">
        <f t="shared" si="40"/>
        <v>0</v>
      </c>
      <c r="AG45" s="288">
        <f t="shared" si="41"/>
        <v>1</v>
      </c>
    </row>
    <row r="46" spans="1:54" ht="14.25" x14ac:dyDescent="0.45">
      <c r="A46" s="298">
        <f t="shared" si="42"/>
        <v>5</v>
      </c>
      <c r="B46" s="299" t="str">
        <f t="shared" si="43"/>
        <v>Delaunay Olivier</v>
      </c>
      <c r="C46" s="260" t="str">
        <f>IFERROR(VLOOKUP(B46,Liste_J!$C$7:$G$234,5,0),"???")</f>
        <v>H</v>
      </c>
      <c r="D46" s="640" t="str">
        <f>IFERROR(VLOOKUP(B46,Liste_J!$C$7:$F$234,4,0),"???")</f>
        <v>Corbuches</v>
      </c>
      <c r="E46" s="627">
        <f t="shared" si="44"/>
        <v>11.8</v>
      </c>
      <c r="F46" s="301">
        <f t="shared" si="45"/>
        <v>23</v>
      </c>
      <c r="H46" s="298">
        <v>5</v>
      </c>
      <c r="I46" s="260" t="str">
        <f t="shared" si="46"/>
        <v>Lafaye Jean-Francois</v>
      </c>
      <c r="J46" s="260" t="str">
        <f>IFERROR(VLOOKUP(I46,Liste_J!$C$7:$G$234,5,0),"???")</f>
        <v>H</v>
      </c>
      <c r="K46" s="260" t="str">
        <f>IFERROR(VLOOKUP(I46,Liste_J!$C$7:$F$234,4,0),"???")</f>
        <v>Réveillon</v>
      </c>
      <c r="L46" s="260">
        <f t="shared" si="47"/>
        <v>29.1</v>
      </c>
      <c r="M46" s="301">
        <f t="shared" si="48"/>
        <v>37</v>
      </c>
      <c r="Q46" s="288"/>
      <c r="R46" s="288"/>
      <c r="S46" s="288"/>
      <c r="T46" s="288"/>
      <c r="V46" s="260"/>
      <c r="X46" s="186"/>
      <c r="AB46" s="234">
        <f t="shared" si="49"/>
        <v>0</v>
      </c>
      <c r="AC46" s="235">
        <f t="shared" si="40"/>
        <v>0</v>
      </c>
      <c r="AD46" s="235">
        <f t="shared" si="40"/>
        <v>0</v>
      </c>
      <c r="AE46" s="235">
        <f t="shared" si="40"/>
        <v>0</v>
      </c>
      <c r="AF46" s="236">
        <f t="shared" si="40"/>
        <v>1</v>
      </c>
      <c r="AG46" s="288">
        <f t="shared" si="41"/>
        <v>1</v>
      </c>
    </row>
    <row r="47" spans="1:54" ht="14.25" x14ac:dyDescent="0.45">
      <c r="A47" s="298">
        <f t="shared" si="42"/>
        <v>6</v>
      </c>
      <c r="B47" s="299" t="str">
        <f t="shared" si="43"/>
        <v>Lapatrie Gilles</v>
      </c>
      <c r="C47" s="260" t="str">
        <f>IFERROR(VLOOKUP(B47,Liste_J!$C$7:$G$234,5,0),"???")</f>
        <v>H</v>
      </c>
      <c r="D47" s="640" t="str">
        <f>IFERROR(VLOOKUP(B47,Liste_J!$C$7:$F$234,4,0),"???")</f>
        <v>Réveillon</v>
      </c>
      <c r="E47" s="627">
        <f t="shared" si="44"/>
        <v>11.2</v>
      </c>
      <c r="F47" s="301">
        <f t="shared" si="45"/>
        <v>23</v>
      </c>
      <c r="H47" s="298">
        <v>6</v>
      </c>
      <c r="I47" s="260" t="str">
        <f t="shared" si="46"/>
        <v>Perrone Laurent</v>
      </c>
      <c r="J47" s="260" t="str">
        <f>IFERROR(VLOOKUP(I47,Liste_J!$C$7:$G$234,5,0),"???")</f>
        <v>H</v>
      </c>
      <c r="K47" s="260" t="str">
        <f>IFERROR(VLOOKUP(I47,Liste_J!$C$7:$F$234,4,0),"???")</f>
        <v>Chevannes</v>
      </c>
      <c r="L47" s="260">
        <f t="shared" si="47"/>
        <v>29.3</v>
      </c>
      <c r="M47" s="301">
        <f t="shared" si="48"/>
        <v>36</v>
      </c>
      <c r="Q47" s="288"/>
      <c r="R47" s="288"/>
      <c r="S47" s="288"/>
      <c r="T47" s="288"/>
      <c r="X47" s="186"/>
      <c r="AB47" s="234">
        <f t="shared" si="49"/>
        <v>0</v>
      </c>
      <c r="AC47" s="235">
        <f t="shared" si="40"/>
        <v>1</v>
      </c>
      <c r="AD47" s="235">
        <f t="shared" si="40"/>
        <v>0</v>
      </c>
      <c r="AE47" s="235">
        <f t="shared" si="40"/>
        <v>0</v>
      </c>
      <c r="AF47" s="236">
        <f t="shared" si="40"/>
        <v>0</v>
      </c>
      <c r="AG47" s="288">
        <f t="shared" si="41"/>
        <v>1</v>
      </c>
    </row>
    <row r="48" spans="1:54" ht="14.25" x14ac:dyDescent="0.45">
      <c r="A48" s="298">
        <f t="shared" si="42"/>
        <v>7</v>
      </c>
      <c r="B48" s="299" t="str">
        <f t="shared" si="43"/>
        <v>Szechter Bertrand</v>
      </c>
      <c r="C48" s="260" t="str">
        <f>IFERROR(VLOOKUP(B48,Liste_J!$C$7:$G$234,5,0),"???")</f>
        <v>H</v>
      </c>
      <c r="D48" s="640" t="str">
        <f>IFERROR(VLOOKUP(B48,Liste_J!$C$7:$F$234,4,0),"???")</f>
        <v>Corbuches</v>
      </c>
      <c r="E48" s="627">
        <f t="shared" si="44"/>
        <v>8.3000000000000007</v>
      </c>
      <c r="F48" s="301">
        <f t="shared" si="45"/>
        <v>21</v>
      </c>
      <c r="H48" s="298">
        <v>7</v>
      </c>
      <c r="I48" s="260" t="str">
        <f t="shared" si="46"/>
        <v>Reverdy Jean-Jacques</v>
      </c>
      <c r="J48" s="260" t="str">
        <f>IFERROR(VLOOKUP(I48,Liste_J!$C$7:$G$234,5,0),"???")</f>
        <v>H</v>
      </c>
      <c r="K48" s="260" t="str">
        <f>IFERROR(VLOOKUP(I48,Liste_J!$C$7:$F$234,4,0),"???")</f>
        <v>Chevry</v>
      </c>
      <c r="L48" s="260">
        <f t="shared" si="47"/>
        <v>20.8</v>
      </c>
      <c r="M48" s="301">
        <f t="shared" si="48"/>
        <v>36</v>
      </c>
      <c r="Q48" s="288"/>
      <c r="R48" s="288"/>
      <c r="S48" s="288"/>
      <c r="T48" s="288"/>
      <c r="V48" s="260"/>
      <c r="X48" s="186"/>
      <c r="AB48" s="234">
        <f t="shared" si="49"/>
        <v>0</v>
      </c>
      <c r="AC48" s="235">
        <f t="shared" si="40"/>
        <v>0</v>
      </c>
      <c r="AD48" s="235">
        <f t="shared" si="40"/>
        <v>1</v>
      </c>
      <c r="AE48" s="235">
        <f t="shared" si="40"/>
        <v>0</v>
      </c>
      <c r="AF48" s="236">
        <f t="shared" si="40"/>
        <v>0</v>
      </c>
      <c r="AG48" s="288">
        <f t="shared" si="41"/>
        <v>1</v>
      </c>
    </row>
    <row r="49" spans="1:33" ht="14.25" x14ac:dyDescent="0.45">
      <c r="A49" s="298">
        <f t="shared" si="42"/>
        <v>8</v>
      </c>
      <c r="B49" s="299" t="str">
        <f t="shared" si="43"/>
        <v>Foucault Lionel</v>
      </c>
      <c r="C49" s="260" t="str">
        <f>IFERROR(VLOOKUP(B49,Liste_J!$C$7:$G$234,5,0),"???")</f>
        <v>H</v>
      </c>
      <c r="D49" s="640" t="str">
        <f>IFERROR(VLOOKUP(B49,Liste_J!$C$7:$F$234,4,0),"???")</f>
        <v>Chevannes</v>
      </c>
      <c r="E49" s="627">
        <f t="shared" si="44"/>
        <v>16</v>
      </c>
      <c r="F49" s="301">
        <f t="shared" si="45"/>
        <v>20</v>
      </c>
      <c r="H49" s="298">
        <v>8</v>
      </c>
      <c r="I49" s="260" t="str">
        <f t="shared" si="46"/>
        <v>Delaunay Olivier</v>
      </c>
      <c r="J49" s="260" t="str">
        <f>IFERROR(VLOOKUP(I49,Liste_J!$C$7:$G$234,5,0),"???")</f>
        <v>H</v>
      </c>
      <c r="K49" s="260" t="str">
        <f>IFERROR(VLOOKUP(I49,Liste_J!$C$7:$F$234,4,0),"???")</f>
        <v>Corbuches</v>
      </c>
      <c r="L49" s="260">
        <f t="shared" si="47"/>
        <v>11.8</v>
      </c>
      <c r="M49" s="301">
        <f t="shared" si="48"/>
        <v>36</v>
      </c>
      <c r="N49" s="260"/>
      <c r="X49" s="186"/>
      <c r="AB49" s="234">
        <f t="shared" si="49"/>
        <v>0</v>
      </c>
      <c r="AC49" s="235">
        <f t="shared" si="40"/>
        <v>0</v>
      </c>
      <c r="AD49" s="235">
        <f t="shared" si="40"/>
        <v>0</v>
      </c>
      <c r="AE49" s="235">
        <f t="shared" si="40"/>
        <v>1</v>
      </c>
      <c r="AF49" s="236">
        <f t="shared" si="40"/>
        <v>0</v>
      </c>
      <c r="AG49" s="288">
        <f t="shared" si="41"/>
        <v>1</v>
      </c>
    </row>
    <row r="50" spans="1:33" ht="14.25" x14ac:dyDescent="0.45">
      <c r="A50" s="298">
        <f t="shared" si="42"/>
        <v>9</v>
      </c>
      <c r="B50" s="299" t="str">
        <f t="shared" si="43"/>
        <v>Dupuy Eric</v>
      </c>
      <c r="C50" s="260" t="str">
        <f>IFERROR(VLOOKUP(B50,Liste_J!$C$7:$G$234,5,0),"???")</f>
        <v>H</v>
      </c>
      <c r="D50" s="640" t="str">
        <f>IFERROR(VLOOKUP(B50,Liste_J!$C$7:$F$234,4,0),"???")</f>
        <v>ASGAF</v>
      </c>
      <c r="E50" s="627">
        <f t="shared" si="44"/>
        <v>13.8</v>
      </c>
      <c r="F50" s="301">
        <f t="shared" si="45"/>
        <v>20</v>
      </c>
      <c r="H50" s="298">
        <v>9</v>
      </c>
      <c r="I50" s="260" t="str">
        <f t="shared" si="46"/>
        <v>Foucault Lionel</v>
      </c>
      <c r="J50" s="260" t="str">
        <f>IFERROR(VLOOKUP(I50,Liste_J!$C$7:$G$234,5,0),"???")</f>
        <v>H</v>
      </c>
      <c r="K50" s="260" t="str">
        <f>IFERROR(VLOOKUP(I50,Liste_J!$C$7:$F$234,4,0),"???")</f>
        <v>Chevannes</v>
      </c>
      <c r="L50" s="260">
        <f t="shared" si="47"/>
        <v>16</v>
      </c>
      <c r="M50" s="301">
        <f t="shared" si="48"/>
        <v>36</v>
      </c>
      <c r="N50" s="260"/>
      <c r="V50" s="260"/>
      <c r="X50" s="186"/>
      <c r="AB50" s="234">
        <f t="shared" si="49"/>
        <v>0</v>
      </c>
      <c r="AC50" s="235">
        <f t="shared" si="40"/>
        <v>1</v>
      </c>
      <c r="AD50" s="235">
        <f t="shared" si="40"/>
        <v>0</v>
      </c>
      <c r="AE50" s="235">
        <f t="shared" si="40"/>
        <v>0</v>
      </c>
      <c r="AF50" s="236">
        <f t="shared" si="40"/>
        <v>0</v>
      </c>
      <c r="AG50" s="288">
        <f t="shared" si="41"/>
        <v>1</v>
      </c>
    </row>
    <row r="51" spans="1:33" ht="14.25" x14ac:dyDescent="0.45">
      <c r="A51" s="298">
        <f t="shared" si="42"/>
        <v>10</v>
      </c>
      <c r="B51" s="299" t="str">
        <f t="shared" si="43"/>
        <v>Nicolle Olivier</v>
      </c>
      <c r="C51" s="260" t="str">
        <f>IFERROR(VLOOKUP(B51,Liste_J!$C$7:$G$234,5,0),"???")</f>
        <v>H</v>
      </c>
      <c r="D51" s="640" t="str">
        <f>IFERROR(VLOOKUP(B51,Liste_J!$C$7:$F$234,4,0),"???")</f>
        <v>Chevannes</v>
      </c>
      <c r="E51" s="627">
        <f t="shared" si="44"/>
        <v>15.6</v>
      </c>
      <c r="F51" s="301">
        <f t="shared" si="45"/>
        <v>19</v>
      </c>
      <c r="H51" s="298">
        <v>10</v>
      </c>
      <c r="I51" s="260" t="str">
        <f t="shared" si="46"/>
        <v>Tuytten Gerard</v>
      </c>
      <c r="J51" s="260" t="str">
        <f>IFERROR(VLOOKUP(I51,Liste_J!$C$7:$G$234,5,0),"???")</f>
        <v>H</v>
      </c>
      <c r="K51" s="260" t="str">
        <f>IFERROR(VLOOKUP(I51,Liste_J!$C$7:$F$234,4,0),"???")</f>
        <v>Chevannes</v>
      </c>
      <c r="L51" s="260">
        <f t="shared" si="47"/>
        <v>17.7</v>
      </c>
      <c r="M51" s="301">
        <f t="shared" si="48"/>
        <v>35</v>
      </c>
      <c r="N51" s="260"/>
      <c r="X51" s="186"/>
      <c r="AB51" s="234">
        <f t="shared" si="49"/>
        <v>0</v>
      </c>
      <c r="AC51" s="235">
        <f t="shared" si="40"/>
        <v>1</v>
      </c>
      <c r="AD51" s="235">
        <f t="shared" si="40"/>
        <v>0</v>
      </c>
      <c r="AE51" s="235">
        <f t="shared" si="40"/>
        <v>0</v>
      </c>
      <c r="AF51" s="236">
        <f t="shared" si="40"/>
        <v>0</v>
      </c>
      <c r="AG51" s="288">
        <f t="shared" si="41"/>
        <v>1</v>
      </c>
    </row>
    <row r="52" spans="1:33" ht="14.25" x14ac:dyDescent="0.45">
      <c r="A52" s="298">
        <f t="shared" si="42"/>
        <v>11</v>
      </c>
      <c r="B52" s="299" t="str">
        <f t="shared" si="43"/>
        <v>Marcais Xavier</v>
      </c>
      <c r="C52" s="260" t="str">
        <f>IFERROR(VLOOKUP(B52,Liste_J!$C$7:$G$234,5,0),"???")</f>
        <v>H</v>
      </c>
      <c r="D52" s="640" t="str">
        <f>IFERROR(VLOOKUP(B52,Liste_J!$C$7:$F$234,4,0),"???")</f>
        <v>ASGAF</v>
      </c>
      <c r="E52" s="627">
        <f t="shared" si="44"/>
        <v>13.8</v>
      </c>
      <c r="F52" s="301">
        <f t="shared" si="45"/>
        <v>17</v>
      </c>
      <c r="H52" s="298">
        <v>11</v>
      </c>
      <c r="I52" s="260" t="str">
        <f t="shared" si="46"/>
        <v>Viron Alain</v>
      </c>
      <c r="J52" s="260" t="str">
        <f>IFERROR(VLOOKUP(I52,Liste_J!$C$7:$G$234,5,0),"???")</f>
        <v>H</v>
      </c>
      <c r="K52" s="260" t="str">
        <f>IFERROR(VLOOKUP(I52,Liste_J!$C$7:$F$234,4,0),"???")</f>
        <v>Chevannes</v>
      </c>
      <c r="L52" s="260">
        <f t="shared" si="47"/>
        <v>11</v>
      </c>
      <c r="M52" s="301">
        <f t="shared" si="48"/>
        <v>35</v>
      </c>
      <c r="N52" s="260"/>
      <c r="V52" s="260"/>
      <c r="X52" s="186"/>
      <c r="AB52" s="234">
        <f t="shared" si="49"/>
        <v>0</v>
      </c>
      <c r="AC52" s="235">
        <f t="shared" si="40"/>
        <v>1</v>
      </c>
      <c r="AD52" s="235">
        <f t="shared" si="40"/>
        <v>0</v>
      </c>
      <c r="AE52" s="235">
        <f t="shared" si="40"/>
        <v>0</v>
      </c>
      <c r="AF52" s="236">
        <f t="shared" si="40"/>
        <v>0</v>
      </c>
      <c r="AG52" s="288">
        <f t="shared" si="41"/>
        <v>1</v>
      </c>
    </row>
    <row r="53" spans="1:33" ht="14.25" x14ac:dyDescent="0.45">
      <c r="A53" s="298">
        <f t="shared" si="42"/>
        <v>12</v>
      </c>
      <c r="B53" s="299" t="str">
        <f t="shared" si="43"/>
        <v>Bellanger Alain</v>
      </c>
      <c r="C53" s="260" t="str">
        <f>IFERROR(VLOOKUP(B53,Liste_J!$C$7:$G$234,5,0),"???")</f>
        <v>H</v>
      </c>
      <c r="D53" s="640" t="str">
        <f>IFERROR(VLOOKUP(B53,Liste_J!$C$7:$F$234,4,0),"???")</f>
        <v>Chevannes</v>
      </c>
      <c r="E53" s="627">
        <f t="shared" si="44"/>
        <v>10</v>
      </c>
      <c r="F53" s="301">
        <f t="shared" si="45"/>
        <v>17</v>
      </c>
      <c r="H53" s="298">
        <v>12</v>
      </c>
      <c r="I53" s="260" t="str">
        <f t="shared" si="46"/>
        <v>Lapatrie Gilles</v>
      </c>
      <c r="J53" s="260" t="str">
        <f>IFERROR(VLOOKUP(I53,Liste_J!$C$7:$G$234,5,0),"???")</f>
        <v>H</v>
      </c>
      <c r="K53" s="260" t="str">
        <f>IFERROR(VLOOKUP(I53,Liste_J!$C$7:$F$234,4,0),"???")</f>
        <v>Réveillon</v>
      </c>
      <c r="L53" s="260">
        <f t="shared" si="47"/>
        <v>11.2</v>
      </c>
      <c r="M53" s="301">
        <f t="shared" si="48"/>
        <v>35</v>
      </c>
      <c r="N53" s="260"/>
      <c r="X53" s="186"/>
      <c r="AB53" s="234">
        <f t="shared" si="49"/>
        <v>0</v>
      </c>
      <c r="AC53" s="235">
        <f t="shared" si="40"/>
        <v>0</v>
      </c>
      <c r="AD53" s="235">
        <f t="shared" si="40"/>
        <v>0</v>
      </c>
      <c r="AE53" s="235">
        <f t="shared" si="40"/>
        <v>0</v>
      </c>
      <c r="AF53" s="236">
        <f t="shared" si="40"/>
        <v>1</v>
      </c>
      <c r="AG53" s="288">
        <f t="shared" si="41"/>
        <v>1</v>
      </c>
    </row>
    <row r="54" spans="1:33" ht="14.25" x14ac:dyDescent="0.45">
      <c r="A54" s="298">
        <f t="shared" si="42"/>
        <v>13</v>
      </c>
      <c r="B54" s="299" t="str">
        <f t="shared" si="43"/>
        <v>Fapdepr Christophe</v>
      </c>
      <c r="C54" s="260" t="str">
        <f>IFERROR(VLOOKUP(B54,Liste_J!$C$7:$G$234,5,0),"???")</f>
        <v>H</v>
      </c>
      <c r="D54" s="640" t="str">
        <f>IFERROR(VLOOKUP(B54,Liste_J!$C$7:$F$234,4,0),"???")</f>
        <v>ASGAF</v>
      </c>
      <c r="E54" s="627">
        <f t="shared" si="44"/>
        <v>10.8</v>
      </c>
      <c r="F54" s="301">
        <f t="shared" si="45"/>
        <v>17</v>
      </c>
      <c r="H54" s="298">
        <v>13</v>
      </c>
      <c r="I54" s="260" t="str">
        <f t="shared" si="46"/>
        <v>Dilun Olivier</v>
      </c>
      <c r="J54" s="260" t="str">
        <f>IFERROR(VLOOKUP(I54,Liste_J!$C$7:$G$234,5,0),"???")</f>
        <v>H</v>
      </c>
      <c r="K54" s="260" t="str">
        <f>IFERROR(VLOOKUP(I54,Liste_J!$C$7:$F$234,4,0),"???")</f>
        <v>Réveillon</v>
      </c>
      <c r="L54" s="260">
        <f t="shared" si="47"/>
        <v>7.3</v>
      </c>
      <c r="M54" s="301">
        <f t="shared" si="48"/>
        <v>34</v>
      </c>
      <c r="N54" s="260"/>
      <c r="V54" s="260"/>
      <c r="Y54" s="288"/>
      <c r="AB54" s="234">
        <f t="shared" si="49"/>
        <v>0</v>
      </c>
      <c r="AC54" s="235">
        <f t="shared" si="40"/>
        <v>0</v>
      </c>
      <c r="AD54" s="235">
        <f t="shared" si="40"/>
        <v>0</v>
      </c>
      <c r="AE54" s="235">
        <f t="shared" si="40"/>
        <v>0</v>
      </c>
      <c r="AF54" s="236">
        <f t="shared" si="40"/>
        <v>1</v>
      </c>
      <c r="AG54" s="288">
        <f t="shared" si="41"/>
        <v>1</v>
      </c>
    </row>
    <row r="55" spans="1:33" ht="14.25" x14ac:dyDescent="0.45">
      <c r="A55" s="298">
        <f t="shared" si="42"/>
        <v>14</v>
      </c>
      <c r="B55" s="299" t="str">
        <f t="shared" si="43"/>
        <v>Gauvin Henri-Jacques</v>
      </c>
      <c r="C55" s="260" t="str">
        <f>IFERROR(VLOOKUP(B55,Liste_J!$C$7:$G$234,5,0),"???")</f>
        <v>H</v>
      </c>
      <c r="D55" s="640" t="str">
        <f>IFERROR(VLOOKUP(B55,Liste_J!$C$7:$F$234,4,0),"???")</f>
        <v>Réveillon</v>
      </c>
      <c r="E55" s="627">
        <f t="shared" si="44"/>
        <v>12.5</v>
      </c>
      <c r="F55" s="301">
        <f t="shared" si="45"/>
        <v>17</v>
      </c>
      <c r="H55" s="298">
        <v>14</v>
      </c>
      <c r="I55" s="260" t="str">
        <f t="shared" si="46"/>
        <v>Fanchon Marc</v>
      </c>
      <c r="J55" s="260" t="str">
        <f>IFERROR(VLOOKUP(I55,Liste_J!$C$7:$G$234,5,0),"???")</f>
        <v>H</v>
      </c>
      <c r="K55" s="260" t="str">
        <f>IFERROR(VLOOKUP(I55,Liste_J!$C$7:$F$234,4,0),"???")</f>
        <v>Réveillon</v>
      </c>
      <c r="L55" s="260">
        <f t="shared" si="47"/>
        <v>22.6</v>
      </c>
      <c r="M55" s="301">
        <f t="shared" si="48"/>
        <v>34</v>
      </c>
      <c r="N55" s="260"/>
      <c r="O55" s="260"/>
      <c r="P55" s="260"/>
      <c r="Q55" s="260"/>
      <c r="R55" s="260"/>
      <c r="S55" s="260"/>
      <c r="T55" s="260"/>
      <c r="AB55" s="234">
        <f t="shared" si="49"/>
        <v>0</v>
      </c>
      <c r="AC55" s="235">
        <f t="shared" si="40"/>
        <v>0</v>
      </c>
      <c r="AD55" s="235">
        <f t="shared" si="40"/>
        <v>0</v>
      </c>
      <c r="AE55" s="235">
        <f t="shared" si="40"/>
        <v>0</v>
      </c>
      <c r="AF55" s="236">
        <f t="shared" si="40"/>
        <v>1</v>
      </c>
      <c r="AG55" s="288">
        <f t="shared" si="41"/>
        <v>1</v>
      </c>
    </row>
    <row r="56" spans="1:33" ht="14.25" x14ac:dyDescent="0.45">
      <c r="A56" s="298">
        <f t="shared" si="42"/>
        <v>15</v>
      </c>
      <c r="B56" s="299" t="str">
        <f t="shared" si="43"/>
        <v>Tuytten Gerard</v>
      </c>
      <c r="C56" s="260" t="str">
        <f>IFERROR(VLOOKUP(B56,Liste_J!$C$7:$G$234,5,0),"???")</f>
        <v>H</v>
      </c>
      <c r="D56" s="640" t="str">
        <f>IFERROR(VLOOKUP(B56,Liste_J!$C$7:$F$234,4,0),"???")</f>
        <v>Chevannes</v>
      </c>
      <c r="E56" s="627">
        <f t="shared" si="44"/>
        <v>17.7</v>
      </c>
      <c r="F56" s="301">
        <f t="shared" si="45"/>
        <v>16</v>
      </c>
      <c r="H56" s="298">
        <v>15</v>
      </c>
      <c r="I56" s="260" t="str">
        <f t="shared" si="46"/>
        <v>Paillart Pascal</v>
      </c>
      <c r="J56" s="260" t="str">
        <f>IFERROR(VLOOKUP(I56,Liste_J!$C$7:$G$234,5,0),"???")</f>
        <v>H</v>
      </c>
      <c r="K56" s="260" t="str">
        <f>IFERROR(VLOOKUP(I56,Liste_J!$C$7:$F$234,4,0),"???")</f>
        <v>Chevry</v>
      </c>
      <c r="L56" s="260">
        <f t="shared" si="47"/>
        <v>28.5</v>
      </c>
      <c r="M56" s="301">
        <f t="shared" si="48"/>
        <v>34</v>
      </c>
      <c r="N56" s="260"/>
      <c r="O56" s="260"/>
      <c r="P56" s="260"/>
      <c r="Q56" s="260"/>
      <c r="R56" s="260"/>
      <c r="S56" s="260"/>
      <c r="T56" s="260"/>
      <c r="AB56" s="234">
        <f t="shared" si="49"/>
        <v>0</v>
      </c>
      <c r="AC56" s="235">
        <f t="shared" si="40"/>
        <v>0</v>
      </c>
      <c r="AD56" s="235">
        <f t="shared" si="40"/>
        <v>1</v>
      </c>
      <c r="AE56" s="235">
        <f t="shared" si="40"/>
        <v>0</v>
      </c>
      <c r="AF56" s="236">
        <f t="shared" si="40"/>
        <v>0</v>
      </c>
      <c r="AG56" s="288">
        <f t="shared" si="41"/>
        <v>1</v>
      </c>
    </row>
    <row r="57" spans="1:33" ht="14.25" x14ac:dyDescent="0.45">
      <c r="A57" s="298">
        <f t="shared" si="42"/>
        <v>16</v>
      </c>
      <c r="B57" s="299" t="str">
        <f t="shared" si="43"/>
        <v>Sauvadet Dominique</v>
      </c>
      <c r="C57" s="260" t="str">
        <f>IFERROR(VLOOKUP(B57,Liste_J!$C$7:$G$234,5,0),"???")</f>
        <v>H</v>
      </c>
      <c r="D57" s="640" t="str">
        <f>IFERROR(VLOOKUP(B57,Liste_J!$C$7:$F$234,4,0),"???")</f>
        <v>ASGAF</v>
      </c>
      <c r="E57" s="627">
        <f t="shared" si="44"/>
        <v>18.5</v>
      </c>
      <c r="F57" s="301">
        <f t="shared" si="45"/>
        <v>16</v>
      </c>
      <c r="H57" s="298">
        <v>16</v>
      </c>
      <c r="I57" s="260" t="str">
        <f t="shared" si="46"/>
        <v>Gonzalez Alain</v>
      </c>
      <c r="J57" s="260" t="str">
        <f>IFERROR(VLOOKUP(I57,Liste_J!$C$7:$G$234,5,0),"???")</f>
        <v>H</v>
      </c>
      <c r="K57" s="260" t="str">
        <f>IFERROR(VLOOKUP(I57,Liste_J!$C$7:$F$234,4,0),"???")</f>
        <v>Réveillon</v>
      </c>
      <c r="L57" s="260">
        <f t="shared" si="47"/>
        <v>22.2</v>
      </c>
      <c r="M57" s="301">
        <f t="shared" si="48"/>
        <v>34</v>
      </c>
      <c r="N57" s="260"/>
      <c r="T57" s="260"/>
      <c r="AB57" s="234">
        <f t="shared" si="49"/>
        <v>0</v>
      </c>
      <c r="AC57" s="235">
        <f t="shared" si="40"/>
        <v>0</v>
      </c>
      <c r="AD57" s="235">
        <f t="shared" si="40"/>
        <v>0</v>
      </c>
      <c r="AE57" s="235">
        <f t="shared" si="40"/>
        <v>0</v>
      </c>
      <c r="AF57" s="236">
        <f t="shared" si="40"/>
        <v>1</v>
      </c>
      <c r="AG57" s="288">
        <f t="shared" si="41"/>
        <v>1</v>
      </c>
    </row>
    <row r="58" spans="1:33" ht="14.25" x14ac:dyDescent="0.45">
      <c r="A58" s="298">
        <f t="shared" si="42"/>
        <v>17</v>
      </c>
      <c r="B58" s="299" t="str">
        <f t="shared" si="43"/>
        <v>Baffrey Yves</v>
      </c>
      <c r="C58" s="260" t="str">
        <f>IFERROR(VLOOKUP(B58,Liste_J!$C$7:$G$234,5,0),"???")</f>
        <v>H</v>
      </c>
      <c r="D58" s="640" t="str">
        <f>IFERROR(VLOOKUP(B58,Liste_J!$C$7:$F$234,4,0),"???")</f>
        <v>Chevannes</v>
      </c>
      <c r="E58" s="627">
        <f t="shared" si="44"/>
        <v>14.3</v>
      </c>
      <c r="F58" s="301">
        <f t="shared" si="45"/>
        <v>15</v>
      </c>
      <c r="H58" s="298">
        <v>17</v>
      </c>
      <c r="I58" s="260" t="str">
        <f t="shared" si="46"/>
        <v>Nicolle Olivier</v>
      </c>
      <c r="J58" s="260" t="str">
        <f>IFERROR(VLOOKUP(I58,Liste_J!$C$7:$G$234,5,0),"???")</f>
        <v>H</v>
      </c>
      <c r="K58" s="260" t="str">
        <f>IFERROR(VLOOKUP(I58,Liste_J!$C$7:$F$234,4,0),"???")</f>
        <v>Chevannes</v>
      </c>
      <c r="L58" s="260">
        <f t="shared" si="47"/>
        <v>15.6</v>
      </c>
      <c r="M58" s="301">
        <f t="shared" si="48"/>
        <v>34</v>
      </c>
      <c r="N58" s="260"/>
      <c r="T58" s="260"/>
      <c r="AB58" s="234">
        <f t="shared" si="49"/>
        <v>0</v>
      </c>
      <c r="AC58" s="235">
        <f t="shared" si="40"/>
        <v>1</v>
      </c>
      <c r="AD58" s="235">
        <f t="shared" si="40"/>
        <v>0</v>
      </c>
      <c r="AE58" s="235">
        <f t="shared" si="40"/>
        <v>0</v>
      </c>
      <c r="AF58" s="236">
        <f t="shared" si="40"/>
        <v>0</v>
      </c>
      <c r="AG58" s="288">
        <f t="shared" si="41"/>
        <v>1</v>
      </c>
    </row>
    <row r="59" spans="1:33" ht="14.25" x14ac:dyDescent="0.45">
      <c r="A59" s="298">
        <f t="shared" si="42"/>
        <v>18</v>
      </c>
      <c r="B59" s="299" t="str">
        <f t="shared" si="43"/>
        <v>Prevost Stephane</v>
      </c>
      <c r="C59" s="260" t="str">
        <f>IFERROR(VLOOKUP(B59,Liste_J!$C$7:$G$234,5,0),"???")</f>
        <v>H</v>
      </c>
      <c r="D59" s="640" t="str">
        <f>IFERROR(VLOOKUP(B59,Liste_J!$C$7:$F$234,4,0),"???")</f>
        <v>Chevannes</v>
      </c>
      <c r="E59" s="627">
        <f t="shared" si="44"/>
        <v>17.7</v>
      </c>
      <c r="F59" s="301">
        <f t="shared" si="45"/>
        <v>15</v>
      </c>
      <c r="H59" s="298">
        <v>18</v>
      </c>
      <c r="I59" s="260" t="str">
        <f t="shared" si="46"/>
        <v>Cluzet Didier</v>
      </c>
      <c r="J59" s="260" t="str">
        <f>IFERROR(VLOOKUP(I59,Liste_J!$C$7:$G$234,5,0),"???")</f>
        <v>H</v>
      </c>
      <c r="K59" s="260" t="str">
        <f>IFERROR(VLOOKUP(I59,Liste_J!$C$7:$F$234,4,0),"???")</f>
        <v>ASGAF</v>
      </c>
      <c r="L59" s="260">
        <f t="shared" si="47"/>
        <v>21.7</v>
      </c>
      <c r="M59" s="301">
        <f t="shared" si="48"/>
        <v>34</v>
      </c>
      <c r="N59" s="260"/>
      <c r="T59" s="260"/>
      <c r="AB59" s="234">
        <f t="shared" si="49"/>
        <v>1</v>
      </c>
      <c r="AC59" s="235">
        <f t="shared" si="40"/>
        <v>0</v>
      </c>
      <c r="AD59" s="235">
        <f t="shared" si="40"/>
        <v>0</v>
      </c>
      <c r="AE59" s="235">
        <f t="shared" si="40"/>
        <v>0</v>
      </c>
      <c r="AF59" s="236">
        <f t="shared" si="40"/>
        <v>0</v>
      </c>
      <c r="AG59" s="288">
        <f t="shared" si="41"/>
        <v>1</v>
      </c>
    </row>
    <row r="60" spans="1:33" ht="14.25" x14ac:dyDescent="0.45">
      <c r="A60" s="298">
        <f t="shared" si="42"/>
        <v>19</v>
      </c>
      <c r="B60" s="299" t="str">
        <f t="shared" si="43"/>
        <v>Gonzalez Alain</v>
      </c>
      <c r="C60" s="260" t="str">
        <f>IFERROR(VLOOKUP(B60,Liste_J!$C$7:$G$234,5,0),"???")</f>
        <v>H</v>
      </c>
      <c r="D60" s="640" t="str">
        <f>IFERROR(VLOOKUP(B60,Liste_J!$C$7:$F$234,4,0),"???")</f>
        <v>Réveillon</v>
      </c>
      <c r="E60" s="627">
        <f t="shared" si="44"/>
        <v>22.2</v>
      </c>
      <c r="F60" s="301">
        <f t="shared" si="45"/>
        <v>15</v>
      </c>
      <c r="H60" s="298">
        <v>19</v>
      </c>
      <c r="I60" s="260" t="str">
        <f t="shared" si="46"/>
        <v>Bridier Jean Michel</v>
      </c>
      <c r="J60" s="260" t="str">
        <f>IFERROR(VLOOKUP(I60,Liste_J!$C$7:$G$234,5,0),"???")</f>
        <v>H</v>
      </c>
      <c r="K60" s="260" t="str">
        <f>IFERROR(VLOOKUP(I60,Liste_J!$C$7:$F$234,4,0),"???")</f>
        <v>Réveillon</v>
      </c>
      <c r="L60" s="260">
        <f t="shared" si="47"/>
        <v>9.6999999999999993</v>
      </c>
      <c r="M60" s="301">
        <f t="shared" si="48"/>
        <v>34</v>
      </c>
      <c r="N60" s="260"/>
      <c r="T60" s="260"/>
      <c r="AB60" s="234">
        <f t="shared" si="49"/>
        <v>0</v>
      </c>
      <c r="AC60" s="235">
        <f t="shared" si="40"/>
        <v>0</v>
      </c>
      <c r="AD60" s="235">
        <f t="shared" si="40"/>
        <v>0</v>
      </c>
      <c r="AE60" s="235">
        <f t="shared" si="40"/>
        <v>0</v>
      </c>
      <c r="AF60" s="236">
        <f t="shared" si="40"/>
        <v>1</v>
      </c>
      <c r="AG60" s="288">
        <f t="shared" si="41"/>
        <v>1</v>
      </c>
    </row>
    <row r="61" spans="1:33" ht="14.25" x14ac:dyDescent="0.45">
      <c r="A61" s="298">
        <f t="shared" si="42"/>
        <v>20</v>
      </c>
      <c r="B61" s="299" t="str">
        <f t="shared" si="43"/>
        <v>Bouvree Guy</v>
      </c>
      <c r="C61" s="260" t="str">
        <f>IFERROR(VLOOKUP(B61,Liste_J!$C$7:$G$234,5,0),"???")</f>
        <v>H</v>
      </c>
      <c r="D61" s="640" t="str">
        <f>IFERROR(VLOOKUP(B61,Liste_J!$C$7:$F$234,4,0),"???")</f>
        <v>Réveillon</v>
      </c>
      <c r="E61" s="627">
        <f t="shared" si="44"/>
        <v>18.600000000000001</v>
      </c>
      <c r="F61" s="301">
        <f t="shared" si="45"/>
        <v>15</v>
      </c>
      <c r="H61" s="298">
        <v>20</v>
      </c>
      <c r="I61" s="260" t="str">
        <f t="shared" si="46"/>
        <v>Sauvadet Dominique</v>
      </c>
      <c r="J61" s="260" t="str">
        <f>IFERROR(VLOOKUP(I61,Liste_J!$C$7:$G$234,5,0),"???")</f>
        <v>H</v>
      </c>
      <c r="K61" s="260" t="str">
        <f>IFERROR(VLOOKUP(I61,Liste_J!$C$7:$F$234,4,0),"???")</f>
        <v>ASGAF</v>
      </c>
      <c r="L61" s="260">
        <f t="shared" si="47"/>
        <v>18.5</v>
      </c>
      <c r="M61" s="301">
        <f t="shared" si="48"/>
        <v>34</v>
      </c>
      <c r="N61" s="260"/>
      <c r="T61" s="260"/>
      <c r="AB61" s="234">
        <f t="shared" si="49"/>
        <v>1</v>
      </c>
      <c r="AC61" s="235">
        <f t="shared" si="40"/>
        <v>0</v>
      </c>
      <c r="AD61" s="235">
        <f t="shared" si="40"/>
        <v>0</v>
      </c>
      <c r="AE61" s="235">
        <f t="shared" si="40"/>
        <v>0</v>
      </c>
      <c r="AF61" s="236">
        <f t="shared" si="40"/>
        <v>0</v>
      </c>
      <c r="AG61" s="288">
        <f t="shared" si="41"/>
        <v>1</v>
      </c>
    </row>
    <row r="62" spans="1:33" ht="14.25" x14ac:dyDescent="0.45">
      <c r="A62" s="298">
        <f t="shared" si="42"/>
        <v>21</v>
      </c>
      <c r="B62" s="299" t="str">
        <f t="shared" si="43"/>
        <v>Reverdy Jean-Jacques</v>
      </c>
      <c r="C62" s="260" t="str">
        <f>IFERROR(VLOOKUP(B62,Liste_J!$C$7:$G$234,5,0),"???")</f>
        <v>H</v>
      </c>
      <c r="D62" s="640" t="str">
        <f>IFERROR(VLOOKUP(B62,Liste_J!$C$7:$F$234,4,0),"???")</f>
        <v>Chevry</v>
      </c>
      <c r="E62" s="627">
        <f t="shared" si="44"/>
        <v>20.8</v>
      </c>
      <c r="F62" s="301">
        <f t="shared" si="45"/>
        <v>14</v>
      </c>
      <c r="H62" s="298">
        <v>21</v>
      </c>
      <c r="I62" s="260" t="str">
        <f t="shared" si="46"/>
        <v>Le Boulc'H Catherine</v>
      </c>
      <c r="J62" s="260" t="str">
        <f>IFERROR(VLOOKUP(I62,Liste_J!$C$7:$G$234,5,0),"???")</f>
        <v>F</v>
      </c>
      <c r="K62" s="260" t="str">
        <f>IFERROR(VLOOKUP(I62,Liste_J!$C$7:$F$234,4,0),"???")</f>
        <v>Chevannes</v>
      </c>
      <c r="L62" s="260">
        <f t="shared" si="47"/>
        <v>20.100000000000001</v>
      </c>
      <c r="M62" s="301">
        <f t="shared" si="48"/>
        <v>33</v>
      </c>
      <c r="N62" s="260"/>
      <c r="T62" s="260"/>
      <c r="AB62" s="234">
        <f t="shared" si="49"/>
        <v>0</v>
      </c>
      <c r="AC62" s="235">
        <f t="shared" si="49"/>
        <v>1</v>
      </c>
      <c r="AD62" s="235">
        <f t="shared" si="49"/>
        <v>0</v>
      </c>
      <c r="AE62" s="235">
        <f t="shared" si="49"/>
        <v>0</v>
      </c>
      <c r="AF62" s="236">
        <f t="shared" si="49"/>
        <v>0</v>
      </c>
      <c r="AG62" s="288">
        <f t="shared" si="41"/>
        <v>1</v>
      </c>
    </row>
    <row r="63" spans="1:33" ht="14.25" x14ac:dyDescent="0.45">
      <c r="A63" s="298">
        <f t="shared" si="42"/>
        <v>22</v>
      </c>
      <c r="B63" s="299" t="str">
        <f t="shared" si="43"/>
        <v>Cluzet Didier</v>
      </c>
      <c r="C63" s="260" t="str">
        <f>IFERROR(VLOOKUP(B63,Liste_J!$C$7:$G$234,5,0),"???")</f>
        <v>H</v>
      </c>
      <c r="D63" s="640" t="str">
        <f>IFERROR(VLOOKUP(B63,Liste_J!$C$7:$F$234,4,0),"???")</f>
        <v>ASGAF</v>
      </c>
      <c r="E63" s="627">
        <f t="shared" si="44"/>
        <v>21.7</v>
      </c>
      <c r="F63" s="301">
        <f t="shared" si="45"/>
        <v>13</v>
      </c>
      <c r="H63" s="298">
        <v>22</v>
      </c>
      <c r="I63" s="260" t="str">
        <f t="shared" si="46"/>
        <v>Baptiste Nathalie</v>
      </c>
      <c r="J63" s="260" t="str">
        <f>IFERROR(VLOOKUP(I63,Liste_J!$C$7:$G$234,5,0),"???")</f>
        <v>F</v>
      </c>
      <c r="K63" s="260" t="str">
        <f>IFERROR(VLOOKUP(I63,Liste_J!$C$7:$F$234,4,0),"???")</f>
        <v>Chevannes</v>
      </c>
      <c r="L63" s="260">
        <f t="shared" si="47"/>
        <v>11.7</v>
      </c>
      <c r="M63" s="301">
        <f t="shared" si="48"/>
        <v>33</v>
      </c>
      <c r="N63" s="260"/>
      <c r="T63" s="260"/>
      <c r="AB63" s="234">
        <f t="shared" ref="AB63:AF78" si="50">IF($K63=AB$41,1,0)</f>
        <v>0</v>
      </c>
      <c r="AC63" s="235">
        <f t="shared" si="50"/>
        <v>1</v>
      </c>
      <c r="AD63" s="235">
        <f t="shared" si="50"/>
        <v>0</v>
      </c>
      <c r="AE63" s="235">
        <f t="shared" si="50"/>
        <v>0</v>
      </c>
      <c r="AF63" s="236">
        <f t="shared" si="50"/>
        <v>0</v>
      </c>
      <c r="AG63" s="288">
        <f t="shared" si="41"/>
        <v>1</v>
      </c>
    </row>
    <row r="64" spans="1:33" ht="14.25" x14ac:dyDescent="0.45">
      <c r="A64" s="298">
        <f t="shared" si="42"/>
        <v>23</v>
      </c>
      <c r="B64" s="299" t="str">
        <f t="shared" si="43"/>
        <v>Fanchon Marc</v>
      </c>
      <c r="C64" s="260" t="str">
        <f>IFERROR(VLOOKUP(B64,Liste_J!$C$7:$G$234,5,0),"???")</f>
        <v>H</v>
      </c>
      <c r="D64" s="640" t="str">
        <f>IFERROR(VLOOKUP(B64,Liste_J!$C$7:$F$234,4,0),"???")</f>
        <v>Réveillon</v>
      </c>
      <c r="E64" s="627">
        <f t="shared" si="44"/>
        <v>22.6</v>
      </c>
      <c r="F64" s="301">
        <f t="shared" si="45"/>
        <v>12</v>
      </c>
      <c r="H64" s="298">
        <v>23</v>
      </c>
      <c r="I64" s="260" t="str">
        <f t="shared" si="46"/>
        <v>Rialland Lucien</v>
      </c>
      <c r="J64" s="260" t="str">
        <f>IFERROR(VLOOKUP(I64,Liste_J!$C$7:$G$234,5,0),"???")</f>
        <v>H</v>
      </c>
      <c r="K64" s="260" t="str">
        <f>IFERROR(VLOOKUP(I64,Liste_J!$C$7:$F$234,4,0),"???")</f>
        <v>ASGAF</v>
      </c>
      <c r="L64" s="260">
        <f t="shared" si="47"/>
        <v>34.9</v>
      </c>
      <c r="M64" s="301">
        <f t="shared" si="48"/>
        <v>33</v>
      </c>
      <c r="N64" s="260"/>
      <c r="T64" s="260"/>
      <c r="AB64" s="234">
        <f t="shared" si="50"/>
        <v>1</v>
      </c>
      <c r="AC64" s="235">
        <f t="shared" si="50"/>
        <v>0</v>
      </c>
      <c r="AD64" s="235">
        <f t="shared" si="50"/>
        <v>0</v>
      </c>
      <c r="AE64" s="235">
        <f t="shared" si="50"/>
        <v>0</v>
      </c>
      <c r="AF64" s="236">
        <f t="shared" si="50"/>
        <v>0</v>
      </c>
      <c r="AG64" s="288">
        <f t="shared" si="41"/>
        <v>1</v>
      </c>
    </row>
    <row r="65" spans="1:33" ht="14.25" x14ac:dyDescent="0.45">
      <c r="A65" s="298">
        <f t="shared" si="42"/>
        <v>24</v>
      </c>
      <c r="B65" s="299" t="str">
        <f t="shared" si="43"/>
        <v>Denaro Noel</v>
      </c>
      <c r="C65" s="260" t="str">
        <f>IFERROR(VLOOKUP(B65,Liste_J!$C$7:$G$234,5,0),"???")</f>
        <v>H</v>
      </c>
      <c r="D65" s="640" t="str">
        <f>IFERROR(VLOOKUP(B65,Liste_J!$C$7:$F$234,4,0),"???")</f>
        <v>Chevannes</v>
      </c>
      <c r="E65" s="627">
        <f t="shared" si="44"/>
        <v>17.3</v>
      </c>
      <c r="F65" s="301">
        <f t="shared" si="45"/>
        <v>10</v>
      </c>
      <c r="H65" s="298">
        <v>24</v>
      </c>
      <c r="I65" s="260" t="str">
        <f t="shared" si="46"/>
        <v>Salavin Jean-Pierre</v>
      </c>
      <c r="J65" s="260" t="str">
        <f>IFERROR(VLOOKUP(I65,Liste_J!$C$7:$G$234,5,0),"???")</f>
        <v>H</v>
      </c>
      <c r="K65" s="260" t="str">
        <f>IFERROR(VLOOKUP(I65,Liste_J!$C$7:$F$234,4,0),"???")</f>
        <v>ASGAF</v>
      </c>
      <c r="L65" s="260">
        <f t="shared" si="47"/>
        <v>31.6</v>
      </c>
      <c r="M65" s="301">
        <f t="shared" si="48"/>
        <v>33</v>
      </c>
      <c r="N65" s="260"/>
      <c r="T65" s="260"/>
      <c r="AB65" s="234">
        <f t="shared" si="50"/>
        <v>1</v>
      </c>
      <c r="AC65" s="235">
        <f t="shared" si="50"/>
        <v>0</v>
      </c>
      <c r="AD65" s="235">
        <f t="shared" si="50"/>
        <v>0</v>
      </c>
      <c r="AE65" s="235">
        <f t="shared" si="50"/>
        <v>0</v>
      </c>
      <c r="AF65" s="236">
        <f t="shared" si="50"/>
        <v>0</v>
      </c>
      <c r="AG65" s="288">
        <f t="shared" si="41"/>
        <v>1</v>
      </c>
    </row>
    <row r="66" spans="1:33" ht="14.25" x14ac:dyDescent="0.45">
      <c r="A66" s="298">
        <f t="shared" si="42"/>
        <v>25</v>
      </c>
      <c r="B66" s="299" t="str">
        <f t="shared" si="43"/>
        <v>Paillart Pascal</v>
      </c>
      <c r="C66" s="260" t="str">
        <f>IFERROR(VLOOKUP(B66,Liste_J!$C$7:$G$234,5,0),"???")</f>
        <v>H</v>
      </c>
      <c r="D66" s="640" t="str">
        <f>IFERROR(VLOOKUP(B66,Liste_J!$C$7:$F$234,4,0),"???")</f>
        <v>Chevry</v>
      </c>
      <c r="E66" s="627">
        <f t="shared" si="44"/>
        <v>28.5</v>
      </c>
      <c r="F66" s="301">
        <f t="shared" si="45"/>
        <v>10</v>
      </c>
      <c r="H66" s="298">
        <v>25</v>
      </c>
      <c r="I66" s="260" t="str">
        <f t="shared" si="46"/>
        <v>Pietszch Andre</v>
      </c>
      <c r="J66" s="260" t="str">
        <f>IFERROR(VLOOKUP(I66,Liste_J!$C$7:$G$234,5,0),"???")</f>
        <v>H</v>
      </c>
      <c r="K66" s="260" t="str">
        <f>IFERROR(VLOOKUP(I66,Liste_J!$C$7:$F$234,4,0),"???")</f>
        <v>Chevannes</v>
      </c>
      <c r="L66" s="260">
        <f t="shared" si="47"/>
        <v>10.3</v>
      </c>
      <c r="M66" s="301">
        <f t="shared" si="48"/>
        <v>33</v>
      </c>
      <c r="N66" s="260"/>
      <c r="T66" s="260"/>
      <c r="AB66" s="234">
        <f t="shared" si="50"/>
        <v>0</v>
      </c>
      <c r="AC66" s="235">
        <f t="shared" si="50"/>
        <v>1</v>
      </c>
      <c r="AD66" s="235">
        <f t="shared" si="50"/>
        <v>0</v>
      </c>
      <c r="AE66" s="235">
        <f t="shared" si="50"/>
        <v>0</v>
      </c>
      <c r="AF66" s="236">
        <f t="shared" si="50"/>
        <v>0</v>
      </c>
      <c r="AG66" s="288">
        <f t="shared" si="41"/>
        <v>1</v>
      </c>
    </row>
    <row r="67" spans="1:33" ht="14.25" x14ac:dyDescent="0.45">
      <c r="A67" s="298">
        <f t="shared" si="42"/>
        <v>26</v>
      </c>
      <c r="B67" s="299" t="str">
        <f t="shared" si="43"/>
        <v>Schlack Pascal</v>
      </c>
      <c r="C67" s="260" t="str">
        <f>IFERROR(VLOOKUP(B67,Liste_J!$C$7:$G$234,5,0),"???")</f>
        <v>H</v>
      </c>
      <c r="D67" s="640" t="str">
        <f>IFERROR(VLOOKUP(B67,Liste_J!$C$7:$F$234,4,0),"???")</f>
        <v>ASGAF</v>
      </c>
      <c r="E67" s="627">
        <f t="shared" si="44"/>
        <v>31</v>
      </c>
      <c r="F67" s="301">
        <f t="shared" si="45"/>
        <v>10</v>
      </c>
      <c r="H67" s="298">
        <v>26</v>
      </c>
      <c r="I67" s="260" t="str">
        <f t="shared" si="46"/>
        <v>Mikaelian Eric</v>
      </c>
      <c r="J67" s="260" t="str">
        <f>IFERROR(VLOOKUP(I67,Liste_J!$C$7:$G$234,5,0),"???")</f>
        <v>H</v>
      </c>
      <c r="K67" s="260" t="str">
        <f>IFERROR(VLOOKUP(I67,Liste_J!$C$7:$F$234,4,0),"???")</f>
        <v>Chevannes</v>
      </c>
      <c r="L67" s="260">
        <f t="shared" si="47"/>
        <v>23.6</v>
      </c>
      <c r="M67" s="301">
        <f t="shared" si="48"/>
        <v>33</v>
      </c>
      <c r="N67" s="260"/>
      <c r="T67" s="260"/>
      <c r="AB67" s="234">
        <f t="shared" si="50"/>
        <v>0</v>
      </c>
      <c r="AC67" s="235">
        <f t="shared" si="50"/>
        <v>1</v>
      </c>
      <c r="AD67" s="235">
        <f t="shared" si="50"/>
        <v>0</v>
      </c>
      <c r="AE67" s="235">
        <f t="shared" si="50"/>
        <v>0</v>
      </c>
      <c r="AF67" s="236">
        <f t="shared" si="50"/>
        <v>0</v>
      </c>
      <c r="AG67" s="288">
        <f t="shared" si="41"/>
        <v>1</v>
      </c>
    </row>
    <row r="68" spans="1:33" ht="14.25" x14ac:dyDescent="0.45">
      <c r="A68" s="298">
        <f t="shared" si="42"/>
        <v>27</v>
      </c>
      <c r="B68" s="299" t="str">
        <f t="shared" si="43"/>
        <v>Combrisson Jean-Luc</v>
      </c>
      <c r="C68" s="260" t="str">
        <f>IFERROR(VLOOKUP(B68,Liste_J!$C$7:$G$234,5,0),"???")</f>
        <v>H</v>
      </c>
      <c r="D68" s="640" t="str">
        <f>IFERROR(VLOOKUP(B68,Liste_J!$C$7:$F$234,4,0),"???")</f>
        <v>Chevry</v>
      </c>
      <c r="E68" s="627">
        <f t="shared" si="44"/>
        <v>31.7</v>
      </c>
      <c r="F68" s="301">
        <f t="shared" si="45"/>
        <v>10</v>
      </c>
      <c r="H68" s="298">
        <v>27</v>
      </c>
      <c r="I68" s="260" t="str">
        <f t="shared" si="46"/>
        <v>Bouvree Guy</v>
      </c>
      <c r="J68" s="260" t="str">
        <f>IFERROR(VLOOKUP(I68,Liste_J!$C$7:$G$234,5,0),"???")</f>
        <v>H</v>
      </c>
      <c r="K68" s="260" t="str">
        <f>IFERROR(VLOOKUP(I68,Liste_J!$C$7:$F$234,4,0),"???")</f>
        <v>Réveillon</v>
      </c>
      <c r="L68" s="260">
        <f t="shared" si="47"/>
        <v>18.600000000000001</v>
      </c>
      <c r="M68" s="301">
        <f t="shared" si="48"/>
        <v>33</v>
      </c>
      <c r="N68" s="260"/>
      <c r="T68" s="260"/>
      <c r="AB68" s="234">
        <f t="shared" si="50"/>
        <v>0</v>
      </c>
      <c r="AC68" s="235">
        <f t="shared" si="50"/>
        <v>0</v>
      </c>
      <c r="AD68" s="235">
        <f t="shared" si="50"/>
        <v>0</v>
      </c>
      <c r="AE68" s="235">
        <f t="shared" si="50"/>
        <v>0</v>
      </c>
      <c r="AF68" s="236">
        <f t="shared" si="50"/>
        <v>1</v>
      </c>
      <c r="AG68" s="288">
        <f t="shared" si="41"/>
        <v>1</v>
      </c>
    </row>
    <row r="69" spans="1:33" ht="14.25" x14ac:dyDescent="0.45">
      <c r="A69" s="298">
        <f t="shared" si="42"/>
        <v>28</v>
      </c>
      <c r="B69" s="299" t="str">
        <f t="shared" si="43"/>
        <v>Treton Jacky</v>
      </c>
      <c r="C69" s="260" t="str">
        <f>IFERROR(VLOOKUP(B69,Liste_J!$C$7:$G$234,5,0),"???")</f>
        <v>H</v>
      </c>
      <c r="D69" s="640" t="str">
        <f>IFERROR(VLOOKUP(B69,Liste_J!$C$7:$F$234,4,0),"???")</f>
        <v>Chevannes</v>
      </c>
      <c r="E69" s="627">
        <f t="shared" si="44"/>
        <v>18.5</v>
      </c>
      <c r="F69" s="301">
        <f t="shared" si="45"/>
        <v>10</v>
      </c>
      <c r="H69" s="298">
        <v>28</v>
      </c>
      <c r="I69" s="260" t="str">
        <f t="shared" si="46"/>
        <v>Marcais Xavier</v>
      </c>
      <c r="J69" s="260" t="str">
        <f>IFERROR(VLOOKUP(I69,Liste_J!$C$7:$G$234,5,0),"???")</f>
        <v>H</v>
      </c>
      <c r="K69" s="260" t="str">
        <f>IFERROR(VLOOKUP(I69,Liste_J!$C$7:$F$234,4,0),"???")</f>
        <v>ASGAF</v>
      </c>
      <c r="L69" s="260">
        <f t="shared" si="47"/>
        <v>13.8</v>
      </c>
      <c r="M69" s="301">
        <f t="shared" si="48"/>
        <v>32</v>
      </c>
      <c r="N69" s="260"/>
      <c r="T69" s="260"/>
      <c r="AB69" s="234">
        <f t="shared" si="50"/>
        <v>1</v>
      </c>
      <c r="AC69" s="235">
        <f t="shared" si="50"/>
        <v>0</v>
      </c>
      <c r="AD69" s="235">
        <f t="shared" si="50"/>
        <v>0</v>
      </c>
      <c r="AE69" s="235">
        <f t="shared" si="50"/>
        <v>0</v>
      </c>
      <c r="AF69" s="236">
        <f t="shared" si="50"/>
        <v>0</v>
      </c>
      <c r="AG69" s="288">
        <f t="shared" si="41"/>
        <v>1</v>
      </c>
    </row>
    <row r="70" spans="1:33" ht="14.25" x14ac:dyDescent="0.45">
      <c r="A70" s="298">
        <f t="shared" si="42"/>
        <v>29</v>
      </c>
      <c r="B70" s="299" t="str">
        <f t="shared" si="43"/>
        <v>Roulland Jean-François</v>
      </c>
      <c r="C70" s="260" t="str">
        <f>IFERROR(VLOOKUP(B70,Liste_J!$C$7:$G$234,5,0),"???")</f>
        <v>H</v>
      </c>
      <c r="D70" s="640" t="str">
        <f>IFERROR(VLOOKUP(B70,Liste_J!$C$7:$F$234,4,0),"???")</f>
        <v>Chevannes</v>
      </c>
      <c r="E70" s="627">
        <f t="shared" si="44"/>
        <v>25.2</v>
      </c>
      <c r="F70" s="301">
        <f t="shared" si="45"/>
        <v>10</v>
      </c>
      <c r="H70" s="298">
        <v>29</v>
      </c>
      <c r="I70" s="260" t="str">
        <f t="shared" si="46"/>
        <v>Dagault Alain</v>
      </c>
      <c r="J70" s="260" t="str">
        <f>IFERROR(VLOOKUP(I70,Liste_J!$C$7:$G$234,5,0),"???")</f>
        <v>H</v>
      </c>
      <c r="K70" s="260" t="str">
        <f>IFERROR(VLOOKUP(I70,Liste_J!$C$7:$F$234,4,0),"???")</f>
        <v>Chevannes</v>
      </c>
      <c r="L70" s="260">
        <f t="shared" si="47"/>
        <v>25</v>
      </c>
      <c r="M70" s="301">
        <f t="shared" si="48"/>
        <v>32</v>
      </c>
      <c r="N70" s="260"/>
      <c r="T70" s="260"/>
      <c r="AB70" s="234">
        <f t="shared" si="50"/>
        <v>0</v>
      </c>
      <c r="AC70" s="235">
        <f t="shared" si="50"/>
        <v>1</v>
      </c>
      <c r="AD70" s="235">
        <f t="shared" si="50"/>
        <v>0</v>
      </c>
      <c r="AE70" s="235">
        <f t="shared" si="50"/>
        <v>0</v>
      </c>
      <c r="AF70" s="236">
        <f t="shared" si="50"/>
        <v>0</v>
      </c>
      <c r="AG70" s="288">
        <f t="shared" si="41"/>
        <v>1</v>
      </c>
    </row>
    <row r="71" spans="1:33" ht="14.25" x14ac:dyDescent="0.45">
      <c r="A71" s="298">
        <f t="shared" si="42"/>
        <v>30</v>
      </c>
      <c r="B71" s="299" t="str">
        <f t="shared" si="43"/>
        <v>Da Lage Stéphane</v>
      </c>
      <c r="C71" s="260" t="str">
        <f>IFERROR(VLOOKUP(B71,Liste_J!$C$7:$G$234,5,0),"???")</f>
        <v>H</v>
      </c>
      <c r="D71" s="640" t="str">
        <f>IFERROR(VLOOKUP(B71,Liste_J!$C$7:$F$234,4,0),"???")</f>
        <v>Chevry</v>
      </c>
      <c r="E71" s="627">
        <f t="shared" si="44"/>
        <v>21</v>
      </c>
      <c r="F71" s="301">
        <f t="shared" si="45"/>
        <v>9</v>
      </c>
      <c r="H71" s="298">
        <v>30</v>
      </c>
      <c r="I71" s="260" t="str">
        <f t="shared" si="46"/>
        <v>Prevost Stephane</v>
      </c>
      <c r="J71" s="260" t="str">
        <f>IFERROR(VLOOKUP(I71,Liste_J!$C$7:$G$234,5,0),"???")</f>
        <v>H</v>
      </c>
      <c r="K71" s="260" t="str">
        <f>IFERROR(VLOOKUP(I71,Liste_J!$C$7:$F$234,4,0),"???")</f>
        <v>Chevannes</v>
      </c>
      <c r="L71" s="260">
        <f t="shared" si="47"/>
        <v>17.7</v>
      </c>
      <c r="M71" s="301">
        <f t="shared" si="48"/>
        <v>32</v>
      </c>
      <c r="N71" s="260"/>
      <c r="T71" s="260"/>
      <c r="AB71" s="234">
        <f t="shared" si="50"/>
        <v>0</v>
      </c>
      <c r="AC71" s="235">
        <f t="shared" si="50"/>
        <v>1</v>
      </c>
      <c r="AD71" s="235">
        <f t="shared" si="50"/>
        <v>0</v>
      </c>
      <c r="AE71" s="235">
        <f t="shared" si="50"/>
        <v>0</v>
      </c>
      <c r="AF71" s="236">
        <f t="shared" si="50"/>
        <v>0</v>
      </c>
      <c r="AG71" s="288">
        <f t="shared" si="41"/>
        <v>1</v>
      </c>
    </row>
    <row r="72" spans="1:33" ht="14.25" x14ac:dyDescent="0.45">
      <c r="A72" s="298">
        <f t="shared" si="42"/>
        <v>31</v>
      </c>
      <c r="B72" s="299" t="str">
        <f t="shared" si="43"/>
        <v>Mikaelian Eric</v>
      </c>
      <c r="C72" s="260" t="str">
        <f>IFERROR(VLOOKUP(B72,Liste_J!$C$7:$G$234,5,0),"???")</f>
        <v>H</v>
      </c>
      <c r="D72" s="640" t="str">
        <f>IFERROR(VLOOKUP(B72,Liste_J!$C$7:$F$234,4,0),"???")</f>
        <v>Chevannes</v>
      </c>
      <c r="E72" s="627">
        <f t="shared" si="44"/>
        <v>23.6</v>
      </c>
      <c r="F72" s="301">
        <f t="shared" si="45"/>
        <v>9</v>
      </c>
      <c r="H72" s="298">
        <v>31</v>
      </c>
      <c r="I72" s="260" t="str">
        <f t="shared" si="46"/>
        <v>Roulland Jean-François</v>
      </c>
      <c r="J72" s="260" t="str">
        <f>IFERROR(VLOOKUP(I72,Liste_J!$C$7:$G$234,5,0),"???")</f>
        <v>H</v>
      </c>
      <c r="K72" s="260" t="str">
        <f>IFERROR(VLOOKUP(I72,Liste_J!$C$7:$F$234,4,0),"???")</f>
        <v>Chevannes</v>
      </c>
      <c r="L72" s="260">
        <f t="shared" si="47"/>
        <v>25.2</v>
      </c>
      <c r="M72" s="301">
        <f t="shared" si="48"/>
        <v>32</v>
      </c>
      <c r="N72" s="260"/>
      <c r="O72" s="260"/>
      <c r="P72" s="260"/>
      <c r="Q72" s="260"/>
      <c r="R72" s="260"/>
      <c r="S72" s="260"/>
      <c r="T72" s="260"/>
      <c r="AB72" s="234">
        <f t="shared" si="50"/>
        <v>0</v>
      </c>
      <c r="AC72" s="235">
        <f t="shared" si="50"/>
        <v>1</v>
      </c>
      <c r="AD72" s="235">
        <f t="shared" si="50"/>
        <v>0</v>
      </c>
      <c r="AE72" s="235">
        <f t="shared" si="50"/>
        <v>0</v>
      </c>
      <c r="AF72" s="236">
        <f t="shared" si="50"/>
        <v>0</v>
      </c>
      <c r="AG72" s="288">
        <f t="shared" si="41"/>
        <v>1</v>
      </c>
    </row>
    <row r="73" spans="1:33" ht="14.25" x14ac:dyDescent="0.45">
      <c r="A73" s="298">
        <f t="shared" si="42"/>
        <v>32</v>
      </c>
      <c r="B73" s="299" t="str">
        <f t="shared" si="43"/>
        <v>Gesmier Michel</v>
      </c>
      <c r="C73" s="260" t="str">
        <f>IFERROR(VLOOKUP(B73,Liste_J!$C$7:$G$234,5,0),"???")</f>
        <v>H</v>
      </c>
      <c r="D73" s="640" t="str">
        <f>IFERROR(VLOOKUP(B73,Liste_J!$C$7:$F$234,4,0),"???")</f>
        <v>Chevannes</v>
      </c>
      <c r="E73" s="627">
        <f t="shared" si="44"/>
        <v>21</v>
      </c>
      <c r="F73" s="301">
        <f t="shared" si="45"/>
        <v>9</v>
      </c>
      <c r="H73" s="298">
        <v>32</v>
      </c>
      <c r="I73" s="260" t="str">
        <f t="shared" si="46"/>
        <v>Dupuy Eric</v>
      </c>
      <c r="J73" s="260" t="str">
        <f>IFERROR(VLOOKUP(I73,Liste_J!$C$7:$G$234,5,0),"???")</f>
        <v>H</v>
      </c>
      <c r="K73" s="260" t="str">
        <f>IFERROR(VLOOKUP(I73,Liste_J!$C$7:$F$234,4,0),"???")</f>
        <v>ASGAF</v>
      </c>
      <c r="L73" s="260">
        <f t="shared" si="47"/>
        <v>13.8</v>
      </c>
      <c r="M73" s="301">
        <f t="shared" si="48"/>
        <v>32</v>
      </c>
      <c r="N73" s="260"/>
      <c r="O73" s="260"/>
      <c r="P73" s="260"/>
      <c r="Q73" s="260"/>
      <c r="R73" s="260"/>
      <c r="S73" s="260"/>
      <c r="T73" s="260"/>
      <c r="AB73" s="234">
        <f t="shared" si="50"/>
        <v>1</v>
      </c>
      <c r="AC73" s="235">
        <f t="shared" si="50"/>
        <v>0</v>
      </c>
      <c r="AD73" s="235">
        <f t="shared" si="50"/>
        <v>0</v>
      </c>
      <c r="AE73" s="235">
        <f t="shared" si="50"/>
        <v>0</v>
      </c>
      <c r="AF73" s="236">
        <f t="shared" si="50"/>
        <v>0</v>
      </c>
      <c r="AG73" s="288">
        <f t="shared" si="41"/>
        <v>1</v>
      </c>
    </row>
    <row r="74" spans="1:33" ht="14.25" x14ac:dyDescent="0.45">
      <c r="A74" s="298">
        <f t="shared" si="42"/>
        <v>33</v>
      </c>
      <c r="B74" s="299" t="str">
        <f t="shared" si="43"/>
        <v>Lafaye Jean-Francois</v>
      </c>
      <c r="C74" s="260" t="str">
        <f>IFERROR(VLOOKUP(B74,Liste_J!$C$7:$G$234,5,0),"???")</f>
        <v>H</v>
      </c>
      <c r="D74" s="640" t="str">
        <f>IFERROR(VLOOKUP(B74,Liste_J!$C$7:$F$234,4,0),"???")</f>
        <v>Réveillon</v>
      </c>
      <c r="E74" s="627">
        <f t="shared" si="44"/>
        <v>29.1</v>
      </c>
      <c r="F74" s="301">
        <f t="shared" si="45"/>
        <v>9</v>
      </c>
      <c r="H74" s="298">
        <v>33</v>
      </c>
      <c r="I74" s="260" t="str">
        <f t="shared" si="46"/>
        <v>Henn Valerie</v>
      </c>
      <c r="J74" s="260" t="str">
        <f>IFERROR(VLOOKUP(I74,Liste_J!$C$7:$G$234,5,0),"???")</f>
        <v>F</v>
      </c>
      <c r="K74" s="260" t="str">
        <f>IFERROR(VLOOKUP(I74,Liste_J!$C$7:$F$234,4,0),"???")</f>
        <v>ASGAF</v>
      </c>
      <c r="L74" s="260">
        <f t="shared" si="47"/>
        <v>22.4</v>
      </c>
      <c r="M74" s="301">
        <f t="shared" si="48"/>
        <v>31</v>
      </c>
      <c r="N74" s="260"/>
      <c r="O74" s="260"/>
      <c r="P74" s="260"/>
      <c r="Q74" s="260"/>
      <c r="R74" s="260"/>
      <c r="S74" s="260"/>
      <c r="T74" s="260"/>
      <c r="AB74" s="234">
        <f t="shared" si="50"/>
        <v>1</v>
      </c>
      <c r="AC74" s="235">
        <f t="shared" si="50"/>
        <v>0</v>
      </c>
      <c r="AD74" s="235">
        <f t="shared" si="50"/>
        <v>0</v>
      </c>
      <c r="AE74" s="235">
        <f t="shared" si="50"/>
        <v>0</v>
      </c>
      <c r="AF74" s="236">
        <f t="shared" si="50"/>
        <v>0</v>
      </c>
      <c r="AG74" s="288">
        <f t="shared" ref="AG74:AG119" si="51">SUM(AB74:AF74)</f>
        <v>1</v>
      </c>
    </row>
    <row r="75" spans="1:33" ht="14.25" x14ac:dyDescent="0.45">
      <c r="A75" s="298">
        <f t="shared" si="42"/>
        <v>34</v>
      </c>
      <c r="B75" s="299" t="str">
        <f t="shared" si="43"/>
        <v>Dagault Alain</v>
      </c>
      <c r="C75" s="260" t="str">
        <f>IFERROR(VLOOKUP(B75,Liste_J!$C$7:$G$234,5,0),"???")</f>
        <v>H</v>
      </c>
      <c r="D75" s="640" t="str">
        <f>IFERROR(VLOOKUP(B75,Liste_J!$C$7:$F$234,4,0),"???")</f>
        <v>Chevannes</v>
      </c>
      <c r="E75" s="627">
        <f t="shared" si="44"/>
        <v>25</v>
      </c>
      <c r="F75" s="301">
        <f t="shared" si="45"/>
        <v>9</v>
      </c>
      <c r="H75" s="298">
        <v>34</v>
      </c>
      <c r="I75" s="260" t="str">
        <f t="shared" si="46"/>
        <v>Riviere Philippe</v>
      </c>
      <c r="J75" s="260" t="str">
        <f>IFERROR(VLOOKUP(I75,Liste_J!$C$7:$G$234,5,0),"???")</f>
        <v>H</v>
      </c>
      <c r="K75" s="260" t="str">
        <f>IFERROR(VLOOKUP(I75,Liste_J!$C$7:$F$234,4,0),"???")</f>
        <v>Chevannes</v>
      </c>
      <c r="L75" s="260">
        <f t="shared" si="47"/>
        <v>29.2</v>
      </c>
      <c r="M75" s="301">
        <f t="shared" si="48"/>
        <v>30</v>
      </c>
      <c r="N75" s="260"/>
      <c r="O75" s="260"/>
      <c r="P75" s="260"/>
      <c r="Q75" s="260"/>
      <c r="R75" s="260"/>
      <c r="S75" s="260"/>
      <c r="T75" s="260"/>
      <c r="AB75" s="234">
        <f t="shared" si="50"/>
        <v>0</v>
      </c>
      <c r="AC75" s="235">
        <f t="shared" si="50"/>
        <v>1</v>
      </c>
      <c r="AD75" s="235">
        <f t="shared" si="50"/>
        <v>0</v>
      </c>
      <c r="AE75" s="235">
        <f t="shared" si="50"/>
        <v>0</v>
      </c>
      <c r="AF75" s="236">
        <f t="shared" si="50"/>
        <v>0</v>
      </c>
      <c r="AG75" s="288">
        <f t="shared" si="51"/>
        <v>1</v>
      </c>
    </row>
    <row r="76" spans="1:33" ht="14.25" x14ac:dyDescent="0.45">
      <c r="A76" s="298">
        <f t="shared" si="42"/>
        <v>35</v>
      </c>
      <c r="B76" s="299" t="str">
        <f t="shared" si="43"/>
        <v>Jammes Gérard</v>
      </c>
      <c r="C76" s="260" t="str">
        <f>IFERROR(VLOOKUP(B76,Liste_J!$C$7:$G$234,5,0),"???")</f>
        <v>H</v>
      </c>
      <c r="D76" s="640" t="str">
        <f>IFERROR(VLOOKUP(B76,Liste_J!$C$7:$F$234,4,0),"???")</f>
        <v>Chevry</v>
      </c>
      <c r="E76" s="627">
        <f t="shared" si="44"/>
        <v>17.8</v>
      </c>
      <c r="F76" s="301">
        <f t="shared" si="45"/>
        <v>9</v>
      </c>
      <c r="H76" s="298">
        <v>35</v>
      </c>
      <c r="I76" s="260" t="str">
        <f t="shared" si="46"/>
        <v>Lepault Jean</v>
      </c>
      <c r="J76" s="260" t="str">
        <f>IFERROR(VLOOKUP(I76,Liste_J!$C$7:$G$234,5,0),"???")</f>
        <v>H</v>
      </c>
      <c r="K76" s="260" t="str">
        <f>IFERROR(VLOOKUP(I76,Liste_J!$C$7:$F$234,4,0),"???")</f>
        <v>Chevry</v>
      </c>
      <c r="L76" s="260">
        <f t="shared" si="47"/>
        <v>35.1</v>
      </c>
      <c r="M76" s="301">
        <f t="shared" si="48"/>
        <v>30</v>
      </c>
      <c r="N76" s="260"/>
      <c r="O76" s="260"/>
      <c r="P76" s="260"/>
      <c r="Q76" s="260"/>
      <c r="R76" s="260"/>
      <c r="S76" s="260"/>
      <c r="T76" s="260"/>
      <c r="AB76" s="234">
        <f t="shared" si="50"/>
        <v>0</v>
      </c>
      <c r="AC76" s="235">
        <f t="shared" si="50"/>
        <v>0</v>
      </c>
      <c r="AD76" s="235">
        <f t="shared" si="50"/>
        <v>1</v>
      </c>
      <c r="AE76" s="235">
        <f t="shared" si="50"/>
        <v>0</v>
      </c>
      <c r="AF76" s="236">
        <f t="shared" si="50"/>
        <v>0</v>
      </c>
      <c r="AG76" s="288">
        <f t="shared" si="51"/>
        <v>1</v>
      </c>
    </row>
    <row r="77" spans="1:33" ht="14.25" x14ac:dyDescent="0.45">
      <c r="A77" s="298">
        <f t="shared" si="42"/>
        <v>36</v>
      </c>
      <c r="B77" s="299" t="str">
        <f t="shared" si="43"/>
        <v>Laude Vincent</v>
      </c>
      <c r="C77" s="260" t="str">
        <f>IFERROR(VLOOKUP(B77,Liste_J!$C$7:$G$234,5,0),"???")</f>
        <v>H</v>
      </c>
      <c r="D77" s="640" t="str">
        <f>IFERROR(VLOOKUP(B77,Liste_J!$C$7:$F$234,4,0),"???")</f>
        <v>Chevannes</v>
      </c>
      <c r="E77" s="627">
        <f t="shared" si="44"/>
        <v>23.4</v>
      </c>
      <c r="F77" s="301">
        <f t="shared" si="45"/>
        <v>8</v>
      </c>
      <c r="H77" s="298">
        <v>36</v>
      </c>
      <c r="I77" s="260" t="str">
        <f t="shared" si="46"/>
        <v>Szechter Bertrand</v>
      </c>
      <c r="J77" s="260" t="str">
        <f>IFERROR(VLOOKUP(I77,Liste_J!$C$7:$G$234,5,0),"???")</f>
        <v>H</v>
      </c>
      <c r="K77" s="260" t="str">
        <f>IFERROR(VLOOKUP(I77,Liste_J!$C$7:$F$234,4,0),"???")</f>
        <v>Corbuches</v>
      </c>
      <c r="L77" s="260">
        <f t="shared" si="47"/>
        <v>8.3000000000000007</v>
      </c>
      <c r="M77" s="301">
        <f t="shared" si="48"/>
        <v>30</v>
      </c>
      <c r="N77" s="260"/>
      <c r="O77" s="260"/>
      <c r="P77" s="260"/>
      <c r="Q77" s="260"/>
      <c r="R77" s="260"/>
      <c r="S77" s="260"/>
      <c r="T77" s="260"/>
      <c r="AB77" s="234">
        <f t="shared" si="50"/>
        <v>0</v>
      </c>
      <c r="AC77" s="235">
        <f t="shared" si="50"/>
        <v>0</v>
      </c>
      <c r="AD77" s="235">
        <f t="shared" si="50"/>
        <v>0</v>
      </c>
      <c r="AE77" s="235">
        <f t="shared" si="50"/>
        <v>1</v>
      </c>
      <c r="AF77" s="236">
        <f t="shared" si="50"/>
        <v>0</v>
      </c>
      <c r="AG77" s="288">
        <f t="shared" si="51"/>
        <v>1</v>
      </c>
    </row>
    <row r="78" spans="1:33" ht="14.25" x14ac:dyDescent="0.45">
      <c r="A78" s="298">
        <f t="shared" si="42"/>
        <v>37</v>
      </c>
      <c r="B78" s="299" t="str">
        <f t="shared" si="43"/>
        <v>Jomat Michel</v>
      </c>
      <c r="C78" s="260" t="str">
        <f>IFERROR(VLOOKUP(B78,Liste_J!$C$7:$G$234,5,0),"???")</f>
        <v>H</v>
      </c>
      <c r="D78" s="640" t="str">
        <f>IFERROR(VLOOKUP(B78,Liste_J!$C$7:$F$234,4,0),"???")</f>
        <v>Chevannes</v>
      </c>
      <c r="E78" s="627">
        <f t="shared" si="44"/>
        <v>25.4</v>
      </c>
      <c r="F78" s="301">
        <f t="shared" si="45"/>
        <v>8</v>
      </c>
      <c r="H78" s="298">
        <v>37</v>
      </c>
      <c r="I78" s="260" t="str">
        <f t="shared" si="46"/>
        <v>Bes Gérard</v>
      </c>
      <c r="J78" s="260" t="str">
        <f>IFERROR(VLOOKUP(I78,Liste_J!$C$7:$G$234,5,0),"???")</f>
        <v>H</v>
      </c>
      <c r="K78" s="260" t="str">
        <f>IFERROR(VLOOKUP(I78,Liste_J!$C$7:$F$234,4,0),"???")</f>
        <v>ASGAF</v>
      </c>
      <c r="L78" s="260">
        <f t="shared" si="47"/>
        <v>40.6</v>
      </c>
      <c r="M78" s="301">
        <f t="shared" si="48"/>
        <v>30</v>
      </c>
      <c r="N78" s="260"/>
      <c r="O78" s="260"/>
      <c r="P78" s="260"/>
      <c r="Q78" s="260"/>
      <c r="R78" s="260"/>
      <c r="S78" s="260"/>
      <c r="T78" s="260"/>
      <c r="AB78" s="234">
        <f t="shared" si="50"/>
        <v>1</v>
      </c>
      <c r="AC78" s="235">
        <f t="shared" si="50"/>
        <v>0</v>
      </c>
      <c r="AD78" s="235">
        <f t="shared" si="50"/>
        <v>0</v>
      </c>
      <c r="AE78" s="235">
        <f t="shared" si="50"/>
        <v>0</v>
      </c>
      <c r="AF78" s="236">
        <f t="shared" si="50"/>
        <v>0</v>
      </c>
      <c r="AG78" s="288">
        <f t="shared" si="51"/>
        <v>1</v>
      </c>
    </row>
    <row r="79" spans="1:33" ht="14.25" x14ac:dyDescent="0.45">
      <c r="A79" s="298">
        <f t="shared" si="42"/>
        <v>38</v>
      </c>
      <c r="B79" s="299" t="str">
        <f t="shared" si="43"/>
        <v>Perrone Laurent</v>
      </c>
      <c r="C79" s="260" t="str">
        <f>IFERROR(VLOOKUP(B79,Liste_J!$C$7:$G$234,5,0),"???")</f>
        <v>H</v>
      </c>
      <c r="D79" s="640" t="str">
        <f>IFERROR(VLOOKUP(B79,Liste_J!$C$7:$F$234,4,0),"???")</f>
        <v>Chevannes</v>
      </c>
      <c r="E79" s="627">
        <f t="shared" si="44"/>
        <v>29.3</v>
      </c>
      <c r="F79" s="301">
        <f t="shared" si="45"/>
        <v>7</v>
      </c>
      <c r="H79" s="298">
        <v>38</v>
      </c>
      <c r="I79" s="260" t="str">
        <f t="shared" si="46"/>
        <v>Vallee Araceli</v>
      </c>
      <c r="J79" s="260" t="str">
        <f>IFERROR(VLOOKUP(I79,Liste_J!$C$7:$G$234,5,0),"???")</f>
        <v>F</v>
      </c>
      <c r="K79" s="260" t="str">
        <f>IFERROR(VLOOKUP(I79,Liste_J!$C$7:$F$234,4,0),"???")</f>
        <v>Chevannes</v>
      </c>
      <c r="L79" s="260">
        <f t="shared" si="47"/>
        <v>20.9</v>
      </c>
      <c r="M79" s="301">
        <f t="shared" si="48"/>
        <v>29</v>
      </c>
      <c r="N79" s="260"/>
      <c r="O79" s="260"/>
      <c r="P79" s="260"/>
      <c r="Q79" s="260"/>
      <c r="R79" s="260"/>
      <c r="S79" s="260"/>
      <c r="T79" s="260"/>
      <c r="AB79" s="234">
        <f t="shared" ref="AB79:AF94" si="52">IF($K79=AB$41,1,0)</f>
        <v>0</v>
      </c>
      <c r="AC79" s="235">
        <f t="shared" si="52"/>
        <v>1</v>
      </c>
      <c r="AD79" s="235">
        <f t="shared" si="52"/>
        <v>0</v>
      </c>
      <c r="AE79" s="235">
        <f t="shared" si="52"/>
        <v>0</v>
      </c>
      <c r="AF79" s="236">
        <f t="shared" si="52"/>
        <v>0</v>
      </c>
      <c r="AG79" s="288">
        <f t="shared" si="51"/>
        <v>1</v>
      </c>
    </row>
    <row r="80" spans="1:33" ht="14.25" x14ac:dyDescent="0.45">
      <c r="A80" s="298">
        <f t="shared" si="42"/>
        <v>39</v>
      </c>
      <c r="B80" s="299" t="str">
        <f t="shared" si="43"/>
        <v>Napoleone Remi</v>
      </c>
      <c r="C80" s="260" t="str">
        <f>IFERROR(VLOOKUP(B80,Liste_J!$C$7:$G$234,5,0),"???")</f>
        <v>H</v>
      </c>
      <c r="D80" s="640" t="str">
        <f>IFERROR(VLOOKUP(B80,Liste_J!$C$7:$F$234,4,0),"???")</f>
        <v>Chevry</v>
      </c>
      <c r="E80" s="627">
        <f t="shared" si="44"/>
        <v>20.9</v>
      </c>
      <c r="F80" s="301">
        <f t="shared" si="45"/>
        <v>7</v>
      </c>
      <c r="H80" s="298">
        <v>39</v>
      </c>
      <c r="I80" s="260" t="str">
        <f t="shared" si="46"/>
        <v>Baffrey Yves</v>
      </c>
      <c r="J80" s="260" t="str">
        <f>IFERROR(VLOOKUP(I80,Liste_J!$C$7:$G$234,5,0),"???")</f>
        <v>H</v>
      </c>
      <c r="K80" s="260" t="str">
        <f>IFERROR(VLOOKUP(I80,Liste_J!$C$7:$F$234,4,0),"???")</f>
        <v>Chevannes</v>
      </c>
      <c r="L80" s="260">
        <f t="shared" si="47"/>
        <v>14.3</v>
      </c>
      <c r="M80" s="301">
        <f t="shared" si="48"/>
        <v>29</v>
      </c>
      <c r="N80" s="260"/>
      <c r="O80" s="260"/>
      <c r="P80" s="260"/>
      <c r="Q80" s="260"/>
      <c r="R80" s="260"/>
      <c r="S80" s="260"/>
      <c r="T80" s="260"/>
      <c r="AB80" s="234">
        <f t="shared" si="52"/>
        <v>0</v>
      </c>
      <c r="AC80" s="235">
        <f t="shared" si="52"/>
        <v>1</v>
      </c>
      <c r="AD80" s="235">
        <f t="shared" si="52"/>
        <v>0</v>
      </c>
      <c r="AE80" s="235">
        <f t="shared" si="52"/>
        <v>0</v>
      </c>
      <c r="AF80" s="236">
        <f t="shared" si="52"/>
        <v>0</v>
      </c>
      <c r="AG80" s="288">
        <f t="shared" si="51"/>
        <v>1</v>
      </c>
    </row>
    <row r="81" spans="1:33" ht="14.25" x14ac:dyDescent="0.45">
      <c r="A81" s="298">
        <f t="shared" si="42"/>
        <v>40</v>
      </c>
      <c r="B81" s="299" t="str">
        <f t="shared" si="43"/>
        <v>Guigue Michel</v>
      </c>
      <c r="C81" s="260" t="str">
        <f>IFERROR(VLOOKUP(B81,Liste_J!$C$7:$G$234,5,0),"???")</f>
        <v>H</v>
      </c>
      <c r="D81" s="640" t="str">
        <f>IFERROR(VLOOKUP(B81,Liste_J!$C$7:$F$234,4,0),"???")</f>
        <v>Chevannes</v>
      </c>
      <c r="E81" s="627">
        <f t="shared" si="44"/>
        <v>27.4</v>
      </c>
      <c r="F81" s="301">
        <f t="shared" si="45"/>
        <v>7</v>
      </c>
      <c r="H81" s="298">
        <v>40</v>
      </c>
      <c r="I81" s="260" t="str">
        <f t="shared" si="46"/>
        <v>Da Lage Stéphane</v>
      </c>
      <c r="J81" s="260" t="str">
        <f>IFERROR(VLOOKUP(I81,Liste_J!$C$7:$G$234,5,0),"???")</f>
        <v>H</v>
      </c>
      <c r="K81" s="260" t="str">
        <f>IFERROR(VLOOKUP(I81,Liste_J!$C$7:$F$234,4,0),"???")</f>
        <v>Chevry</v>
      </c>
      <c r="L81" s="260">
        <f t="shared" si="47"/>
        <v>21</v>
      </c>
      <c r="M81" s="301">
        <f t="shared" si="48"/>
        <v>28</v>
      </c>
      <c r="N81" s="260"/>
      <c r="O81" s="260"/>
      <c r="P81" s="260"/>
      <c r="Q81" s="260"/>
      <c r="R81" s="260"/>
      <c r="S81" s="260"/>
      <c r="T81" s="260"/>
      <c r="AB81" s="234">
        <f t="shared" si="52"/>
        <v>0</v>
      </c>
      <c r="AC81" s="235">
        <f t="shared" si="52"/>
        <v>0</v>
      </c>
      <c r="AD81" s="235">
        <f t="shared" si="52"/>
        <v>1</v>
      </c>
      <c r="AE81" s="235">
        <f t="shared" si="52"/>
        <v>0</v>
      </c>
      <c r="AF81" s="236">
        <f t="shared" si="52"/>
        <v>0</v>
      </c>
      <c r="AG81" s="288">
        <f t="shared" si="51"/>
        <v>1</v>
      </c>
    </row>
    <row r="82" spans="1:33" ht="14.25" x14ac:dyDescent="0.45">
      <c r="A82" s="298">
        <f t="shared" si="42"/>
        <v>41</v>
      </c>
      <c r="B82" s="299" t="str">
        <f t="shared" si="43"/>
        <v>Lejeune Michel</v>
      </c>
      <c r="C82" s="260" t="str">
        <f>IFERROR(VLOOKUP(B82,Liste_J!$C$7:$G$234,5,0),"???")</f>
        <v>H</v>
      </c>
      <c r="D82" s="640" t="str">
        <f>IFERROR(VLOOKUP(B82,Liste_J!$C$7:$F$234,4,0),"???")</f>
        <v>Chevannes</v>
      </c>
      <c r="E82" s="627">
        <f t="shared" si="44"/>
        <v>24.5</v>
      </c>
      <c r="F82" s="301">
        <f t="shared" si="45"/>
        <v>7</v>
      </c>
      <c r="H82" s="298">
        <v>41</v>
      </c>
      <c r="I82" s="260" t="str">
        <f t="shared" si="46"/>
        <v>Laude Vincent</v>
      </c>
      <c r="J82" s="260" t="str">
        <f>IFERROR(VLOOKUP(I82,Liste_J!$C$7:$G$234,5,0),"???")</f>
        <v>H</v>
      </c>
      <c r="K82" s="260" t="str">
        <f>IFERROR(VLOOKUP(I82,Liste_J!$C$7:$F$234,4,0),"???")</f>
        <v>Chevannes</v>
      </c>
      <c r="L82" s="260">
        <f t="shared" si="47"/>
        <v>23.4</v>
      </c>
      <c r="M82" s="301">
        <f t="shared" si="48"/>
        <v>28</v>
      </c>
      <c r="N82" s="260"/>
      <c r="O82" s="260"/>
      <c r="P82" s="260"/>
      <c r="Q82" s="260"/>
      <c r="R82" s="260"/>
      <c r="S82" s="260"/>
      <c r="T82" s="260"/>
      <c r="AB82" s="234">
        <f t="shared" si="52"/>
        <v>0</v>
      </c>
      <c r="AC82" s="235">
        <f t="shared" si="52"/>
        <v>1</v>
      </c>
      <c r="AD82" s="235">
        <f t="shared" si="52"/>
        <v>0</v>
      </c>
      <c r="AE82" s="235">
        <f t="shared" si="52"/>
        <v>0</v>
      </c>
      <c r="AF82" s="236">
        <f t="shared" si="52"/>
        <v>0</v>
      </c>
      <c r="AG82" s="288">
        <f t="shared" si="51"/>
        <v>1</v>
      </c>
    </row>
    <row r="83" spans="1:33" ht="14.25" x14ac:dyDescent="0.45">
      <c r="A83" s="298">
        <f t="shared" si="42"/>
        <v>42</v>
      </c>
      <c r="B83" s="299" t="str">
        <f t="shared" si="43"/>
        <v>Rialland Lucien</v>
      </c>
      <c r="C83" s="260" t="str">
        <f>IFERROR(VLOOKUP(B83,Liste_J!$C$7:$G$234,5,0),"???")</f>
        <v>H</v>
      </c>
      <c r="D83" s="640" t="str">
        <f>IFERROR(VLOOKUP(B83,Liste_J!$C$7:$F$234,4,0),"???")</f>
        <v>ASGAF</v>
      </c>
      <c r="E83" s="627">
        <f t="shared" si="44"/>
        <v>34.9</v>
      </c>
      <c r="F83" s="301">
        <f t="shared" si="45"/>
        <v>5</v>
      </c>
      <c r="H83" s="298">
        <v>42</v>
      </c>
      <c r="I83" s="260" t="str">
        <f t="shared" si="46"/>
        <v>Denaro Noel</v>
      </c>
      <c r="J83" s="260" t="str">
        <f>IFERROR(VLOOKUP(I83,Liste_J!$C$7:$G$234,5,0),"???")</f>
        <v>H</v>
      </c>
      <c r="K83" s="260" t="str">
        <f>IFERROR(VLOOKUP(I83,Liste_J!$C$7:$F$234,4,0),"???")</f>
        <v>Chevannes</v>
      </c>
      <c r="L83" s="260">
        <f t="shared" si="47"/>
        <v>17.3</v>
      </c>
      <c r="M83" s="301">
        <f t="shared" si="48"/>
        <v>27</v>
      </c>
      <c r="N83" s="260"/>
      <c r="O83" s="260"/>
      <c r="P83" s="260"/>
      <c r="Q83" s="260"/>
      <c r="R83" s="260"/>
      <c r="S83" s="260"/>
      <c r="T83" s="260"/>
      <c r="AB83" s="234">
        <f t="shared" si="52"/>
        <v>0</v>
      </c>
      <c r="AC83" s="235">
        <f t="shared" si="52"/>
        <v>1</v>
      </c>
      <c r="AD83" s="235">
        <f t="shared" si="52"/>
        <v>0</v>
      </c>
      <c r="AE83" s="235">
        <f t="shared" si="52"/>
        <v>0</v>
      </c>
      <c r="AF83" s="236">
        <f t="shared" si="52"/>
        <v>0</v>
      </c>
      <c r="AG83" s="288">
        <f t="shared" si="51"/>
        <v>1</v>
      </c>
    </row>
    <row r="84" spans="1:33" ht="14.25" x14ac:dyDescent="0.45">
      <c r="A84" s="298">
        <f t="shared" si="42"/>
        <v>43</v>
      </c>
      <c r="B84" s="299" t="str">
        <f t="shared" si="43"/>
        <v>Riviere Philippe</v>
      </c>
      <c r="C84" s="260" t="str">
        <f>IFERROR(VLOOKUP(B84,Liste_J!$C$7:$G$234,5,0),"???")</f>
        <v>H</v>
      </c>
      <c r="D84" s="640" t="str">
        <f>IFERROR(VLOOKUP(B84,Liste_J!$C$7:$F$234,4,0),"???")</f>
        <v>Chevannes</v>
      </c>
      <c r="E84" s="627">
        <f t="shared" si="44"/>
        <v>29.2</v>
      </c>
      <c r="F84" s="301">
        <f t="shared" si="45"/>
        <v>5</v>
      </c>
      <c r="H84" s="298">
        <v>43</v>
      </c>
      <c r="I84" s="260" t="str">
        <f t="shared" si="46"/>
        <v>Fapdepr Christophe</v>
      </c>
      <c r="J84" s="260" t="str">
        <f>IFERROR(VLOOKUP(I84,Liste_J!$C$7:$G$234,5,0),"???")</f>
        <v>H</v>
      </c>
      <c r="K84" s="260" t="str">
        <f>IFERROR(VLOOKUP(I84,Liste_J!$C$7:$F$234,4,0),"???")</f>
        <v>ASGAF</v>
      </c>
      <c r="L84" s="260">
        <f t="shared" si="47"/>
        <v>10.8</v>
      </c>
      <c r="M84" s="301">
        <f t="shared" si="48"/>
        <v>27</v>
      </c>
      <c r="N84" s="260"/>
      <c r="O84" s="260"/>
      <c r="P84" s="260"/>
      <c r="Q84" s="260"/>
      <c r="R84" s="260"/>
      <c r="S84" s="260"/>
      <c r="T84" s="260"/>
      <c r="AB84" s="234">
        <f t="shared" si="52"/>
        <v>1</v>
      </c>
      <c r="AC84" s="235">
        <f t="shared" si="52"/>
        <v>0</v>
      </c>
      <c r="AD84" s="235">
        <f t="shared" si="52"/>
        <v>0</v>
      </c>
      <c r="AE84" s="235">
        <f t="shared" si="52"/>
        <v>0</v>
      </c>
      <c r="AF84" s="236">
        <f t="shared" si="52"/>
        <v>0</v>
      </c>
      <c r="AG84" s="288">
        <f t="shared" si="51"/>
        <v>1</v>
      </c>
    </row>
    <row r="85" spans="1:33" ht="14.25" x14ac:dyDescent="0.45">
      <c r="A85" s="298">
        <f t="shared" si="42"/>
        <v>44</v>
      </c>
      <c r="B85" s="299" t="str">
        <f t="shared" ref="B85:B89" si="53">+C168</f>
        <v>Salavin Jean-Pierre</v>
      </c>
      <c r="C85" s="260" t="str">
        <f>IFERROR(VLOOKUP(B85,Liste_J!$C$7:$G$234,5,0),"???")</f>
        <v>H</v>
      </c>
      <c r="D85" s="640" t="str">
        <f>IFERROR(VLOOKUP(B85,Liste_J!$C$7:$F$234,4,0),"???")</f>
        <v>ASGAF</v>
      </c>
      <c r="E85" s="627">
        <f t="shared" ref="E85:E89" si="54">+D168</f>
        <v>31.6</v>
      </c>
      <c r="F85" s="301">
        <f t="shared" si="45"/>
        <v>4</v>
      </c>
      <c r="H85" s="298">
        <v>44</v>
      </c>
      <c r="I85" s="260" t="str">
        <f t="shared" ref="I85:I91" si="55">+C267</f>
        <v>Gesmier Michel</v>
      </c>
      <c r="J85" s="260" t="str">
        <f>IFERROR(VLOOKUP(I85,Liste_J!$C$7:$G$234,5,0),"???")</f>
        <v>H</v>
      </c>
      <c r="K85" s="260" t="str">
        <f>IFERROR(VLOOKUP(I85,Liste_J!$C$7:$F$234,4,0),"???")</f>
        <v>Chevannes</v>
      </c>
      <c r="L85" s="260">
        <f t="shared" ref="L85:L91" si="56">+D267</f>
        <v>21</v>
      </c>
      <c r="M85" s="301">
        <f t="shared" ref="M85:M91" si="57">+F267</f>
        <v>27</v>
      </c>
      <c r="N85" s="260"/>
      <c r="O85" s="260"/>
      <c r="P85" s="260"/>
      <c r="Q85" s="260"/>
      <c r="R85" s="260"/>
      <c r="S85" s="260"/>
      <c r="T85" s="260"/>
      <c r="AB85" s="234">
        <f t="shared" si="52"/>
        <v>0</v>
      </c>
      <c r="AC85" s="235">
        <f t="shared" si="52"/>
        <v>1</v>
      </c>
      <c r="AD85" s="235">
        <f t="shared" si="52"/>
        <v>0</v>
      </c>
      <c r="AE85" s="235">
        <f t="shared" si="52"/>
        <v>0</v>
      </c>
      <c r="AF85" s="236">
        <f t="shared" si="52"/>
        <v>0</v>
      </c>
      <c r="AG85" s="288">
        <f t="shared" si="51"/>
        <v>1</v>
      </c>
    </row>
    <row r="86" spans="1:33" ht="14.25" x14ac:dyDescent="0.45">
      <c r="A86" s="298">
        <f t="shared" si="42"/>
        <v>45</v>
      </c>
      <c r="B86" s="299" t="str">
        <f t="shared" si="53"/>
        <v>Bes Gérard</v>
      </c>
      <c r="C86" s="260" t="str">
        <f>IFERROR(VLOOKUP(B86,Liste_J!$C$7:$G$234,5,0),"???")</f>
        <v>H</v>
      </c>
      <c r="D86" s="640" t="str">
        <f>IFERROR(VLOOKUP(B86,Liste_J!$C$7:$F$234,4,0),"???")</f>
        <v>ASGAF</v>
      </c>
      <c r="E86" s="627">
        <f t="shared" si="54"/>
        <v>40.6</v>
      </c>
      <c r="F86" s="301">
        <f t="shared" si="45"/>
        <v>3</v>
      </c>
      <c r="H86" s="298">
        <v>45</v>
      </c>
      <c r="I86" s="260" t="str">
        <f t="shared" si="55"/>
        <v>Gauvin Henri-Jacques</v>
      </c>
      <c r="J86" s="260" t="str">
        <f>IFERROR(VLOOKUP(I86,Liste_J!$C$7:$G$234,5,0),"???")</f>
        <v>H</v>
      </c>
      <c r="K86" s="260" t="str">
        <f>IFERROR(VLOOKUP(I86,Liste_J!$C$7:$F$234,4,0),"???")</f>
        <v>Réveillon</v>
      </c>
      <c r="L86" s="260">
        <f t="shared" si="56"/>
        <v>12.5</v>
      </c>
      <c r="M86" s="301">
        <f t="shared" si="57"/>
        <v>27</v>
      </c>
      <c r="N86" s="260"/>
      <c r="O86" s="260"/>
      <c r="P86" s="260"/>
      <c r="Q86" s="260"/>
      <c r="R86" s="260"/>
      <c r="S86" s="260"/>
      <c r="T86" s="260"/>
      <c r="AB86" s="234">
        <f t="shared" si="52"/>
        <v>0</v>
      </c>
      <c r="AC86" s="235">
        <f t="shared" si="52"/>
        <v>0</v>
      </c>
      <c r="AD86" s="235">
        <f t="shared" si="52"/>
        <v>0</v>
      </c>
      <c r="AE86" s="235">
        <f t="shared" si="52"/>
        <v>0</v>
      </c>
      <c r="AF86" s="236">
        <f t="shared" si="52"/>
        <v>1</v>
      </c>
      <c r="AG86" s="288">
        <f t="shared" si="51"/>
        <v>1</v>
      </c>
    </row>
    <row r="87" spans="1:33" ht="14.25" x14ac:dyDescent="0.45">
      <c r="A87" s="298">
        <f t="shared" si="42"/>
        <v>46</v>
      </c>
      <c r="B87" s="299" t="str">
        <f t="shared" si="53"/>
        <v>Nardon Philippe</v>
      </c>
      <c r="C87" s="260" t="str">
        <f>IFERROR(VLOOKUP(B87,Liste_J!$C$7:$G$234,5,0),"???")</f>
        <v>H</v>
      </c>
      <c r="D87" s="640" t="str">
        <f>IFERROR(VLOOKUP(B87,Liste_J!$C$7:$F$234,4,0),"???")</f>
        <v>Chevannes</v>
      </c>
      <c r="E87" s="627">
        <f t="shared" si="54"/>
        <v>25.2</v>
      </c>
      <c r="F87" s="301">
        <f t="shared" si="45"/>
        <v>3</v>
      </c>
      <c r="H87" s="298">
        <v>46</v>
      </c>
      <c r="I87" s="260" t="str">
        <f t="shared" si="55"/>
        <v>Treton Jacky</v>
      </c>
      <c r="J87" s="260" t="str">
        <f>IFERROR(VLOOKUP(I87,Liste_J!$C$7:$G$234,5,0),"???")</f>
        <v>H</v>
      </c>
      <c r="K87" s="260" t="str">
        <f>IFERROR(VLOOKUP(I87,Liste_J!$C$7:$F$234,4,0),"???")</f>
        <v>Chevannes</v>
      </c>
      <c r="L87" s="260">
        <f t="shared" si="56"/>
        <v>18.5</v>
      </c>
      <c r="M87" s="301">
        <f t="shared" si="57"/>
        <v>26</v>
      </c>
      <c r="N87" s="260"/>
      <c r="O87" s="260"/>
      <c r="P87" s="260"/>
      <c r="Q87" s="260"/>
      <c r="R87" s="260"/>
      <c r="S87" s="260"/>
      <c r="T87" s="260"/>
      <c r="AB87" s="234">
        <f t="shared" si="52"/>
        <v>0</v>
      </c>
      <c r="AC87" s="235">
        <f t="shared" si="52"/>
        <v>1</v>
      </c>
      <c r="AD87" s="235">
        <f t="shared" si="52"/>
        <v>0</v>
      </c>
      <c r="AE87" s="235">
        <f t="shared" si="52"/>
        <v>0</v>
      </c>
      <c r="AF87" s="236">
        <f t="shared" si="52"/>
        <v>0</v>
      </c>
      <c r="AG87" s="288">
        <f t="shared" si="51"/>
        <v>1</v>
      </c>
    </row>
    <row r="88" spans="1:33" ht="14.25" x14ac:dyDescent="0.45">
      <c r="A88" s="298">
        <f t="shared" si="42"/>
        <v>47</v>
      </c>
      <c r="B88" s="299" t="str">
        <f t="shared" si="53"/>
        <v>Lepault Jean</v>
      </c>
      <c r="C88" s="260" t="str">
        <f>IFERROR(VLOOKUP(B88,Liste_J!$C$7:$G$234,5,0),"???")</f>
        <v>H</v>
      </c>
      <c r="D88" s="640" t="str">
        <f>IFERROR(VLOOKUP(B88,Liste_J!$C$7:$F$234,4,0),"???")</f>
        <v>Chevry</v>
      </c>
      <c r="E88" s="627">
        <f t="shared" si="54"/>
        <v>35.1</v>
      </c>
      <c r="F88" s="301">
        <f t="shared" si="45"/>
        <v>2</v>
      </c>
      <c r="H88" s="298">
        <v>47</v>
      </c>
      <c r="I88" s="260" t="str">
        <f t="shared" si="55"/>
        <v>Napoleone Remi</v>
      </c>
      <c r="J88" s="260" t="str">
        <f>IFERROR(VLOOKUP(I88,Liste_J!$C$7:$G$234,5,0),"???")</f>
        <v>H</v>
      </c>
      <c r="K88" s="260" t="str">
        <f>IFERROR(VLOOKUP(I88,Liste_J!$C$7:$F$234,4,0),"???")</f>
        <v>Chevry</v>
      </c>
      <c r="L88" s="260">
        <f t="shared" si="56"/>
        <v>20.9</v>
      </c>
      <c r="M88" s="301">
        <f t="shared" si="57"/>
        <v>26</v>
      </c>
      <c r="N88" s="260"/>
      <c r="O88" s="260"/>
      <c r="P88" s="260"/>
      <c r="Q88" s="260"/>
      <c r="R88" s="260"/>
      <c r="S88" s="260"/>
      <c r="T88" s="260"/>
      <c r="AB88" s="234">
        <f t="shared" si="52"/>
        <v>0</v>
      </c>
      <c r="AC88" s="235">
        <f t="shared" si="52"/>
        <v>0</v>
      </c>
      <c r="AD88" s="235">
        <f t="shared" si="52"/>
        <v>1</v>
      </c>
      <c r="AE88" s="235">
        <f t="shared" si="52"/>
        <v>0</v>
      </c>
      <c r="AF88" s="236">
        <f t="shared" si="52"/>
        <v>0</v>
      </c>
      <c r="AG88" s="288">
        <f t="shared" si="51"/>
        <v>1</v>
      </c>
    </row>
    <row r="89" spans="1:33" ht="14.25" x14ac:dyDescent="0.45">
      <c r="A89" s="298">
        <f t="shared" si="42"/>
        <v>48</v>
      </c>
      <c r="B89" s="299" t="str">
        <f t="shared" si="53"/>
        <v>Mercier Olivier</v>
      </c>
      <c r="C89" s="260" t="str">
        <f>IFERROR(VLOOKUP(B89,Liste_J!$C$7:$G$234,5,0),"???")</f>
        <v>H</v>
      </c>
      <c r="D89" s="640" t="str">
        <f>IFERROR(VLOOKUP(B89,Liste_J!$C$7:$F$234,4,0),"???")</f>
        <v>Chevry</v>
      </c>
      <c r="E89" s="627">
        <f t="shared" si="54"/>
        <v>22.7</v>
      </c>
      <c r="F89" s="301">
        <f t="shared" si="45"/>
        <v>1</v>
      </c>
      <c r="H89" s="298">
        <v>48</v>
      </c>
      <c r="I89" s="260" t="str">
        <f t="shared" si="55"/>
        <v>Jammes Gérard</v>
      </c>
      <c r="J89" s="260" t="str">
        <f>IFERROR(VLOOKUP(I89,Liste_J!$C$7:$G$234,5,0),"???")</f>
        <v>H</v>
      </c>
      <c r="K89" s="260" t="str">
        <f>IFERROR(VLOOKUP(I89,Liste_J!$C$7:$F$234,4,0),"???")</f>
        <v>Chevry</v>
      </c>
      <c r="L89" s="260">
        <f t="shared" si="56"/>
        <v>17.8</v>
      </c>
      <c r="M89" s="301">
        <f t="shared" si="57"/>
        <v>25</v>
      </c>
      <c r="N89" s="260"/>
      <c r="O89" s="260"/>
      <c r="P89" s="260"/>
      <c r="Q89" s="260"/>
      <c r="R89" s="260"/>
      <c r="S89" s="260"/>
      <c r="T89" s="260"/>
      <c r="AB89" s="234">
        <f t="shared" si="52"/>
        <v>0</v>
      </c>
      <c r="AC89" s="235">
        <f t="shared" si="52"/>
        <v>0</v>
      </c>
      <c r="AD89" s="235">
        <f t="shared" si="52"/>
        <v>1</v>
      </c>
      <c r="AE89" s="235">
        <f t="shared" si="52"/>
        <v>0</v>
      </c>
      <c r="AF89" s="236">
        <f t="shared" si="52"/>
        <v>0</v>
      </c>
      <c r="AG89" s="288">
        <f t="shared" si="51"/>
        <v>1</v>
      </c>
    </row>
    <row r="90" spans="1:33" ht="14.25" x14ac:dyDescent="0.45">
      <c r="A90" s="298">
        <f t="shared" si="42"/>
        <v>49</v>
      </c>
      <c r="B90" s="299"/>
      <c r="C90" s="260"/>
      <c r="D90" s="640"/>
      <c r="E90" s="627"/>
      <c r="F90" s="301"/>
      <c r="H90" s="298">
        <v>49</v>
      </c>
      <c r="I90" s="260" t="str">
        <f t="shared" si="55"/>
        <v>Guigue Michel</v>
      </c>
      <c r="J90" s="260" t="str">
        <f>IFERROR(VLOOKUP(I90,Liste_J!$C$7:$G$234,5,0),"???")</f>
        <v>H</v>
      </c>
      <c r="K90" s="260" t="str">
        <f>IFERROR(VLOOKUP(I90,Liste_J!$C$7:$F$234,4,0),"???")</f>
        <v>Chevannes</v>
      </c>
      <c r="L90" s="260">
        <f t="shared" si="56"/>
        <v>27.4</v>
      </c>
      <c r="M90" s="301">
        <f t="shared" si="57"/>
        <v>25</v>
      </c>
      <c r="N90" s="260"/>
      <c r="O90" s="260"/>
      <c r="P90" s="260"/>
      <c r="Q90" s="260"/>
      <c r="R90" s="260"/>
      <c r="S90" s="260"/>
      <c r="T90" s="260"/>
      <c r="AB90" s="234">
        <f t="shared" si="52"/>
        <v>0</v>
      </c>
      <c r="AC90" s="235">
        <f t="shared" si="52"/>
        <v>1</v>
      </c>
      <c r="AD90" s="235">
        <f t="shared" si="52"/>
        <v>0</v>
      </c>
      <c r="AE90" s="235">
        <f t="shared" si="52"/>
        <v>0</v>
      </c>
      <c r="AF90" s="236">
        <f t="shared" si="52"/>
        <v>0</v>
      </c>
      <c r="AG90" s="288">
        <f t="shared" si="51"/>
        <v>1</v>
      </c>
    </row>
    <row r="91" spans="1:33" ht="14.25" x14ac:dyDescent="0.45">
      <c r="A91" s="298">
        <f t="shared" si="42"/>
        <v>50</v>
      </c>
      <c r="B91" s="299"/>
      <c r="C91" s="260"/>
      <c r="D91" s="640"/>
      <c r="E91" s="627"/>
      <c r="F91" s="301"/>
      <c r="H91" s="298">
        <v>50</v>
      </c>
      <c r="I91" s="260" t="str">
        <f t="shared" si="55"/>
        <v>Lejeune Michel</v>
      </c>
      <c r="J91" s="260" t="str">
        <f>IFERROR(VLOOKUP(I91,Liste_J!$C$7:$G$234,5,0),"???")</f>
        <v>H</v>
      </c>
      <c r="K91" s="260" t="str">
        <f>IFERROR(VLOOKUP(I91,Liste_J!$C$7:$F$234,4,0),"???")</f>
        <v>Chevannes</v>
      </c>
      <c r="L91" s="260">
        <f t="shared" si="56"/>
        <v>24.5</v>
      </c>
      <c r="M91" s="301">
        <f t="shared" si="57"/>
        <v>25</v>
      </c>
      <c r="N91" s="260"/>
      <c r="O91" s="260"/>
      <c r="P91" s="260"/>
      <c r="Q91" s="260"/>
      <c r="R91" s="260"/>
      <c r="S91" s="260"/>
      <c r="T91" s="260"/>
      <c r="AB91" s="234">
        <f t="shared" si="52"/>
        <v>0</v>
      </c>
      <c r="AC91" s="235">
        <f t="shared" si="52"/>
        <v>1</v>
      </c>
      <c r="AD91" s="235">
        <f t="shared" si="52"/>
        <v>0</v>
      </c>
      <c r="AE91" s="235">
        <f t="shared" si="52"/>
        <v>0</v>
      </c>
      <c r="AF91" s="236">
        <f t="shared" si="52"/>
        <v>0</v>
      </c>
      <c r="AG91" s="288">
        <f t="shared" si="51"/>
        <v>1</v>
      </c>
    </row>
    <row r="92" spans="1:33" ht="14.25" x14ac:dyDescent="0.45">
      <c r="A92" s="298">
        <f t="shared" si="42"/>
        <v>51</v>
      </c>
      <c r="B92" s="299"/>
      <c r="C92" s="260"/>
      <c r="D92" s="640"/>
      <c r="E92" s="627"/>
      <c r="F92" s="301"/>
      <c r="H92" s="298">
        <v>51</v>
      </c>
      <c r="I92" s="260" t="str">
        <f t="shared" ref="I92:I95" si="58">+C274</f>
        <v>Jomat Michel</v>
      </c>
      <c r="J92" s="260" t="str">
        <f>IFERROR(VLOOKUP(I92,Liste_J!$C$7:$G$234,5,0),"???")</f>
        <v>H</v>
      </c>
      <c r="K92" s="260" t="str">
        <f>IFERROR(VLOOKUP(I92,Liste_J!$C$7:$F$234,4,0),"???")</f>
        <v>Chevannes</v>
      </c>
      <c r="L92" s="260">
        <f t="shared" ref="L92:L95" si="59">+D274</f>
        <v>25.4</v>
      </c>
      <c r="M92" s="301">
        <f t="shared" ref="M92:M95" si="60">+F274</f>
        <v>23</v>
      </c>
      <c r="N92" s="260"/>
      <c r="O92" s="260"/>
      <c r="P92" s="260"/>
      <c r="Q92" s="260"/>
      <c r="R92" s="260"/>
      <c r="S92" s="260"/>
      <c r="T92" s="260"/>
      <c r="AB92" s="234">
        <f t="shared" si="52"/>
        <v>0</v>
      </c>
      <c r="AC92" s="235">
        <f t="shared" si="52"/>
        <v>1</v>
      </c>
      <c r="AD92" s="235">
        <f t="shared" si="52"/>
        <v>0</v>
      </c>
      <c r="AE92" s="235">
        <f t="shared" si="52"/>
        <v>0</v>
      </c>
      <c r="AF92" s="236">
        <f t="shared" si="52"/>
        <v>0</v>
      </c>
      <c r="AG92" s="288">
        <f t="shared" si="51"/>
        <v>1</v>
      </c>
    </row>
    <row r="93" spans="1:33" ht="14.25" x14ac:dyDescent="0.45">
      <c r="A93" s="298"/>
      <c r="B93" s="299"/>
      <c r="C93" s="260"/>
      <c r="D93" s="640"/>
      <c r="E93" s="627"/>
      <c r="F93" s="301"/>
      <c r="H93" s="298">
        <v>52</v>
      </c>
      <c r="I93" s="260" t="str">
        <f t="shared" si="58"/>
        <v>Bellanger Alain</v>
      </c>
      <c r="J93" s="260" t="str">
        <f>IFERROR(VLOOKUP(I93,Liste_J!$C$7:$G$234,5,0),"???")</f>
        <v>H</v>
      </c>
      <c r="K93" s="260" t="str">
        <f>IFERROR(VLOOKUP(I93,Liste_J!$C$7:$F$234,4,0),"???")</f>
        <v>Chevannes</v>
      </c>
      <c r="L93" s="260">
        <f t="shared" si="59"/>
        <v>10</v>
      </c>
      <c r="M93" s="301">
        <f t="shared" si="60"/>
        <v>22</v>
      </c>
      <c r="N93" s="260"/>
      <c r="O93" s="260"/>
      <c r="P93" s="260"/>
      <c r="Q93" s="260"/>
      <c r="R93" s="260"/>
      <c r="S93" s="260"/>
      <c r="T93" s="260"/>
      <c r="AB93" s="234">
        <f t="shared" si="52"/>
        <v>0</v>
      </c>
      <c r="AC93" s="235">
        <f t="shared" si="52"/>
        <v>1</v>
      </c>
      <c r="AD93" s="235">
        <f t="shared" si="52"/>
        <v>0</v>
      </c>
      <c r="AE93" s="235">
        <f t="shared" si="52"/>
        <v>0</v>
      </c>
      <c r="AF93" s="236">
        <f t="shared" si="52"/>
        <v>0</v>
      </c>
      <c r="AG93" s="288">
        <f t="shared" si="51"/>
        <v>1</v>
      </c>
    </row>
    <row r="94" spans="1:33" ht="14.25" x14ac:dyDescent="0.45">
      <c r="A94" s="298"/>
      <c r="B94" s="299"/>
      <c r="C94" s="260"/>
      <c r="D94" s="640"/>
      <c r="E94" s="627"/>
      <c r="F94" s="301"/>
      <c r="H94" s="298">
        <v>53</v>
      </c>
      <c r="I94" s="260" t="str">
        <f t="shared" si="58"/>
        <v>Nardon Philippe</v>
      </c>
      <c r="J94" s="260" t="str">
        <f>IFERROR(VLOOKUP(I94,Liste_J!$C$7:$G$234,5,0),"???")</f>
        <v>H</v>
      </c>
      <c r="K94" s="260" t="str">
        <f>IFERROR(VLOOKUP(I94,Liste_J!$C$7:$F$234,4,0),"???")</f>
        <v>Chevannes</v>
      </c>
      <c r="L94" s="260">
        <f t="shared" si="59"/>
        <v>25.2</v>
      </c>
      <c r="M94" s="301">
        <f t="shared" si="60"/>
        <v>19</v>
      </c>
      <c r="N94" s="260"/>
      <c r="O94" s="260"/>
      <c r="P94" s="260"/>
      <c r="Q94" s="260"/>
      <c r="R94" s="260"/>
      <c r="S94" s="260"/>
      <c r="T94" s="260"/>
      <c r="AB94" s="234">
        <f t="shared" si="52"/>
        <v>0</v>
      </c>
      <c r="AC94" s="235">
        <f t="shared" si="52"/>
        <v>1</v>
      </c>
      <c r="AD94" s="235">
        <f t="shared" si="52"/>
        <v>0</v>
      </c>
      <c r="AE94" s="235">
        <f t="shared" si="52"/>
        <v>0</v>
      </c>
      <c r="AF94" s="236">
        <f t="shared" si="52"/>
        <v>0</v>
      </c>
      <c r="AG94" s="288">
        <f t="shared" si="51"/>
        <v>1</v>
      </c>
    </row>
    <row r="95" spans="1:33" ht="14.25" x14ac:dyDescent="0.45">
      <c r="A95" s="298"/>
      <c r="B95" s="299"/>
      <c r="C95" s="260"/>
      <c r="D95" s="640"/>
      <c r="E95" s="627"/>
      <c r="F95" s="301"/>
      <c r="H95" s="298">
        <v>54</v>
      </c>
      <c r="I95" s="260" t="str">
        <f t="shared" si="58"/>
        <v>Mercier Olivier</v>
      </c>
      <c r="J95" s="260" t="str">
        <f>IFERROR(VLOOKUP(I95,Liste_J!$C$7:$G$234,5,0),"???")</f>
        <v>H</v>
      </c>
      <c r="K95" s="260" t="str">
        <f>IFERROR(VLOOKUP(I95,Liste_J!$C$7:$F$234,4,0),"???")</f>
        <v>Chevry</v>
      </c>
      <c r="L95" s="260">
        <f t="shared" si="59"/>
        <v>22.7</v>
      </c>
      <c r="M95" s="301">
        <f t="shared" si="60"/>
        <v>17</v>
      </c>
      <c r="N95" s="260"/>
      <c r="O95" s="260"/>
      <c r="P95" s="260"/>
      <c r="Q95" s="260"/>
      <c r="R95" s="260"/>
      <c r="S95" s="260"/>
      <c r="T95" s="260"/>
      <c r="AB95" s="234">
        <f t="shared" ref="AB95:AF110" si="61">IF($K95=AB$41,1,0)</f>
        <v>0</v>
      </c>
      <c r="AC95" s="235">
        <f t="shared" si="61"/>
        <v>0</v>
      </c>
      <c r="AD95" s="235">
        <f t="shared" si="61"/>
        <v>1</v>
      </c>
      <c r="AE95" s="235">
        <f t="shared" si="61"/>
        <v>0</v>
      </c>
      <c r="AF95" s="236">
        <f t="shared" si="61"/>
        <v>0</v>
      </c>
      <c r="AG95" s="288">
        <f t="shared" si="51"/>
        <v>1</v>
      </c>
    </row>
    <row r="96" spans="1:33" ht="14.25" x14ac:dyDescent="0.45">
      <c r="A96" s="298"/>
      <c r="B96" s="299"/>
      <c r="C96" s="260"/>
      <c r="D96" s="640"/>
      <c r="E96" s="627"/>
      <c r="F96" s="301"/>
      <c r="H96" s="298"/>
      <c r="I96" s="260"/>
      <c r="J96" s="260"/>
      <c r="K96" s="260"/>
      <c r="L96" s="260"/>
      <c r="M96" s="301"/>
      <c r="N96" s="260"/>
      <c r="O96" s="260"/>
      <c r="P96" s="260"/>
      <c r="Q96" s="260"/>
      <c r="R96" s="260"/>
      <c r="S96" s="260"/>
      <c r="T96" s="260"/>
      <c r="AB96" s="234">
        <f t="shared" si="61"/>
        <v>0</v>
      </c>
      <c r="AC96" s="235">
        <f t="shared" si="61"/>
        <v>0</v>
      </c>
      <c r="AD96" s="235">
        <f t="shared" si="61"/>
        <v>0</v>
      </c>
      <c r="AE96" s="235">
        <f t="shared" si="61"/>
        <v>0</v>
      </c>
      <c r="AF96" s="236">
        <f t="shared" si="61"/>
        <v>0</v>
      </c>
      <c r="AG96" s="288">
        <f t="shared" si="51"/>
        <v>0</v>
      </c>
    </row>
    <row r="97" spans="1:33" ht="14.25" x14ac:dyDescent="0.45">
      <c r="A97" s="298"/>
      <c r="B97" s="299"/>
      <c r="C97" s="260"/>
      <c r="D97" s="640"/>
      <c r="E97" s="627"/>
      <c r="F97" s="301"/>
      <c r="H97" s="298"/>
      <c r="I97" s="260"/>
      <c r="J97" s="260"/>
      <c r="K97" s="260"/>
      <c r="L97" s="260"/>
      <c r="M97" s="301"/>
      <c r="N97" s="260"/>
      <c r="O97" s="260"/>
      <c r="P97" s="260"/>
      <c r="Q97" s="260"/>
      <c r="R97" s="260"/>
      <c r="S97" s="260"/>
      <c r="T97" s="260"/>
      <c r="AB97" s="234">
        <f t="shared" si="61"/>
        <v>0</v>
      </c>
      <c r="AC97" s="235">
        <f t="shared" si="61"/>
        <v>0</v>
      </c>
      <c r="AD97" s="235">
        <f t="shared" si="61"/>
        <v>0</v>
      </c>
      <c r="AE97" s="235">
        <f t="shared" si="61"/>
        <v>0</v>
      </c>
      <c r="AF97" s="236">
        <f t="shared" si="61"/>
        <v>0</v>
      </c>
      <c r="AG97" s="288">
        <f t="shared" si="51"/>
        <v>0</v>
      </c>
    </row>
    <row r="98" spans="1:33" ht="14.25" x14ac:dyDescent="0.45">
      <c r="A98" s="298"/>
      <c r="B98" s="299"/>
      <c r="C98" s="260"/>
      <c r="D98" s="640"/>
      <c r="E98" s="627"/>
      <c r="F98" s="301"/>
      <c r="H98" s="298"/>
      <c r="I98" s="260"/>
      <c r="J98" s="260"/>
      <c r="K98" s="260"/>
      <c r="L98" s="260"/>
      <c r="M98" s="301"/>
      <c r="N98" s="260"/>
      <c r="O98" s="260"/>
      <c r="P98" s="260"/>
      <c r="Q98" s="260"/>
      <c r="R98" s="260"/>
      <c r="S98" s="260"/>
      <c r="T98" s="260"/>
      <c r="AB98" s="234">
        <f t="shared" si="61"/>
        <v>0</v>
      </c>
      <c r="AC98" s="235">
        <f t="shared" si="61"/>
        <v>0</v>
      </c>
      <c r="AD98" s="235">
        <f t="shared" si="61"/>
        <v>0</v>
      </c>
      <c r="AE98" s="235">
        <f t="shared" si="61"/>
        <v>0</v>
      </c>
      <c r="AF98" s="236">
        <f t="shared" si="61"/>
        <v>0</v>
      </c>
      <c r="AG98" s="288">
        <f t="shared" si="51"/>
        <v>0</v>
      </c>
    </row>
    <row r="99" spans="1:33" ht="14.25" x14ac:dyDescent="0.45">
      <c r="A99" s="298"/>
      <c r="B99" s="299"/>
      <c r="C99" s="260"/>
      <c r="D99" s="640"/>
      <c r="E99" s="627"/>
      <c r="F99" s="301"/>
      <c r="H99" s="298"/>
      <c r="I99" s="260"/>
      <c r="J99" s="260"/>
      <c r="K99" s="260"/>
      <c r="L99" s="260"/>
      <c r="M99" s="301"/>
      <c r="N99" s="260"/>
      <c r="O99" s="260"/>
      <c r="P99" s="260"/>
      <c r="Q99" s="260"/>
      <c r="R99" s="260"/>
      <c r="S99" s="260"/>
      <c r="T99" s="260"/>
      <c r="AB99" s="234">
        <f t="shared" si="61"/>
        <v>0</v>
      </c>
      <c r="AC99" s="235">
        <f t="shared" si="61"/>
        <v>0</v>
      </c>
      <c r="AD99" s="235">
        <f t="shared" si="61"/>
        <v>0</v>
      </c>
      <c r="AE99" s="235">
        <f t="shared" si="61"/>
        <v>0</v>
      </c>
      <c r="AF99" s="236">
        <f t="shared" si="61"/>
        <v>0</v>
      </c>
      <c r="AG99" s="288">
        <f t="shared" si="51"/>
        <v>0</v>
      </c>
    </row>
    <row r="100" spans="1:33" ht="14.25" x14ac:dyDescent="0.45">
      <c r="A100" s="298"/>
      <c r="B100" s="299"/>
      <c r="C100" s="260"/>
      <c r="D100" s="640"/>
      <c r="E100" s="627"/>
      <c r="F100" s="301"/>
      <c r="H100" s="298"/>
      <c r="I100" s="260"/>
      <c r="J100" s="260"/>
      <c r="K100" s="260"/>
      <c r="L100" s="260"/>
      <c r="M100" s="301"/>
      <c r="N100" s="260"/>
      <c r="O100" s="260"/>
      <c r="P100" s="260"/>
      <c r="Q100" s="260"/>
      <c r="R100" s="260"/>
      <c r="S100" s="260"/>
      <c r="T100" s="260"/>
      <c r="AB100" s="234">
        <f t="shared" si="61"/>
        <v>0</v>
      </c>
      <c r="AC100" s="235">
        <f t="shared" si="61"/>
        <v>0</v>
      </c>
      <c r="AD100" s="235">
        <f t="shared" si="61"/>
        <v>0</v>
      </c>
      <c r="AE100" s="235">
        <f t="shared" si="61"/>
        <v>0</v>
      </c>
      <c r="AF100" s="236">
        <f t="shared" si="61"/>
        <v>0</v>
      </c>
      <c r="AG100" s="288">
        <f t="shared" si="51"/>
        <v>0</v>
      </c>
    </row>
    <row r="101" spans="1:33" ht="14.25" x14ac:dyDescent="0.45">
      <c r="A101" s="298"/>
      <c r="B101" s="299"/>
      <c r="C101" s="260"/>
      <c r="D101" s="640"/>
      <c r="E101" s="627"/>
      <c r="F101" s="301"/>
      <c r="H101" s="298"/>
      <c r="I101" s="260"/>
      <c r="J101" s="260"/>
      <c r="K101" s="260"/>
      <c r="L101" s="260"/>
      <c r="M101" s="301"/>
      <c r="N101" s="260"/>
      <c r="O101" s="260"/>
      <c r="P101" s="260"/>
      <c r="Q101" s="260"/>
      <c r="R101" s="260"/>
      <c r="S101" s="260"/>
      <c r="T101" s="260"/>
      <c r="AB101" s="234">
        <f t="shared" si="61"/>
        <v>0</v>
      </c>
      <c r="AC101" s="235">
        <f t="shared" si="61"/>
        <v>0</v>
      </c>
      <c r="AD101" s="235">
        <f t="shared" si="61"/>
        <v>0</v>
      </c>
      <c r="AE101" s="235">
        <f t="shared" si="61"/>
        <v>0</v>
      </c>
      <c r="AF101" s="236">
        <f t="shared" si="61"/>
        <v>0</v>
      </c>
      <c r="AG101" s="288">
        <f t="shared" si="51"/>
        <v>0</v>
      </c>
    </row>
    <row r="102" spans="1:33" ht="14.25" x14ac:dyDescent="0.45">
      <c r="A102" s="298"/>
      <c r="B102" s="299"/>
      <c r="C102" s="260"/>
      <c r="D102" s="640"/>
      <c r="E102" s="627"/>
      <c r="F102" s="301"/>
      <c r="H102" s="298"/>
      <c r="I102" s="260"/>
      <c r="J102" s="260"/>
      <c r="K102" s="260"/>
      <c r="L102" s="260"/>
      <c r="M102" s="301"/>
      <c r="N102" s="260"/>
      <c r="O102" s="260"/>
      <c r="P102" s="260"/>
      <c r="Q102" s="260"/>
      <c r="R102" s="260"/>
      <c r="S102" s="260"/>
      <c r="T102" s="260"/>
      <c r="AB102" s="234">
        <f t="shared" si="61"/>
        <v>0</v>
      </c>
      <c r="AC102" s="235">
        <f t="shared" si="61"/>
        <v>0</v>
      </c>
      <c r="AD102" s="235">
        <f t="shared" si="61"/>
        <v>0</v>
      </c>
      <c r="AE102" s="235">
        <f t="shared" si="61"/>
        <v>0</v>
      </c>
      <c r="AF102" s="236">
        <f t="shared" si="61"/>
        <v>0</v>
      </c>
      <c r="AG102" s="288">
        <f t="shared" si="51"/>
        <v>0</v>
      </c>
    </row>
    <row r="103" spans="1:33" ht="14.25" x14ac:dyDescent="0.45">
      <c r="A103" s="298"/>
      <c r="B103" s="299"/>
      <c r="C103" s="260"/>
      <c r="D103" s="640"/>
      <c r="E103" s="627"/>
      <c r="F103" s="301"/>
      <c r="H103" s="298"/>
      <c r="I103" s="260"/>
      <c r="J103" s="260"/>
      <c r="K103" s="260"/>
      <c r="L103" s="260"/>
      <c r="M103" s="301"/>
      <c r="N103" s="260"/>
      <c r="O103" s="260"/>
      <c r="P103" s="260"/>
      <c r="Q103" s="260"/>
      <c r="R103" s="260"/>
      <c r="S103" s="260"/>
      <c r="T103" s="260"/>
      <c r="AB103" s="234">
        <f t="shared" si="61"/>
        <v>0</v>
      </c>
      <c r="AC103" s="235">
        <f t="shared" si="61"/>
        <v>0</v>
      </c>
      <c r="AD103" s="235">
        <f t="shared" si="61"/>
        <v>0</v>
      </c>
      <c r="AE103" s="235">
        <f t="shared" si="61"/>
        <v>0</v>
      </c>
      <c r="AF103" s="236">
        <f t="shared" si="61"/>
        <v>0</v>
      </c>
      <c r="AG103" s="288">
        <f t="shared" si="51"/>
        <v>0</v>
      </c>
    </row>
    <row r="104" spans="1:33" ht="14.25" x14ac:dyDescent="0.45">
      <c r="A104" s="298"/>
      <c r="B104" s="299"/>
      <c r="C104" s="260"/>
      <c r="D104" s="640"/>
      <c r="E104" s="627"/>
      <c r="F104" s="301"/>
      <c r="H104" s="298"/>
      <c r="I104" s="260"/>
      <c r="J104" s="260"/>
      <c r="K104" s="260"/>
      <c r="L104" s="260"/>
      <c r="M104" s="301"/>
      <c r="N104" s="260"/>
      <c r="O104" s="260"/>
      <c r="P104" s="260"/>
      <c r="Q104" s="260"/>
      <c r="R104" s="260"/>
      <c r="S104" s="260"/>
      <c r="T104" s="260"/>
      <c r="AB104" s="234">
        <f t="shared" si="61"/>
        <v>0</v>
      </c>
      <c r="AC104" s="235">
        <f t="shared" si="61"/>
        <v>0</v>
      </c>
      <c r="AD104" s="235">
        <f t="shared" si="61"/>
        <v>0</v>
      </c>
      <c r="AE104" s="235">
        <f t="shared" si="61"/>
        <v>0</v>
      </c>
      <c r="AF104" s="236">
        <f t="shared" si="61"/>
        <v>0</v>
      </c>
      <c r="AG104" s="288">
        <f t="shared" si="51"/>
        <v>0</v>
      </c>
    </row>
    <row r="105" spans="1:33" ht="14.25" x14ac:dyDescent="0.45">
      <c r="A105" s="298"/>
      <c r="B105" s="299"/>
      <c r="C105" s="260"/>
      <c r="D105" s="640"/>
      <c r="E105" s="627"/>
      <c r="F105" s="301"/>
      <c r="H105" s="298"/>
      <c r="I105" s="260"/>
      <c r="J105" s="260"/>
      <c r="K105" s="260"/>
      <c r="L105" s="260"/>
      <c r="M105" s="301"/>
      <c r="N105" s="260"/>
      <c r="O105" s="260"/>
      <c r="P105" s="260"/>
      <c r="Q105" s="260"/>
      <c r="R105" s="260"/>
      <c r="S105" s="260"/>
      <c r="T105" s="260"/>
      <c r="AB105" s="234">
        <f t="shared" si="61"/>
        <v>0</v>
      </c>
      <c r="AC105" s="235">
        <f t="shared" si="61"/>
        <v>0</v>
      </c>
      <c r="AD105" s="235">
        <f t="shared" si="61"/>
        <v>0</v>
      </c>
      <c r="AE105" s="235">
        <f t="shared" si="61"/>
        <v>0</v>
      </c>
      <c r="AF105" s="236">
        <f t="shared" si="61"/>
        <v>0</v>
      </c>
      <c r="AG105" s="288">
        <f t="shared" si="51"/>
        <v>0</v>
      </c>
    </row>
    <row r="106" spans="1:33" ht="14.25" x14ac:dyDescent="0.45">
      <c r="A106" s="298"/>
      <c r="B106" s="299"/>
      <c r="C106" s="260"/>
      <c r="D106" s="640"/>
      <c r="E106" s="627"/>
      <c r="F106" s="301"/>
      <c r="H106" s="298"/>
      <c r="I106" s="260"/>
      <c r="J106" s="260"/>
      <c r="K106" s="260"/>
      <c r="L106" s="260"/>
      <c r="M106" s="301"/>
      <c r="N106" s="260"/>
      <c r="O106" s="260"/>
      <c r="P106" s="260"/>
      <c r="Q106" s="260"/>
      <c r="R106" s="260"/>
      <c r="S106" s="260"/>
      <c r="T106" s="260"/>
      <c r="AB106" s="234">
        <f t="shared" si="61"/>
        <v>0</v>
      </c>
      <c r="AC106" s="235">
        <f t="shared" si="61"/>
        <v>0</v>
      </c>
      <c r="AD106" s="235">
        <f t="shared" si="61"/>
        <v>0</v>
      </c>
      <c r="AE106" s="235">
        <f t="shared" si="61"/>
        <v>0</v>
      </c>
      <c r="AF106" s="236">
        <f t="shared" si="61"/>
        <v>0</v>
      </c>
      <c r="AG106" s="288">
        <f t="shared" si="51"/>
        <v>0</v>
      </c>
    </row>
    <row r="107" spans="1:33" ht="14.25" x14ac:dyDescent="0.45">
      <c r="A107" s="298"/>
      <c r="B107" s="299"/>
      <c r="C107" s="260"/>
      <c r="D107" s="640"/>
      <c r="E107" s="627"/>
      <c r="F107" s="301"/>
      <c r="H107" s="298"/>
      <c r="I107" s="260"/>
      <c r="J107" s="260"/>
      <c r="K107" s="260"/>
      <c r="L107" s="260"/>
      <c r="M107" s="301"/>
      <c r="N107" s="260"/>
      <c r="O107" s="260"/>
      <c r="P107" s="260"/>
      <c r="Q107" s="260"/>
      <c r="R107" s="260"/>
      <c r="S107" s="260"/>
      <c r="T107" s="260"/>
      <c r="AB107" s="234">
        <f t="shared" si="61"/>
        <v>0</v>
      </c>
      <c r="AC107" s="235">
        <f t="shared" si="61"/>
        <v>0</v>
      </c>
      <c r="AD107" s="235">
        <f t="shared" si="61"/>
        <v>0</v>
      </c>
      <c r="AE107" s="235">
        <f t="shared" si="61"/>
        <v>0</v>
      </c>
      <c r="AF107" s="236">
        <f t="shared" si="61"/>
        <v>0</v>
      </c>
      <c r="AG107" s="288">
        <f t="shared" si="51"/>
        <v>0</v>
      </c>
    </row>
    <row r="108" spans="1:33" ht="14.25" x14ac:dyDescent="0.45">
      <c r="A108" s="298"/>
      <c r="B108" s="299"/>
      <c r="C108" s="260"/>
      <c r="D108" s="640"/>
      <c r="E108" s="627"/>
      <c r="F108" s="301"/>
      <c r="H108" s="298"/>
      <c r="I108" s="260"/>
      <c r="J108" s="260"/>
      <c r="K108" s="260"/>
      <c r="L108" s="260"/>
      <c r="M108" s="301"/>
      <c r="N108" s="260"/>
      <c r="O108" s="260"/>
      <c r="P108" s="260"/>
      <c r="Q108" s="260"/>
      <c r="R108" s="260"/>
      <c r="S108" s="260"/>
      <c r="T108" s="260"/>
      <c r="AB108" s="234">
        <f t="shared" si="61"/>
        <v>0</v>
      </c>
      <c r="AC108" s="235">
        <f t="shared" si="61"/>
        <v>0</v>
      </c>
      <c r="AD108" s="235">
        <f t="shared" si="61"/>
        <v>0</v>
      </c>
      <c r="AE108" s="235">
        <f t="shared" si="61"/>
        <v>0</v>
      </c>
      <c r="AF108" s="236">
        <f t="shared" si="61"/>
        <v>0</v>
      </c>
      <c r="AG108" s="288">
        <f t="shared" si="51"/>
        <v>0</v>
      </c>
    </row>
    <row r="109" spans="1:33" ht="14.25" x14ac:dyDescent="0.45">
      <c r="A109" s="298"/>
      <c r="B109" s="299"/>
      <c r="C109" s="260"/>
      <c r="D109" s="640"/>
      <c r="E109" s="627"/>
      <c r="F109" s="301"/>
      <c r="H109" s="298"/>
      <c r="I109" s="260"/>
      <c r="J109" s="260"/>
      <c r="K109" s="260"/>
      <c r="L109" s="260"/>
      <c r="M109" s="301"/>
      <c r="N109" s="260"/>
      <c r="O109" s="260"/>
      <c r="P109" s="260"/>
      <c r="Q109" s="260"/>
      <c r="R109" s="260"/>
      <c r="S109" s="260"/>
      <c r="T109" s="260"/>
      <c r="AB109" s="234">
        <f t="shared" si="61"/>
        <v>0</v>
      </c>
      <c r="AC109" s="235">
        <f t="shared" si="61"/>
        <v>0</v>
      </c>
      <c r="AD109" s="235">
        <f t="shared" si="61"/>
        <v>0</v>
      </c>
      <c r="AE109" s="235">
        <f t="shared" si="61"/>
        <v>0</v>
      </c>
      <c r="AF109" s="236">
        <f t="shared" si="61"/>
        <v>0</v>
      </c>
      <c r="AG109" s="288">
        <f t="shared" si="51"/>
        <v>0</v>
      </c>
    </row>
    <row r="110" spans="1:33" ht="14.25" x14ac:dyDescent="0.45">
      <c r="A110" s="298"/>
      <c r="B110" s="299"/>
      <c r="C110" s="260"/>
      <c r="D110" s="640"/>
      <c r="E110" s="627"/>
      <c r="F110" s="301"/>
      <c r="H110" s="298"/>
      <c r="I110" s="260"/>
      <c r="J110" s="260"/>
      <c r="K110" s="260"/>
      <c r="L110" s="260"/>
      <c r="M110" s="301"/>
      <c r="N110" s="260"/>
      <c r="O110" s="260"/>
      <c r="P110" s="260"/>
      <c r="Q110" s="260"/>
      <c r="R110" s="260"/>
      <c r="S110" s="260"/>
      <c r="T110" s="260"/>
      <c r="AB110" s="234">
        <f t="shared" si="61"/>
        <v>0</v>
      </c>
      <c r="AC110" s="235">
        <f t="shared" si="61"/>
        <v>0</v>
      </c>
      <c r="AD110" s="235">
        <f t="shared" si="61"/>
        <v>0</v>
      </c>
      <c r="AE110" s="235">
        <f t="shared" si="61"/>
        <v>0</v>
      </c>
      <c r="AF110" s="236">
        <f t="shared" si="61"/>
        <v>0</v>
      </c>
      <c r="AG110" s="288">
        <f t="shared" si="51"/>
        <v>0</v>
      </c>
    </row>
    <row r="111" spans="1:33" ht="14.25" x14ac:dyDescent="0.45">
      <c r="A111" s="298"/>
      <c r="B111" s="299"/>
      <c r="C111" s="260"/>
      <c r="D111" s="640"/>
      <c r="E111" s="627"/>
      <c r="F111" s="301"/>
      <c r="H111" s="298"/>
      <c r="I111" s="260"/>
      <c r="J111" s="260"/>
      <c r="K111" s="260"/>
      <c r="L111" s="260"/>
      <c r="M111" s="301"/>
      <c r="N111" s="260"/>
      <c r="O111" s="260"/>
      <c r="P111" s="260"/>
      <c r="Q111" s="260"/>
      <c r="R111" s="260"/>
      <c r="S111" s="260"/>
      <c r="T111" s="260"/>
      <c r="AB111" s="234">
        <f t="shared" ref="AB111:AF119" si="62">IF($K111=AB$41,1,0)</f>
        <v>0</v>
      </c>
      <c r="AC111" s="235">
        <f t="shared" si="62"/>
        <v>0</v>
      </c>
      <c r="AD111" s="235">
        <f t="shared" si="62"/>
        <v>0</v>
      </c>
      <c r="AE111" s="235">
        <f t="shared" si="62"/>
        <v>0</v>
      </c>
      <c r="AF111" s="236">
        <f t="shared" si="62"/>
        <v>0</v>
      </c>
      <c r="AG111" s="288">
        <f t="shared" si="51"/>
        <v>0</v>
      </c>
    </row>
    <row r="112" spans="1:33" ht="14.25" x14ac:dyDescent="0.45">
      <c r="A112" s="302"/>
      <c r="B112" s="194"/>
      <c r="D112" s="622"/>
      <c r="E112" s="624"/>
      <c r="F112" s="303"/>
      <c r="H112" s="298"/>
      <c r="I112" s="260"/>
      <c r="J112" s="260"/>
      <c r="K112" s="260"/>
      <c r="L112" s="260"/>
      <c r="M112" s="301"/>
      <c r="N112" s="260"/>
      <c r="O112" s="260"/>
      <c r="P112" s="260"/>
      <c r="Q112" s="260"/>
      <c r="R112" s="260"/>
      <c r="S112" s="260"/>
      <c r="T112" s="260"/>
      <c r="AB112" s="234">
        <f t="shared" si="62"/>
        <v>0</v>
      </c>
      <c r="AC112" s="235">
        <f t="shared" si="62"/>
        <v>0</v>
      </c>
      <c r="AD112" s="235">
        <f t="shared" si="62"/>
        <v>0</v>
      </c>
      <c r="AE112" s="235">
        <f t="shared" si="62"/>
        <v>0</v>
      </c>
      <c r="AF112" s="236">
        <f t="shared" si="62"/>
        <v>0</v>
      </c>
      <c r="AG112" s="288">
        <f t="shared" si="51"/>
        <v>0</v>
      </c>
    </row>
    <row r="113" spans="1:33" ht="14.25" x14ac:dyDescent="0.45">
      <c r="A113" s="302"/>
      <c r="B113" s="194"/>
      <c r="D113" s="622"/>
      <c r="E113" s="624"/>
      <c r="F113" s="303"/>
      <c r="H113" s="298"/>
      <c r="I113" s="260"/>
      <c r="J113" s="260"/>
      <c r="K113" s="260"/>
      <c r="L113" s="260"/>
      <c r="M113" s="301"/>
      <c r="N113" s="260"/>
      <c r="O113" s="260"/>
      <c r="P113" s="260"/>
      <c r="Q113" s="260"/>
      <c r="R113" s="260"/>
      <c r="S113" s="260"/>
      <c r="T113" s="260"/>
      <c r="AB113" s="234">
        <f t="shared" si="62"/>
        <v>0</v>
      </c>
      <c r="AC113" s="235">
        <f t="shared" si="62"/>
        <v>0</v>
      </c>
      <c r="AD113" s="235">
        <f t="shared" si="62"/>
        <v>0</v>
      </c>
      <c r="AE113" s="235">
        <f t="shared" si="62"/>
        <v>0</v>
      </c>
      <c r="AF113" s="236">
        <f t="shared" si="62"/>
        <v>0</v>
      </c>
      <c r="AG113" s="288">
        <f t="shared" si="51"/>
        <v>0</v>
      </c>
    </row>
    <row r="114" spans="1:33" ht="14.25" x14ac:dyDescent="0.45">
      <c r="A114" s="302"/>
      <c r="B114" s="194"/>
      <c r="D114" s="622"/>
      <c r="E114" s="624"/>
      <c r="F114" s="303"/>
      <c r="H114" s="298"/>
      <c r="I114" s="260"/>
      <c r="J114" s="260"/>
      <c r="K114" s="260"/>
      <c r="L114" s="260"/>
      <c r="M114" s="301"/>
      <c r="N114" s="260"/>
      <c r="O114" s="260"/>
      <c r="P114" s="260"/>
      <c r="Q114" s="260"/>
      <c r="R114" s="260"/>
      <c r="S114" s="260"/>
      <c r="T114" s="260"/>
      <c r="AB114" s="234">
        <f t="shared" si="62"/>
        <v>0</v>
      </c>
      <c r="AC114" s="235">
        <f t="shared" si="62"/>
        <v>0</v>
      </c>
      <c r="AD114" s="235">
        <f t="shared" si="62"/>
        <v>0</v>
      </c>
      <c r="AE114" s="235">
        <f t="shared" si="62"/>
        <v>0</v>
      </c>
      <c r="AF114" s="236">
        <f t="shared" si="62"/>
        <v>0</v>
      </c>
      <c r="AG114" s="288">
        <f t="shared" si="51"/>
        <v>0</v>
      </c>
    </row>
    <row r="115" spans="1:33" ht="14.25" x14ac:dyDescent="0.45">
      <c r="A115" s="302"/>
      <c r="B115" s="194"/>
      <c r="D115" s="622"/>
      <c r="E115" s="624"/>
      <c r="F115" s="303"/>
      <c r="H115" s="298"/>
      <c r="I115" s="260"/>
      <c r="J115" s="260"/>
      <c r="K115" s="260"/>
      <c r="L115" s="260"/>
      <c r="M115" s="301"/>
      <c r="N115" s="260"/>
      <c r="O115" s="260"/>
      <c r="P115" s="260"/>
      <c r="Q115" s="260"/>
      <c r="R115" s="260"/>
      <c r="S115" s="260"/>
      <c r="T115" s="260"/>
      <c r="AB115" s="234">
        <f t="shared" si="62"/>
        <v>0</v>
      </c>
      <c r="AC115" s="235">
        <f t="shared" si="62"/>
        <v>0</v>
      </c>
      <c r="AD115" s="235">
        <f t="shared" si="62"/>
        <v>0</v>
      </c>
      <c r="AE115" s="235">
        <f t="shared" si="62"/>
        <v>0</v>
      </c>
      <c r="AF115" s="236">
        <f t="shared" si="62"/>
        <v>0</v>
      </c>
      <c r="AG115" s="288">
        <f t="shared" si="51"/>
        <v>0</v>
      </c>
    </row>
    <row r="116" spans="1:33" ht="14.25" x14ac:dyDescent="0.45">
      <c r="A116" s="302"/>
      <c r="B116" s="194"/>
      <c r="D116" s="622"/>
      <c r="E116" s="624"/>
      <c r="F116" s="303"/>
      <c r="H116" s="298"/>
      <c r="I116" s="260"/>
      <c r="J116" s="260"/>
      <c r="K116" s="260"/>
      <c r="L116" s="260"/>
      <c r="M116" s="301"/>
      <c r="N116" s="260"/>
      <c r="O116" s="260"/>
      <c r="P116" s="260"/>
      <c r="Q116" s="260"/>
      <c r="R116" s="260"/>
      <c r="S116" s="260"/>
      <c r="T116" s="260"/>
      <c r="AB116" s="234">
        <f t="shared" si="62"/>
        <v>0</v>
      </c>
      <c r="AC116" s="235">
        <f t="shared" si="62"/>
        <v>0</v>
      </c>
      <c r="AD116" s="235">
        <f t="shared" si="62"/>
        <v>0</v>
      </c>
      <c r="AE116" s="235">
        <f t="shared" si="62"/>
        <v>0</v>
      </c>
      <c r="AF116" s="236">
        <f t="shared" si="62"/>
        <v>0</v>
      </c>
      <c r="AG116" s="288">
        <f t="shared" si="51"/>
        <v>0</v>
      </c>
    </row>
    <row r="117" spans="1:33" ht="14.25" x14ac:dyDescent="0.45">
      <c r="A117" s="302"/>
      <c r="B117" s="194"/>
      <c r="D117" s="622"/>
      <c r="E117" s="624"/>
      <c r="F117" s="303"/>
      <c r="H117" s="298"/>
      <c r="I117" s="260"/>
      <c r="J117" s="260"/>
      <c r="K117" s="260"/>
      <c r="L117" s="260"/>
      <c r="M117" s="301"/>
      <c r="N117" s="260"/>
      <c r="O117" s="260"/>
      <c r="P117" s="260"/>
      <c r="Q117" s="260"/>
      <c r="R117" s="260"/>
      <c r="S117" s="260"/>
      <c r="T117" s="260"/>
      <c r="AB117" s="234">
        <f t="shared" si="62"/>
        <v>0</v>
      </c>
      <c r="AC117" s="235">
        <f t="shared" si="62"/>
        <v>0</v>
      </c>
      <c r="AD117" s="235">
        <f t="shared" si="62"/>
        <v>0</v>
      </c>
      <c r="AE117" s="235">
        <f t="shared" si="62"/>
        <v>0</v>
      </c>
      <c r="AF117" s="236">
        <f t="shared" si="62"/>
        <v>0</v>
      </c>
      <c r="AG117" s="288">
        <f t="shared" si="51"/>
        <v>0</v>
      </c>
    </row>
    <row r="118" spans="1:33" ht="14.25" x14ac:dyDescent="0.45">
      <c r="A118" s="302"/>
      <c r="B118" s="194"/>
      <c r="D118" s="622"/>
      <c r="E118" s="624"/>
      <c r="F118" s="303"/>
      <c r="H118" s="298"/>
      <c r="I118" s="260"/>
      <c r="J118" s="260"/>
      <c r="K118" s="260"/>
      <c r="L118" s="260"/>
      <c r="M118" s="301"/>
      <c r="N118" s="260"/>
      <c r="O118" s="260"/>
      <c r="P118" s="260"/>
      <c r="Q118" s="260"/>
      <c r="R118" s="260"/>
      <c r="S118" s="260"/>
      <c r="T118" s="260"/>
      <c r="AB118" s="234">
        <f t="shared" si="62"/>
        <v>0</v>
      </c>
      <c r="AC118" s="235">
        <f t="shared" si="62"/>
        <v>0</v>
      </c>
      <c r="AD118" s="235">
        <f t="shared" si="62"/>
        <v>0</v>
      </c>
      <c r="AE118" s="235">
        <f t="shared" si="62"/>
        <v>0</v>
      </c>
      <c r="AF118" s="236">
        <f t="shared" si="62"/>
        <v>0</v>
      </c>
      <c r="AG118" s="288">
        <f t="shared" si="51"/>
        <v>0</v>
      </c>
    </row>
    <row r="119" spans="1:33" ht="14.65" thickBot="1" x14ac:dyDescent="0.5">
      <c r="A119" s="304"/>
      <c r="B119" s="305"/>
      <c r="C119" s="306"/>
      <c r="D119" s="641"/>
      <c r="E119" s="628"/>
      <c r="F119" s="309"/>
      <c r="H119" s="310"/>
      <c r="I119" s="311"/>
      <c r="J119" s="311"/>
      <c r="K119" s="311"/>
      <c r="L119" s="311"/>
      <c r="M119" s="312"/>
      <c r="N119" s="260"/>
      <c r="O119" s="260"/>
      <c r="P119" s="260"/>
      <c r="Q119" s="260"/>
      <c r="R119" s="260"/>
      <c r="S119" s="260"/>
      <c r="T119" s="260"/>
      <c r="AB119" s="234">
        <f t="shared" si="62"/>
        <v>0</v>
      </c>
      <c r="AC119" s="235">
        <f t="shared" si="62"/>
        <v>0</v>
      </c>
      <c r="AD119" s="235">
        <f t="shared" si="62"/>
        <v>0</v>
      </c>
      <c r="AE119" s="235">
        <f t="shared" si="62"/>
        <v>0</v>
      </c>
      <c r="AF119" s="236">
        <f t="shared" si="62"/>
        <v>0</v>
      </c>
      <c r="AG119" s="288">
        <f t="shared" si="51"/>
        <v>0</v>
      </c>
    </row>
    <row r="120" spans="1:33" ht="14.65" thickBot="1" x14ac:dyDescent="0.5">
      <c r="B120" s="194"/>
      <c r="H120" s="260"/>
      <c r="I120" s="260"/>
      <c r="J120" s="260"/>
      <c r="K120" s="260"/>
      <c r="L120" s="260"/>
      <c r="M120" s="260"/>
      <c r="N120" s="260"/>
      <c r="O120" s="260"/>
      <c r="P120" s="260"/>
      <c r="Q120" s="260"/>
      <c r="R120" s="260"/>
      <c r="S120" s="260"/>
      <c r="T120" s="260"/>
      <c r="AB120" s="257">
        <f t="shared" ref="AB120:AF120" si="63">IF($K120=AB$41,1,0)</f>
        <v>0</v>
      </c>
      <c r="AC120" s="255">
        <f t="shared" si="63"/>
        <v>0</v>
      </c>
      <c r="AD120" s="255">
        <f t="shared" si="63"/>
        <v>0</v>
      </c>
      <c r="AE120" s="255">
        <f t="shared" si="63"/>
        <v>0</v>
      </c>
      <c r="AF120" s="256">
        <f t="shared" si="63"/>
        <v>0</v>
      </c>
      <c r="AG120" s="288">
        <f t="shared" ref="AG120" si="64">SUM(AB120:AF120)</f>
        <v>0</v>
      </c>
    </row>
    <row r="121" spans="1:33" ht="14.65" thickBot="1" x14ac:dyDescent="0.5">
      <c r="B121" s="194"/>
      <c r="H121" s="260"/>
      <c r="AB121" s="205">
        <f>SUM(AB42:AB120)</f>
        <v>12</v>
      </c>
      <c r="AC121" s="206">
        <f t="shared" ref="AC121:AF121" si="65">SUM(AC42:AC120)</f>
        <v>24</v>
      </c>
      <c r="AD121" s="206">
        <f t="shared" si="65"/>
        <v>8</v>
      </c>
      <c r="AE121" s="206">
        <f t="shared" si="65"/>
        <v>2</v>
      </c>
      <c r="AF121" s="207">
        <f t="shared" si="65"/>
        <v>8</v>
      </c>
    </row>
    <row r="122" spans="1:33" ht="13.15" thickBot="1" x14ac:dyDescent="0.4">
      <c r="B122" s="194"/>
      <c r="H122" s="313"/>
    </row>
    <row r="123" spans="1:33" s="316" customFormat="1" ht="21" thickBot="1" x14ac:dyDescent="0.65">
      <c r="A123" s="314" t="s">
        <v>115</v>
      </c>
      <c r="B123" s="315"/>
      <c r="D123" s="317"/>
      <c r="E123" s="318"/>
      <c r="H123" s="319"/>
    </row>
    <row r="124" spans="1:33" s="287" customFormat="1" ht="13.15" x14ac:dyDescent="0.4">
      <c r="A124" s="287" t="s">
        <v>30</v>
      </c>
      <c r="B124" s="320" t="s">
        <v>76</v>
      </c>
      <c r="C124" s="287" t="s">
        <v>31</v>
      </c>
      <c r="D124" s="320" t="s">
        <v>26</v>
      </c>
      <c r="E124" s="287" t="s">
        <v>77</v>
      </c>
      <c r="F124" s="287" t="s">
        <v>78</v>
      </c>
      <c r="G124" s="287" t="s">
        <v>79</v>
      </c>
    </row>
    <row r="125" spans="1:33" outlineLevel="1" x14ac:dyDescent="0.35">
      <c r="A125" s="186">
        <v>1</v>
      </c>
      <c r="B125" s="194"/>
      <c r="C125" s="96" t="s">
        <v>450</v>
      </c>
      <c r="D125" s="195">
        <v>7.3</v>
      </c>
      <c r="E125" s="324" t="s">
        <v>70</v>
      </c>
      <c r="F125" s="186">
        <v>27</v>
      </c>
      <c r="G125" s="186">
        <v>27</v>
      </c>
      <c r="H125" s="288"/>
      <c r="J125" s="323"/>
      <c r="K125" s="288"/>
      <c r="X125" s="186"/>
    </row>
    <row r="126" spans="1:33" outlineLevel="1" x14ac:dyDescent="0.35">
      <c r="A126" s="186">
        <v>2</v>
      </c>
      <c r="B126" s="194"/>
      <c r="C126" s="96" t="s">
        <v>430</v>
      </c>
      <c r="D126" s="195">
        <v>11</v>
      </c>
      <c r="E126" s="324" t="s">
        <v>175</v>
      </c>
      <c r="F126" s="186">
        <v>24</v>
      </c>
      <c r="G126" s="186">
        <v>24</v>
      </c>
      <c r="H126" s="288"/>
      <c r="J126" s="323"/>
      <c r="K126" s="288"/>
      <c r="X126" s="186"/>
    </row>
    <row r="127" spans="1:33" outlineLevel="1" x14ac:dyDescent="0.35">
      <c r="A127" s="186">
        <v>3</v>
      </c>
      <c r="B127" s="194"/>
      <c r="C127" s="96" t="s">
        <v>353</v>
      </c>
      <c r="D127" s="195">
        <v>9.6999999999999993</v>
      </c>
      <c r="E127" s="324" t="s">
        <v>70</v>
      </c>
      <c r="F127" s="186">
        <v>24</v>
      </c>
      <c r="G127" s="186">
        <v>24</v>
      </c>
      <c r="H127" s="288"/>
      <c r="J127" s="323"/>
      <c r="K127" s="288"/>
      <c r="X127" s="186"/>
    </row>
    <row r="128" spans="1:33" outlineLevel="1" x14ac:dyDescent="0.35">
      <c r="A128" s="186">
        <v>4</v>
      </c>
      <c r="B128" s="194"/>
      <c r="C128" s="96" t="s">
        <v>471</v>
      </c>
      <c r="D128" s="195">
        <v>10.3</v>
      </c>
      <c r="E128" s="324" t="s">
        <v>175</v>
      </c>
      <c r="F128" s="186">
        <v>23</v>
      </c>
      <c r="G128" s="186">
        <v>23</v>
      </c>
      <c r="H128" s="288"/>
      <c r="J128" s="323"/>
      <c r="K128" s="288"/>
      <c r="X128" s="186"/>
    </row>
    <row r="129" spans="1:24" outlineLevel="1" x14ac:dyDescent="0.35">
      <c r="A129" s="186">
        <v>5</v>
      </c>
      <c r="B129" s="194"/>
      <c r="C129" s="96" t="s">
        <v>202</v>
      </c>
      <c r="D129" s="195">
        <v>11.8</v>
      </c>
      <c r="E129" s="324" t="s">
        <v>80</v>
      </c>
      <c r="F129" s="186">
        <v>23</v>
      </c>
      <c r="G129" s="186">
        <v>23</v>
      </c>
      <c r="H129" s="288"/>
      <c r="J129" s="323"/>
      <c r="K129" s="288"/>
      <c r="X129" s="186"/>
    </row>
    <row r="130" spans="1:24" outlineLevel="1" x14ac:dyDescent="0.35">
      <c r="A130" s="186">
        <v>6</v>
      </c>
      <c r="B130" s="194"/>
      <c r="C130" s="96" t="s">
        <v>148</v>
      </c>
      <c r="D130" s="195">
        <v>11.2</v>
      </c>
      <c r="E130" s="324" t="s">
        <v>70</v>
      </c>
      <c r="F130" s="186">
        <v>23</v>
      </c>
      <c r="G130" s="186">
        <v>23</v>
      </c>
      <c r="H130" s="288"/>
      <c r="J130" s="323"/>
      <c r="K130" s="288"/>
      <c r="X130" s="186"/>
    </row>
    <row r="131" spans="1:24" ht="12" customHeight="1" outlineLevel="1" x14ac:dyDescent="0.35">
      <c r="A131" s="186">
        <v>7</v>
      </c>
      <c r="B131" s="194"/>
      <c r="C131" s="96" t="s">
        <v>272</v>
      </c>
      <c r="D131" s="195">
        <v>8.3000000000000007</v>
      </c>
      <c r="E131" s="324" t="s">
        <v>80</v>
      </c>
      <c r="F131" s="186">
        <v>21</v>
      </c>
      <c r="G131" s="186">
        <v>21</v>
      </c>
      <c r="H131" s="288"/>
      <c r="J131" s="323"/>
      <c r="K131" s="288"/>
      <c r="X131" s="186"/>
    </row>
    <row r="132" spans="1:24" outlineLevel="1" x14ac:dyDescent="0.35">
      <c r="A132" s="186">
        <v>8</v>
      </c>
      <c r="B132" s="194"/>
      <c r="C132" s="96" t="s">
        <v>157</v>
      </c>
      <c r="D132" s="195">
        <v>16</v>
      </c>
      <c r="E132" s="324" t="s">
        <v>175</v>
      </c>
      <c r="F132" s="186">
        <v>20</v>
      </c>
      <c r="G132" s="186">
        <v>20</v>
      </c>
      <c r="H132" s="288"/>
      <c r="J132" s="323"/>
      <c r="K132" s="288"/>
      <c r="X132" s="186"/>
    </row>
    <row r="133" spans="1:24" outlineLevel="1" x14ac:dyDescent="0.35">
      <c r="A133" s="186">
        <v>9</v>
      </c>
      <c r="B133" s="194"/>
      <c r="C133" s="96" t="s">
        <v>352</v>
      </c>
      <c r="D133" s="195">
        <v>13.8</v>
      </c>
      <c r="E133" s="324" t="s">
        <v>351</v>
      </c>
      <c r="F133" s="186">
        <v>20</v>
      </c>
      <c r="G133" s="186">
        <v>20</v>
      </c>
      <c r="H133" s="288"/>
      <c r="J133" s="323"/>
      <c r="K133" s="288"/>
      <c r="X133" s="186"/>
    </row>
    <row r="134" spans="1:24" outlineLevel="1" x14ac:dyDescent="0.35">
      <c r="A134" s="186">
        <v>10</v>
      </c>
      <c r="B134" s="194"/>
      <c r="C134" s="96" t="s">
        <v>179</v>
      </c>
      <c r="D134" s="195">
        <v>15.6</v>
      </c>
      <c r="E134" s="324" t="s">
        <v>175</v>
      </c>
      <c r="F134" s="186">
        <v>19</v>
      </c>
      <c r="G134" s="186">
        <v>19</v>
      </c>
      <c r="H134" s="288"/>
      <c r="J134" s="323"/>
      <c r="K134" s="288"/>
      <c r="X134" s="186"/>
    </row>
    <row r="135" spans="1:24" outlineLevel="1" x14ac:dyDescent="0.35">
      <c r="A135" s="186">
        <v>11</v>
      </c>
      <c r="B135" s="194"/>
      <c r="C135" s="96" t="s">
        <v>332</v>
      </c>
      <c r="D135" s="195">
        <v>13.8</v>
      </c>
      <c r="E135" s="324" t="s">
        <v>351</v>
      </c>
      <c r="F135" s="186">
        <v>17</v>
      </c>
      <c r="G135" s="186">
        <v>17</v>
      </c>
      <c r="H135" s="288"/>
      <c r="J135" s="323"/>
      <c r="K135" s="288"/>
      <c r="X135" s="186"/>
    </row>
    <row r="136" spans="1:24" outlineLevel="1" x14ac:dyDescent="0.35">
      <c r="A136" s="186">
        <v>12</v>
      </c>
      <c r="B136" s="194"/>
      <c r="C136" s="96" t="s">
        <v>155</v>
      </c>
      <c r="D136" s="195">
        <v>10</v>
      </c>
      <c r="E136" s="324" t="s">
        <v>175</v>
      </c>
      <c r="F136" s="186">
        <v>17</v>
      </c>
      <c r="G136" s="186">
        <v>17</v>
      </c>
      <c r="H136" s="288"/>
      <c r="J136" s="323"/>
      <c r="K136" s="288"/>
      <c r="X136" s="186"/>
    </row>
    <row r="137" spans="1:24" outlineLevel="1" x14ac:dyDescent="0.35">
      <c r="A137" s="186">
        <v>13</v>
      </c>
      <c r="B137" s="194"/>
      <c r="C137" s="96" t="s">
        <v>235</v>
      </c>
      <c r="D137" s="195">
        <v>10.8</v>
      </c>
      <c r="E137" s="324" t="s">
        <v>351</v>
      </c>
      <c r="F137" s="186">
        <v>17</v>
      </c>
      <c r="G137" s="186">
        <v>17</v>
      </c>
      <c r="H137" s="288"/>
      <c r="J137" s="323"/>
      <c r="K137" s="288"/>
      <c r="X137" s="186"/>
    </row>
    <row r="138" spans="1:24" outlineLevel="1" x14ac:dyDescent="0.35">
      <c r="A138" s="186">
        <v>14</v>
      </c>
      <c r="B138" s="194"/>
      <c r="C138" s="96" t="s">
        <v>424</v>
      </c>
      <c r="D138" s="195">
        <v>12.5</v>
      </c>
      <c r="E138" s="324" t="s">
        <v>70</v>
      </c>
      <c r="F138" s="186">
        <v>17</v>
      </c>
      <c r="G138" s="186">
        <v>17</v>
      </c>
      <c r="H138" s="288"/>
      <c r="J138" s="323"/>
      <c r="K138" s="288"/>
      <c r="X138" s="186"/>
    </row>
    <row r="139" spans="1:24" outlineLevel="1" x14ac:dyDescent="0.35">
      <c r="A139" s="186">
        <v>15</v>
      </c>
      <c r="B139" s="194"/>
      <c r="C139" s="96" t="s">
        <v>204</v>
      </c>
      <c r="D139" s="195">
        <v>17.7</v>
      </c>
      <c r="E139" s="324" t="s">
        <v>175</v>
      </c>
      <c r="F139" s="186">
        <v>16</v>
      </c>
      <c r="G139" s="186">
        <v>16</v>
      </c>
      <c r="H139" s="288"/>
      <c r="J139" s="323"/>
      <c r="K139" s="288"/>
      <c r="X139" s="186"/>
    </row>
    <row r="140" spans="1:24" outlineLevel="1" x14ac:dyDescent="0.35">
      <c r="A140" s="186">
        <v>16</v>
      </c>
      <c r="B140" s="194"/>
      <c r="C140" s="96" t="s">
        <v>355</v>
      </c>
      <c r="D140" s="195">
        <v>18.5</v>
      </c>
      <c r="E140" s="324" t="s">
        <v>351</v>
      </c>
      <c r="F140" s="186">
        <v>16</v>
      </c>
      <c r="G140" s="186">
        <v>16</v>
      </c>
      <c r="H140" s="288"/>
      <c r="J140" s="323"/>
      <c r="K140" s="288"/>
      <c r="X140" s="186"/>
    </row>
    <row r="141" spans="1:24" outlineLevel="1" x14ac:dyDescent="0.35">
      <c r="A141" s="186">
        <v>17</v>
      </c>
      <c r="B141" s="194"/>
      <c r="C141" s="96" t="s">
        <v>177</v>
      </c>
      <c r="D141" s="195">
        <v>14.3</v>
      </c>
      <c r="E141" s="324" t="s">
        <v>175</v>
      </c>
      <c r="F141" s="186">
        <v>15</v>
      </c>
      <c r="G141" s="186">
        <v>15</v>
      </c>
      <c r="H141" s="288"/>
      <c r="J141" s="323"/>
      <c r="K141" s="288"/>
      <c r="X141" s="186"/>
    </row>
    <row r="142" spans="1:24" outlineLevel="1" x14ac:dyDescent="0.35">
      <c r="A142" s="186">
        <v>18</v>
      </c>
      <c r="B142" s="194"/>
      <c r="C142" s="96" t="s">
        <v>208</v>
      </c>
      <c r="D142" s="195">
        <v>17.7</v>
      </c>
      <c r="E142" s="324" t="s">
        <v>175</v>
      </c>
      <c r="F142" s="186">
        <v>15</v>
      </c>
      <c r="G142" s="186">
        <v>15</v>
      </c>
      <c r="H142" s="288"/>
      <c r="J142" s="323"/>
      <c r="K142" s="288"/>
      <c r="X142" s="186"/>
    </row>
    <row r="143" spans="1:24" outlineLevel="1" x14ac:dyDescent="0.35">
      <c r="A143" s="186">
        <v>19</v>
      </c>
      <c r="B143" s="194"/>
      <c r="C143" s="96" t="s">
        <v>336</v>
      </c>
      <c r="D143" s="195">
        <v>22.2</v>
      </c>
      <c r="E143" s="324" t="s">
        <v>70</v>
      </c>
      <c r="F143" s="186">
        <v>15</v>
      </c>
      <c r="G143" s="186">
        <v>15</v>
      </c>
      <c r="H143" s="288"/>
      <c r="J143" s="323"/>
      <c r="K143" s="288"/>
      <c r="X143" s="186"/>
    </row>
    <row r="144" spans="1:24" outlineLevel="1" x14ac:dyDescent="0.35">
      <c r="A144" s="186">
        <v>20</v>
      </c>
      <c r="B144" s="194"/>
      <c r="C144" s="96" t="s">
        <v>141</v>
      </c>
      <c r="D144" s="195">
        <v>18.600000000000001</v>
      </c>
      <c r="E144" s="324" t="s">
        <v>70</v>
      </c>
      <c r="F144" s="186">
        <v>15</v>
      </c>
      <c r="G144" s="186">
        <v>15</v>
      </c>
      <c r="H144" s="288"/>
      <c r="J144" s="323"/>
      <c r="K144" s="288"/>
      <c r="X144" s="186"/>
    </row>
    <row r="145" spans="1:24" outlineLevel="1" x14ac:dyDescent="0.35">
      <c r="A145" s="186">
        <v>21</v>
      </c>
      <c r="B145" s="194"/>
      <c r="C145" s="96" t="s">
        <v>160</v>
      </c>
      <c r="D145" s="195">
        <v>20.8</v>
      </c>
      <c r="E145" s="324" t="s">
        <v>69</v>
      </c>
      <c r="F145" s="186">
        <v>14</v>
      </c>
      <c r="G145" s="186">
        <v>14</v>
      </c>
      <c r="H145" s="288"/>
      <c r="J145" s="323"/>
      <c r="K145" s="288"/>
      <c r="X145" s="186"/>
    </row>
    <row r="146" spans="1:24" outlineLevel="1" x14ac:dyDescent="0.35">
      <c r="A146" s="186">
        <v>22</v>
      </c>
      <c r="B146" s="194"/>
      <c r="C146" s="96" t="s">
        <v>293</v>
      </c>
      <c r="D146" s="195">
        <v>21.7</v>
      </c>
      <c r="E146" s="324" t="s">
        <v>294</v>
      </c>
      <c r="F146" s="186">
        <v>13</v>
      </c>
      <c r="G146" s="186">
        <v>13</v>
      </c>
      <c r="H146" s="288"/>
      <c r="J146" s="323"/>
      <c r="K146" s="288"/>
      <c r="X146" s="186"/>
    </row>
    <row r="147" spans="1:24" outlineLevel="1" x14ac:dyDescent="0.35">
      <c r="A147" s="186">
        <v>23</v>
      </c>
      <c r="B147" s="194"/>
      <c r="C147" s="96" t="s">
        <v>413</v>
      </c>
      <c r="D147" s="195">
        <v>22.6</v>
      </c>
      <c r="E147" s="324" t="s">
        <v>70</v>
      </c>
      <c r="F147" s="186">
        <v>12</v>
      </c>
      <c r="G147" s="186">
        <v>12</v>
      </c>
      <c r="H147" s="288"/>
      <c r="J147" s="323"/>
      <c r="K147" s="288"/>
      <c r="X147" s="186"/>
    </row>
    <row r="148" spans="1:24" outlineLevel="1" x14ac:dyDescent="0.35">
      <c r="A148" s="186">
        <v>24</v>
      </c>
      <c r="B148" s="194"/>
      <c r="C148" s="96" t="s">
        <v>265</v>
      </c>
      <c r="D148" s="195">
        <v>17.3</v>
      </c>
      <c r="E148" s="324" t="s">
        <v>175</v>
      </c>
      <c r="F148" s="186">
        <v>10</v>
      </c>
      <c r="G148" s="186">
        <v>10</v>
      </c>
      <c r="H148" s="288"/>
      <c r="J148" s="323"/>
      <c r="K148" s="288"/>
      <c r="X148" s="186"/>
    </row>
    <row r="149" spans="1:24" outlineLevel="1" x14ac:dyDescent="0.35">
      <c r="A149" s="186">
        <v>25</v>
      </c>
      <c r="B149" s="194"/>
      <c r="C149" s="96" t="s">
        <v>445</v>
      </c>
      <c r="D149" s="195">
        <v>28.5</v>
      </c>
      <c r="E149" s="324" t="s">
        <v>69</v>
      </c>
      <c r="F149" s="186">
        <v>10</v>
      </c>
      <c r="G149" s="186">
        <v>10</v>
      </c>
      <c r="H149" s="288"/>
      <c r="J149" s="323"/>
      <c r="K149" s="288"/>
      <c r="X149" s="186"/>
    </row>
    <row r="150" spans="1:24" outlineLevel="1" x14ac:dyDescent="0.35">
      <c r="A150" s="186">
        <v>26</v>
      </c>
      <c r="B150" s="194"/>
      <c r="C150" s="96" t="s">
        <v>339</v>
      </c>
      <c r="D150" s="195">
        <v>31</v>
      </c>
      <c r="E150" s="324" t="s">
        <v>351</v>
      </c>
      <c r="F150" s="186">
        <v>10</v>
      </c>
      <c r="G150" s="186">
        <v>10</v>
      </c>
      <c r="H150" s="288"/>
      <c r="J150" s="323"/>
      <c r="K150" s="288"/>
      <c r="X150" s="186"/>
    </row>
    <row r="151" spans="1:24" outlineLevel="1" x14ac:dyDescent="0.35">
      <c r="A151" s="186">
        <v>27</v>
      </c>
      <c r="B151" s="194"/>
      <c r="C151" s="96" t="s">
        <v>260</v>
      </c>
      <c r="D151" s="195">
        <v>31.7</v>
      </c>
      <c r="E151" s="324" t="s">
        <v>69</v>
      </c>
      <c r="F151" s="186">
        <v>10</v>
      </c>
      <c r="G151" s="186">
        <v>10</v>
      </c>
      <c r="H151" s="288"/>
      <c r="J151" s="323"/>
      <c r="K151" s="288"/>
      <c r="X151" s="186"/>
    </row>
    <row r="152" spans="1:24" outlineLevel="1" x14ac:dyDescent="0.35">
      <c r="A152" s="186">
        <v>28</v>
      </c>
      <c r="B152" s="194"/>
      <c r="C152" s="96" t="s">
        <v>184</v>
      </c>
      <c r="D152" s="195">
        <v>18.5</v>
      </c>
      <c r="E152" s="324" t="s">
        <v>175</v>
      </c>
      <c r="F152" s="186">
        <v>10</v>
      </c>
      <c r="G152" s="186">
        <v>10</v>
      </c>
      <c r="H152" s="288"/>
      <c r="J152" s="323"/>
      <c r="K152" s="288"/>
      <c r="X152" s="186"/>
    </row>
    <row r="153" spans="1:24" outlineLevel="1" x14ac:dyDescent="0.35">
      <c r="A153" s="186">
        <v>29</v>
      </c>
      <c r="B153" s="194"/>
      <c r="C153" s="96" t="s">
        <v>417</v>
      </c>
      <c r="D153" s="195">
        <v>25.2</v>
      </c>
      <c r="E153" s="324" t="s">
        <v>175</v>
      </c>
      <c r="F153" s="186">
        <v>10</v>
      </c>
      <c r="G153" s="186">
        <v>10</v>
      </c>
      <c r="H153" s="288"/>
      <c r="J153" s="323"/>
      <c r="K153" s="288"/>
      <c r="X153" s="186"/>
    </row>
    <row r="154" spans="1:24" outlineLevel="1" x14ac:dyDescent="0.35">
      <c r="A154" s="186">
        <v>30</v>
      </c>
      <c r="B154" s="194"/>
      <c r="C154" s="96" t="s">
        <v>478</v>
      </c>
      <c r="D154" s="195">
        <v>21</v>
      </c>
      <c r="E154" s="324" t="s">
        <v>69</v>
      </c>
      <c r="F154" s="186">
        <v>9</v>
      </c>
      <c r="G154" s="186">
        <v>9</v>
      </c>
      <c r="H154" s="288"/>
      <c r="J154" s="323"/>
      <c r="K154" s="288"/>
      <c r="X154" s="186"/>
    </row>
    <row r="155" spans="1:24" outlineLevel="1" x14ac:dyDescent="0.35">
      <c r="A155" s="186">
        <v>31</v>
      </c>
      <c r="B155" s="194"/>
      <c r="C155" s="96" t="s">
        <v>212</v>
      </c>
      <c r="D155" s="195">
        <v>23.6</v>
      </c>
      <c r="E155" s="324" t="s">
        <v>175</v>
      </c>
      <c r="F155" s="186">
        <v>9</v>
      </c>
      <c r="G155" s="186">
        <v>9</v>
      </c>
      <c r="H155" s="288"/>
      <c r="J155" s="323"/>
      <c r="K155" s="288"/>
      <c r="X155" s="186"/>
    </row>
    <row r="156" spans="1:24" outlineLevel="1" x14ac:dyDescent="0.35">
      <c r="A156" s="186">
        <v>32</v>
      </c>
      <c r="B156" s="194"/>
      <c r="C156" s="96" t="s">
        <v>215</v>
      </c>
      <c r="D156" s="195">
        <v>21</v>
      </c>
      <c r="E156" s="324" t="s">
        <v>175</v>
      </c>
      <c r="F156" s="186">
        <v>9</v>
      </c>
      <c r="G156" s="186">
        <v>9</v>
      </c>
      <c r="H156" s="288"/>
      <c r="J156" s="323"/>
      <c r="K156" s="288"/>
      <c r="X156" s="186"/>
    </row>
    <row r="157" spans="1:24" outlineLevel="1" x14ac:dyDescent="0.35">
      <c r="A157" s="186">
        <v>33</v>
      </c>
      <c r="B157" s="194"/>
      <c r="C157" s="96" t="s">
        <v>247</v>
      </c>
      <c r="D157" s="195">
        <v>29.1</v>
      </c>
      <c r="E157" s="324" t="s">
        <v>70</v>
      </c>
      <c r="F157" s="186">
        <v>9</v>
      </c>
      <c r="G157" s="186">
        <v>9</v>
      </c>
      <c r="H157" s="288"/>
      <c r="J157" s="323"/>
      <c r="K157" s="288"/>
      <c r="X157" s="186"/>
    </row>
    <row r="158" spans="1:24" outlineLevel="1" x14ac:dyDescent="0.35">
      <c r="A158" s="186">
        <v>34</v>
      </c>
      <c r="B158" s="194"/>
      <c r="C158" s="96" t="s">
        <v>479</v>
      </c>
      <c r="D158" s="195">
        <v>25</v>
      </c>
      <c r="E158" s="324" t="s">
        <v>175</v>
      </c>
      <c r="F158" s="186">
        <v>9</v>
      </c>
      <c r="G158" s="186">
        <v>9</v>
      </c>
      <c r="H158" s="288"/>
      <c r="J158" s="323"/>
      <c r="K158" s="288"/>
      <c r="X158" s="186"/>
    </row>
    <row r="159" spans="1:24" outlineLevel="1" x14ac:dyDescent="0.35">
      <c r="A159" s="186">
        <v>35</v>
      </c>
      <c r="B159" s="194"/>
      <c r="C159" s="96" t="s">
        <v>243</v>
      </c>
      <c r="D159" s="195">
        <v>17.8</v>
      </c>
      <c r="E159" s="324" t="s">
        <v>69</v>
      </c>
      <c r="F159" s="186">
        <v>9</v>
      </c>
      <c r="G159" s="186">
        <v>9</v>
      </c>
      <c r="H159" s="288"/>
      <c r="J159" s="323"/>
      <c r="K159" s="288"/>
      <c r="X159" s="186"/>
    </row>
    <row r="160" spans="1:24" outlineLevel="1" x14ac:dyDescent="0.35">
      <c r="A160" s="186">
        <v>36</v>
      </c>
      <c r="B160" s="194"/>
      <c r="C160" s="96" t="s">
        <v>185</v>
      </c>
      <c r="D160" s="195">
        <v>23.4</v>
      </c>
      <c r="E160" s="324" t="s">
        <v>175</v>
      </c>
      <c r="F160" s="186">
        <v>8</v>
      </c>
      <c r="G160" s="186">
        <v>8</v>
      </c>
      <c r="H160" s="288"/>
      <c r="K160" s="288"/>
      <c r="X160" s="186"/>
    </row>
    <row r="161" spans="1:24" outlineLevel="1" x14ac:dyDescent="0.35">
      <c r="A161" s="186">
        <v>37</v>
      </c>
      <c r="B161" s="194"/>
      <c r="C161" s="96" t="s">
        <v>237</v>
      </c>
      <c r="D161" s="195">
        <v>25.4</v>
      </c>
      <c r="E161" s="324" t="s">
        <v>175</v>
      </c>
      <c r="F161" s="186">
        <v>8</v>
      </c>
      <c r="G161" s="186">
        <v>8</v>
      </c>
      <c r="H161" s="288"/>
      <c r="K161" s="288"/>
      <c r="X161" s="186"/>
    </row>
    <row r="162" spans="1:24" outlineLevel="1" x14ac:dyDescent="0.35">
      <c r="A162" s="186">
        <v>38</v>
      </c>
      <c r="B162" s="194"/>
      <c r="C162" s="96" t="s">
        <v>427</v>
      </c>
      <c r="D162" s="195">
        <v>29.3</v>
      </c>
      <c r="E162" s="324" t="s">
        <v>175</v>
      </c>
      <c r="F162" s="186">
        <v>7</v>
      </c>
      <c r="G162" s="186">
        <v>7</v>
      </c>
      <c r="H162" s="288"/>
      <c r="K162" s="288"/>
      <c r="X162" s="186"/>
    </row>
    <row r="163" spans="1:24" outlineLevel="1" x14ac:dyDescent="0.35">
      <c r="A163" s="186">
        <v>39</v>
      </c>
      <c r="B163" s="194"/>
      <c r="C163" s="96" t="s">
        <v>146</v>
      </c>
      <c r="D163" s="195">
        <v>20.9</v>
      </c>
      <c r="E163" s="324" t="s">
        <v>69</v>
      </c>
      <c r="F163" s="186">
        <v>7</v>
      </c>
      <c r="G163" s="186">
        <v>7</v>
      </c>
      <c r="H163" s="288"/>
      <c r="K163" s="288"/>
      <c r="X163" s="186"/>
    </row>
    <row r="164" spans="1:24" outlineLevel="1" x14ac:dyDescent="0.35">
      <c r="A164" s="186">
        <v>40</v>
      </c>
      <c r="B164" s="194"/>
      <c r="C164" s="96" t="s">
        <v>161</v>
      </c>
      <c r="D164" s="195">
        <v>27.4</v>
      </c>
      <c r="E164" s="324" t="s">
        <v>175</v>
      </c>
      <c r="F164" s="186">
        <v>7</v>
      </c>
      <c r="G164" s="186">
        <v>7</v>
      </c>
      <c r="H164" s="288"/>
      <c r="K164" s="288"/>
      <c r="X164" s="186"/>
    </row>
    <row r="165" spans="1:24" outlineLevel="1" x14ac:dyDescent="0.35">
      <c r="A165" s="186">
        <v>41</v>
      </c>
      <c r="B165" s="194"/>
      <c r="C165" s="96" t="s">
        <v>159</v>
      </c>
      <c r="D165" s="195">
        <v>24.5</v>
      </c>
      <c r="E165" s="324" t="s">
        <v>175</v>
      </c>
      <c r="F165" s="186">
        <v>7</v>
      </c>
      <c r="G165" s="186">
        <v>7</v>
      </c>
      <c r="H165" s="288"/>
      <c r="K165" s="288"/>
      <c r="X165" s="186"/>
    </row>
    <row r="166" spans="1:24" outlineLevel="1" x14ac:dyDescent="0.35">
      <c r="A166" s="186">
        <v>42</v>
      </c>
      <c r="B166" s="194"/>
      <c r="C166" s="96" t="s">
        <v>301</v>
      </c>
      <c r="D166" s="195">
        <v>34.9</v>
      </c>
      <c r="E166" s="324" t="s">
        <v>351</v>
      </c>
      <c r="F166" s="186">
        <v>5</v>
      </c>
      <c r="G166" s="186">
        <v>5</v>
      </c>
      <c r="H166" s="288"/>
      <c r="K166" s="288"/>
      <c r="X166" s="186"/>
    </row>
    <row r="167" spans="1:24" outlineLevel="1" x14ac:dyDescent="0.35">
      <c r="A167" s="186">
        <v>43</v>
      </c>
      <c r="B167" s="194"/>
      <c r="C167" s="96" t="s">
        <v>256</v>
      </c>
      <c r="D167" s="195">
        <v>29.2</v>
      </c>
      <c r="E167" s="324" t="s">
        <v>175</v>
      </c>
      <c r="F167" s="186">
        <v>5</v>
      </c>
      <c r="G167" s="186">
        <v>5</v>
      </c>
      <c r="H167" s="288"/>
      <c r="K167" s="288"/>
      <c r="X167" s="186"/>
    </row>
    <row r="168" spans="1:24" outlineLevel="1" x14ac:dyDescent="0.35">
      <c r="A168" s="186">
        <v>44</v>
      </c>
      <c r="B168" s="194"/>
      <c r="C168" s="96" t="s">
        <v>83</v>
      </c>
      <c r="D168" s="195">
        <v>31.6</v>
      </c>
      <c r="E168" s="324" t="s">
        <v>351</v>
      </c>
      <c r="F168" s="186">
        <v>4</v>
      </c>
      <c r="G168" s="186">
        <v>4</v>
      </c>
      <c r="H168" s="288"/>
      <c r="K168" s="288"/>
      <c r="X168" s="186"/>
    </row>
    <row r="169" spans="1:24" outlineLevel="1" x14ac:dyDescent="0.35">
      <c r="A169" s="186">
        <v>45</v>
      </c>
      <c r="B169" s="194"/>
      <c r="C169" s="96" t="s">
        <v>166</v>
      </c>
      <c r="D169" s="195">
        <v>40.6</v>
      </c>
      <c r="E169" s="324" t="s">
        <v>351</v>
      </c>
      <c r="F169" s="186">
        <v>3</v>
      </c>
      <c r="G169" s="186">
        <v>3</v>
      </c>
      <c r="H169" s="288"/>
      <c r="K169" s="288"/>
      <c r="X169" s="186"/>
    </row>
    <row r="170" spans="1:24" outlineLevel="1" x14ac:dyDescent="0.35">
      <c r="A170" s="186">
        <v>46</v>
      </c>
      <c r="B170" s="194"/>
      <c r="C170" s="96" t="s">
        <v>348</v>
      </c>
      <c r="D170" s="195">
        <v>25.2</v>
      </c>
      <c r="E170" s="324" t="s">
        <v>175</v>
      </c>
      <c r="F170" s="186">
        <v>3</v>
      </c>
      <c r="G170" s="186">
        <v>3</v>
      </c>
      <c r="H170" s="288"/>
      <c r="K170" s="288"/>
      <c r="X170" s="186"/>
    </row>
    <row r="171" spans="1:24" outlineLevel="1" x14ac:dyDescent="0.35">
      <c r="A171" s="186">
        <v>47</v>
      </c>
      <c r="B171" s="194"/>
      <c r="C171" s="96" t="s">
        <v>201</v>
      </c>
      <c r="D171" s="195">
        <v>35.1</v>
      </c>
      <c r="E171" s="324" t="s">
        <v>72</v>
      </c>
      <c r="F171" s="186">
        <v>2</v>
      </c>
      <c r="G171" s="186">
        <v>2</v>
      </c>
      <c r="H171" s="288"/>
      <c r="K171" s="288"/>
      <c r="X171" s="186"/>
    </row>
    <row r="172" spans="1:24" outlineLevel="1" x14ac:dyDescent="0.35">
      <c r="A172" s="186">
        <v>48</v>
      </c>
      <c r="B172" s="194"/>
      <c r="C172" s="96" t="s">
        <v>416</v>
      </c>
      <c r="D172" s="195">
        <v>22.7</v>
      </c>
      <c r="E172" s="324" t="s">
        <v>69</v>
      </c>
      <c r="F172" s="186">
        <v>1</v>
      </c>
      <c r="G172" s="186">
        <v>1</v>
      </c>
      <c r="H172" s="288"/>
      <c r="K172" s="288"/>
      <c r="X172" s="186"/>
    </row>
    <row r="173" spans="1:24" outlineLevel="1" x14ac:dyDescent="0.35">
      <c r="A173" s="186">
        <v>49</v>
      </c>
      <c r="B173" s="194"/>
      <c r="C173" s="96"/>
      <c r="E173" s="324"/>
      <c r="H173" s="288"/>
      <c r="K173" s="288"/>
      <c r="X173" s="186"/>
    </row>
    <row r="174" spans="1:24" outlineLevel="1" x14ac:dyDescent="0.35">
      <c r="A174" s="186">
        <v>50</v>
      </c>
      <c r="B174" s="194"/>
      <c r="G174" s="186">
        <v>3</v>
      </c>
      <c r="H174" s="288"/>
      <c r="K174" s="288"/>
      <c r="X174" s="186"/>
    </row>
    <row r="175" spans="1:24" outlineLevel="1" x14ac:dyDescent="0.35">
      <c r="A175" s="186">
        <v>51</v>
      </c>
      <c r="B175" s="194"/>
      <c r="H175" s="288"/>
      <c r="K175" s="288"/>
      <c r="X175" s="186"/>
    </row>
    <row r="176" spans="1:24" outlineLevel="1" x14ac:dyDescent="0.35">
      <c r="B176" s="194"/>
      <c r="H176" s="288"/>
      <c r="K176" s="288"/>
      <c r="X176" s="186"/>
    </row>
    <row r="177" spans="2:24" outlineLevel="1" x14ac:dyDescent="0.35">
      <c r="B177" s="194"/>
      <c r="G177" s="186">
        <v>9</v>
      </c>
      <c r="H177" s="288"/>
      <c r="K177" s="288"/>
      <c r="X177" s="186"/>
    </row>
    <row r="178" spans="2:24" outlineLevel="1" x14ac:dyDescent="0.35">
      <c r="B178" s="194"/>
      <c r="H178" s="288"/>
      <c r="K178" s="288"/>
      <c r="X178" s="186"/>
    </row>
    <row r="179" spans="2:24" outlineLevel="1" x14ac:dyDescent="0.35">
      <c r="B179" s="194"/>
      <c r="H179" s="288"/>
      <c r="K179" s="288"/>
      <c r="X179" s="186"/>
    </row>
    <row r="180" spans="2:24" outlineLevel="1" x14ac:dyDescent="0.35">
      <c r="B180" s="194"/>
      <c r="H180" s="288"/>
      <c r="K180" s="288"/>
      <c r="X180" s="186"/>
    </row>
    <row r="181" spans="2:24" outlineLevel="1" x14ac:dyDescent="0.35">
      <c r="B181" s="194"/>
      <c r="H181" s="288"/>
      <c r="K181" s="288"/>
      <c r="X181" s="186"/>
    </row>
    <row r="182" spans="2:24" outlineLevel="1" x14ac:dyDescent="0.35">
      <c r="B182" s="194"/>
      <c r="H182" s="288"/>
      <c r="K182" s="288"/>
      <c r="X182" s="186"/>
    </row>
    <row r="183" spans="2:24" outlineLevel="1" x14ac:dyDescent="0.35">
      <c r="B183" s="194"/>
      <c r="H183" s="288"/>
      <c r="K183" s="288"/>
      <c r="X183" s="186"/>
    </row>
    <row r="184" spans="2:24" outlineLevel="1" x14ac:dyDescent="0.35">
      <c r="B184" s="194"/>
      <c r="H184" s="288"/>
      <c r="K184" s="288"/>
      <c r="X184" s="186"/>
    </row>
    <row r="185" spans="2:24" outlineLevel="1" x14ac:dyDescent="0.35">
      <c r="B185" s="194"/>
      <c r="H185" s="288"/>
      <c r="K185" s="288"/>
      <c r="X185" s="186"/>
    </row>
    <row r="186" spans="2:24" outlineLevel="1" x14ac:dyDescent="0.35">
      <c r="B186" s="194"/>
      <c r="H186" s="288"/>
      <c r="K186" s="288"/>
      <c r="X186" s="186"/>
    </row>
    <row r="187" spans="2:24" outlineLevel="1" x14ac:dyDescent="0.35">
      <c r="B187" s="194"/>
      <c r="H187" s="288"/>
      <c r="K187" s="288"/>
      <c r="X187" s="186"/>
    </row>
    <row r="188" spans="2:24" outlineLevel="1" x14ac:dyDescent="0.35">
      <c r="B188" s="194"/>
      <c r="H188" s="288"/>
      <c r="X188" s="186"/>
    </row>
    <row r="189" spans="2:24" outlineLevel="1" x14ac:dyDescent="0.35">
      <c r="B189" s="194"/>
      <c r="H189" s="288"/>
      <c r="X189" s="186"/>
    </row>
    <row r="190" spans="2:24" outlineLevel="1" x14ac:dyDescent="0.35">
      <c r="B190" s="194"/>
      <c r="H190" s="288"/>
      <c r="X190" s="186"/>
    </row>
    <row r="191" spans="2:24" outlineLevel="1" x14ac:dyDescent="0.35">
      <c r="B191" s="194"/>
      <c r="H191" s="288"/>
      <c r="X191" s="186"/>
    </row>
    <row r="192" spans="2:24" outlineLevel="1" x14ac:dyDescent="0.35">
      <c r="B192" s="194"/>
      <c r="H192" s="288"/>
      <c r="X192" s="186"/>
    </row>
    <row r="193" spans="2:24" outlineLevel="1" x14ac:dyDescent="0.35">
      <c r="B193" s="194"/>
      <c r="H193" s="288"/>
      <c r="X193" s="186"/>
    </row>
    <row r="194" spans="2:24" outlineLevel="1" x14ac:dyDescent="0.35">
      <c r="B194" s="194"/>
      <c r="H194" s="288"/>
      <c r="X194" s="186"/>
    </row>
    <row r="195" spans="2:24" outlineLevel="1" x14ac:dyDescent="0.35">
      <c r="B195" s="194"/>
      <c r="H195" s="288"/>
      <c r="K195" s="288"/>
      <c r="X195" s="186"/>
    </row>
    <row r="196" spans="2:24" outlineLevel="1" x14ac:dyDescent="0.35">
      <c r="B196" s="194"/>
      <c r="H196" s="288"/>
      <c r="K196" s="288"/>
      <c r="X196" s="186"/>
    </row>
    <row r="197" spans="2:24" outlineLevel="1" x14ac:dyDescent="0.35">
      <c r="B197" s="194"/>
      <c r="H197" s="288"/>
      <c r="K197" s="288"/>
      <c r="X197" s="186"/>
    </row>
    <row r="198" spans="2:24" outlineLevel="1" x14ac:dyDescent="0.35">
      <c r="B198" s="194"/>
      <c r="H198" s="288"/>
      <c r="K198" s="288"/>
      <c r="X198" s="186"/>
    </row>
    <row r="199" spans="2:24" outlineLevel="1" x14ac:dyDescent="0.35">
      <c r="B199" s="194"/>
      <c r="H199" s="288"/>
      <c r="K199" s="288"/>
      <c r="X199" s="186"/>
    </row>
    <row r="200" spans="2:24" outlineLevel="1" x14ac:dyDescent="0.35">
      <c r="B200" s="194"/>
      <c r="H200" s="288"/>
      <c r="K200" s="288"/>
      <c r="X200" s="186"/>
    </row>
    <row r="201" spans="2:24" outlineLevel="1" x14ac:dyDescent="0.35">
      <c r="B201" s="194"/>
      <c r="H201" s="288"/>
      <c r="K201" s="288"/>
      <c r="X201" s="186"/>
    </row>
    <row r="202" spans="2:24" outlineLevel="1" x14ac:dyDescent="0.35">
      <c r="B202" s="194"/>
      <c r="H202" s="288"/>
      <c r="K202" s="288"/>
      <c r="X202" s="186"/>
    </row>
    <row r="203" spans="2:24" outlineLevel="1" x14ac:dyDescent="0.35">
      <c r="B203" s="194"/>
      <c r="H203" s="288"/>
      <c r="K203" s="288"/>
      <c r="X203" s="186"/>
    </row>
    <row r="204" spans="2:24" outlineLevel="1" x14ac:dyDescent="0.35">
      <c r="B204" s="194"/>
      <c r="H204" s="288"/>
      <c r="K204" s="288"/>
      <c r="X204" s="186"/>
    </row>
    <row r="205" spans="2:24" outlineLevel="1" x14ac:dyDescent="0.35">
      <c r="B205" s="194"/>
      <c r="H205" s="288"/>
      <c r="K205" s="288"/>
      <c r="X205" s="186"/>
    </row>
    <row r="206" spans="2:24" outlineLevel="1" x14ac:dyDescent="0.35">
      <c r="B206" s="194"/>
      <c r="H206" s="288"/>
      <c r="K206" s="288"/>
      <c r="X206" s="186"/>
    </row>
    <row r="207" spans="2:24" outlineLevel="1" x14ac:dyDescent="0.35">
      <c r="B207" s="194"/>
      <c r="H207" s="288"/>
      <c r="K207" s="288"/>
      <c r="X207" s="186"/>
    </row>
    <row r="208" spans="2:24" outlineLevel="1" x14ac:dyDescent="0.35">
      <c r="B208" s="194"/>
      <c r="H208" s="288"/>
      <c r="K208" s="288"/>
      <c r="X208" s="186"/>
    </row>
    <row r="209" spans="1:24" outlineLevel="1" x14ac:dyDescent="0.35">
      <c r="B209" s="194"/>
      <c r="H209" s="288"/>
      <c r="K209" s="288"/>
      <c r="X209" s="186"/>
    </row>
    <row r="210" spans="1:24" outlineLevel="1" x14ac:dyDescent="0.35">
      <c r="B210" s="194"/>
      <c r="H210" s="288"/>
      <c r="K210" s="288"/>
      <c r="X210" s="186"/>
    </row>
    <row r="211" spans="1:24" outlineLevel="1" x14ac:dyDescent="0.35">
      <c r="B211" s="194"/>
      <c r="H211" s="288"/>
      <c r="K211" s="288"/>
      <c r="X211" s="186"/>
    </row>
    <row r="212" spans="1:24" outlineLevel="1" x14ac:dyDescent="0.35">
      <c r="B212" s="194"/>
      <c r="H212" s="288"/>
      <c r="K212" s="288"/>
      <c r="X212" s="186"/>
    </row>
    <row r="213" spans="1:24" outlineLevel="1" x14ac:dyDescent="0.35">
      <c r="B213" s="194"/>
      <c r="H213" s="288"/>
      <c r="K213" s="288"/>
      <c r="X213" s="186"/>
    </row>
    <row r="214" spans="1:24" outlineLevel="1" x14ac:dyDescent="0.35">
      <c r="B214" s="194"/>
      <c r="H214" s="288"/>
      <c r="K214" s="288"/>
      <c r="X214" s="186"/>
    </row>
    <row r="215" spans="1:24" outlineLevel="1" x14ac:dyDescent="0.35">
      <c r="B215" s="194"/>
      <c r="H215" s="288"/>
      <c r="K215" s="288"/>
      <c r="X215" s="186"/>
    </row>
    <row r="216" spans="1:24" outlineLevel="1" x14ac:dyDescent="0.35">
      <c r="B216" s="194"/>
      <c r="H216" s="288"/>
      <c r="K216" s="288"/>
      <c r="X216" s="186"/>
    </row>
    <row r="217" spans="1:24" outlineLevel="1" x14ac:dyDescent="0.35">
      <c r="B217" s="194"/>
      <c r="H217" s="288"/>
      <c r="K217" s="288"/>
      <c r="X217" s="186"/>
    </row>
    <row r="218" spans="1:24" outlineLevel="1" x14ac:dyDescent="0.35">
      <c r="B218" s="194"/>
      <c r="H218" s="288"/>
      <c r="K218" s="288"/>
      <c r="X218" s="186"/>
    </row>
    <row r="219" spans="1:24" outlineLevel="1" x14ac:dyDescent="0.35">
      <c r="B219" s="194"/>
      <c r="H219" s="288"/>
      <c r="K219" s="288"/>
      <c r="X219" s="186"/>
    </row>
    <row r="220" spans="1:24" outlineLevel="1" x14ac:dyDescent="0.35">
      <c r="B220" s="194"/>
      <c r="H220" s="288"/>
      <c r="K220" s="288"/>
      <c r="X220" s="186"/>
    </row>
    <row r="221" spans="1:24" ht="13.15" outlineLevel="1" thickBot="1" x14ac:dyDescent="0.4">
      <c r="B221" s="194"/>
      <c r="K221" s="288"/>
      <c r="X221" s="186"/>
    </row>
    <row r="222" spans="1:24" s="316" customFormat="1" ht="21" thickBot="1" x14ac:dyDescent="0.65">
      <c r="A222" s="314" t="s">
        <v>91</v>
      </c>
      <c r="B222" s="315"/>
      <c r="D222" s="317"/>
      <c r="E222" s="318"/>
      <c r="H222" s="319"/>
    </row>
    <row r="223" spans="1:24" s="287" customFormat="1" ht="13.15" x14ac:dyDescent="0.4">
      <c r="A223" s="287" t="s">
        <v>30</v>
      </c>
      <c r="B223" s="320" t="s">
        <v>76</v>
      </c>
      <c r="C223" s="287" t="s">
        <v>31</v>
      </c>
      <c r="D223" s="320" t="s">
        <v>26</v>
      </c>
      <c r="E223" s="287" t="s">
        <v>77</v>
      </c>
      <c r="F223" s="287" t="s">
        <v>78</v>
      </c>
    </row>
    <row r="224" spans="1:24" ht="13.5" customHeight="1" outlineLevel="1" x14ac:dyDescent="0.35">
      <c r="A224" s="186">
        <v>1</v>
      </c>
      <c r="B224" s="194"/>
      <c r="C224" s="96" t="s">
        <v>260</v>
      </c>
      <c r="D224" s="195">
        <v>31.7</v>
      </c>
      <c r="E224" s="324" t="s">
        <v>69</v>
      </c>
      <c r="F224" s="186">
        <v>43</v>
      </c>
      <c r="G224" s="186">
        <v>43</v>
      </c>
      <c r="H224" s="288"/>
      <c r="K224" s="288"/>
      <c r="X224" s="186"/>
    </row>
    <row r="225" spans="1:24" ht="13.5" customHeight="1" outlineLevel="1" x14ac:dyDescent="0.35">
      <c r="A225" s="186">
        <v>1</v>
      </c>
      <c r="B225" s="194"/>
      <c r="C225" s="194" t="s">
        <v>263</v>
      </c>
      <c r="D225" s="194">
        <v>23.7</v>
      </c>
      <c r="E225" s="194" t="s">
        <v>351</v>
      </c>
      <c r="F225" s="194">
        <v>41</v>
      </c>
      <c r="G225" s="194">
        <v>41</v>
      </c>
      <c r="H225" s="288"/>
      <c r="K225" s="288"/>
      <c r="X225" s="186"/>
    </row>
    <row r="226" spans="1:24" ht="13.5" customHeight="1" outlineLevel="1" x14ac:dyDescent="0.35">
      <c r="A226" s="186">
        <v>2</v>
      </c>
      <c r="B226" s="194"/>
      <c r="C226" s="96" t="s">
        <v>339</v>
      </c>
      <c r="D226" s="195">
        <v>31</v>
      </c>
      <c r="E226" s="324" t="s">
        <v>351</v>
      </c>
      <c r="F226" s="186">
        <v>39</v>
      </c>
      <c r="G226" s="186">
        <v>39</v>
      </c>
      <c r="H226" s="288"/>
      <c r="K226" s="288"/>
      <c r="X226" s="186"/>
    </row>
    <row r="227" spans="1:24" ht="13.5" customHeight="1" outlineLevel="1" x14ac:dyDescent="0.35">
      <c r="A227" s="186">
        <v>2</v>
      </c>
      <c r="B227" s="194"/>
      <c r="C227" s="96" t="s">
        <v>415</v>
      </c>
      <c r="D227" s="195">
        <v>24.9</v>
      </c>
      <c r="E227" s="324" t="s">
        <v>351</v>
      </c>
      <c r="F227" s="186">
        <v>37</v>
      </c>
      <c r="G227" s="186">
        <v>37</v>
      </c>
      <c r="H227" s="288"/>
      <c r="K227" s="288"/>
      <c r="X227" s="186"/>
    </row>
    <row r="228" spans="1:24" ht="13.5" customHeight="1" outlineLevel="1" x14ac:dyDescent="0.35">
      <c r="A228" s="186">
        <v>3</v>
      </c>
      <c r="B228" s="194"/>
      <c r="C228" s="194" t="s">
        <v>247</v>
      </c>
      <c r="D228" s="194">
        <v>29.1</v>
      </c>
      <c r="E228" s="194" t="s">
        <v>70</v>
      </c>
      <c r="F228" s="194">
        <v>37</v>
      </c>
      <c r="G228" s="194">
        <v>37</v>
      </c>
      <c r="H228" s="288"/>
      <c r="I228" s="325"/>
      <c r="K228" s="288"/>
      <c r="X228" s="186"/>
    </row>
    <row r="229" spans="1:24" ht="13.5" customHeight="1" outlineLevel="1" x14ac:dyDescent="0.35">
      <c r="A229" s="186">
        <v>4</v>
      </c>
      <c r="B229" s="194"/>
      <c r="C229" s="96" t="s">
        <v>427</v>
      </c>
      <c r="D229" s="195">
        <v>29.3</v>
      </c>
      <c r="E229" s="324" t="s">
        <v>175</v>
      </c>
      <c r="F229" s="186">
        <v>36</v>
      </c>
      <c r="G229" s="186">
        <v>36</v>
      </c>
      <c r="H229" s="288"/>
      <c r="K229" s="288"/>
      <c r="X229" s="186"/>
    </row>
    <row r="230" spans="1:24" ht="13.5" customHeight="1" outlineLevel="1" x14ac:dyDescent="0.35">
      <c r="A230" s="186">
        <v>5</v>
      </c>
      <c r="B230" s="194"/>
      <c r="C230" s="96" t="s">
        <v>160</v>
      </c>
      <c r="D230" s="195">
        <v>20.8</v>
      </c>
      <c r="E230" s="324" t="s">
        <v>69</v>
      </c>
      <c r="F230" s="186">
        <v>36</v>
      </c>
      <c r="G230" s="186">
        <v>36</v>
      </c>
      <c r="H230" s="288"/>
      <c r="K230" s="288"/>
      <c r="X230" s="186"/>
    </row>
    <row r="231" spans="1:24" ht="13.5" customHeight="1" outlineLevel="1" x14ac:dyDescent="0.35">
      <c r="A231" s="186">
        <v>6</v>
      </c>
      <c r="B231" s="194"/>
      <c r="C231" s="96" t="s">
        <v>202</v>
      </c>
      <c r="D231" s="195">
        <v>11.8</v>
      </c>
      <c r="E231" s="324" t="s">
        <v>80</v>
      </c>
      <c r="F231" s="186">
        <v>36</v>
      </c>
      <c r="G231" s="186">
        <v>36</v>
      </c>
      <c r="H231" s="288"/>
      <c r="K231" s="288"/>
      <c r="X231" s="186"/>
    </row>
    <row r="232" spans="1:24" ht="13.5" customHeight="1" outlineLevel="1" x14ac:dyDescent="0.35">
      <c r="A232" s="186">
        <v>7</v>
      </c>
      <c r="B232" s="194"/>
      <c r="C232" s="96" t="s">
        <v>157</v>
      </c>
      <c r="D232" s="195">
        <v>16</v>
      </c>
      <c r="E232" s="324" t="s">
        <v>175</v>
      </c>
      <c r="F232" s="186">
        <v>36</v>
      </c>
      <c r="G232" s="186">
        <v>36</v>
      </c>
      <c r="H232" s="194"/>
      <c r="K232" s="288"/>
      <c r="X232" s="186"/>
    </row>
    <row r="233" spans="1:24" ht="13.5" customHeight="1" outlineLevel="1" x14ac:dyDescent="0.35">
      <c r="A233" s="186">
        <v>8</v>
      </c>
      <c r="B233" s="194"/>
      <c r="C233" s="96" t="s">
        <v>204</v>
      </c>
      <c r="D233" s="195">
        <v>17.7</v>
      </c>
      <c r="E233" s="324" t="s">
        <v>175</v>
      </c>
      <c r="F233" s="186">
        <v>35</v>
      </c>
      <c r="G233" s="186">
        <v>35</v>
      </c>
      <c r="H233" s="288"/>
      <c r="K233" s="288"/>
      <c r="X233" s="186"/>
    </row>
    <row r="234" spans="1:24" ht="13.5" customHeight="1" outlineLevel="1" x14ac:dyDescent="0.35">
      <c r="A234" s="186">
        <v>9</v>
      </c>
      <c r="B234" s="194"/>
      <c r="C234" s="96" t="s">
        <v>430</v>
      </c>
      <c r="D234" s="195">
        <v>11</v>
      </c>
      <c r="E234" s="324" t="s">
        <v>175</v>
      </c>
      <c r="F234" s="186">
        <v>35</v>
      </c>
      <c r="G234" s="186">
        <v>35</v>
      </c>
      <c r="H234" s="288"/>
      <c r="K234" s="288"/>
      <c r="X234" s="186"/>
    </row>
    <row r="235" spans="1:24" ht="13.5" customHeight="1" outlineLevel="1" x14ac:dyDescent="0.35">
      <c r="A235" s="186">
        <v>10</v>
      </c>
      <c r="B235" s="194"/>
      <c r="C235" s="96" t="s">
        <v>148</v>
      </c>
      <c r="D235" s="195">
        <v>11.2</v>
      </c>
      <c r="E235" s="324" t="s">
        <v>70</v>
      </c>
      <c r="F235" s="186">
        <v>35</v>
      </c>
      <c r="G235" s="186">
        <v>35</v>
      </c>
      <c r="H235" s="288"/>
      <c r="K235" s="288"/>
      <c r="X235" s="186"/>
    </row>
    <row r="236" spans="1:24" ht="13.5" customHeight="1" outlineLevel="1" x14ac:dyDescent="0.35">
      <c r="A236" s="186">
        <v>11</v>
      </c>
      <c r="B236" s="194"/>
      <c r="C236" s="96" t="s">
        <v>450</v>
      </c>
      <c r="D236" s="195">
        <v>7.3</v>
      </c>
      <c r="E236" s="324" t="s">
        <v>70</v>
      </c>
      <c r="F236" s="186">
        <v>34</v>
      </c>
      <c r="G236" s="186">
        <v>34</v>
      </c>
      <c r="H236" s="288"/>
      <c r="K236" s="288"/>
      <c r="X236" s="186"/>
    </row>
    <row r="237" spans="1:24" ht="13.5" customHeight="1" outlineLevel="1" x14ac:dyDescent="0.35">
      <c r="A237" s="186">
        <v>12</v>
      </c>
      <c r="B237" s="194"/>
      <c r="C237" s="96" t="s">
        <v>413</v>
      </c>
      <c r="D237" s="195">
        <v>22.6</v>
      </c>
      <c r="E237" s="324" t="s">
        <v>70</v>
      </c>
      <c r="F237" s="186">
        <v>34</v>
      </c>
      <c r="G237" s="186">
        <v>34</v>
      </c>
      <c r="H237" s="288"/>
      <c r="K237" s="288"/>
      <c r="X237" s="186"/>
    </row>
    <row r="238" spans="1:24" ht="13.5" customHeight="1" outlineLevel="1" x14ac:dyDescent="0.35">
      <c r="A238" s="186">
        <v>13</v>
      </c>
      <c r="B238" s="194"/>
      <c r="C238" s="96" t="s">
        <v>445</v>
      </c>
      <c r="D238" s="195">
        <v>28.5</v>
      </c>
      <c r="E238" s="324" t="s">
        <v>69</v>
      </c>
      <c r="F238" s="186">
        <v>34</v>
      </c>
      <c r="G238" s="186">
        <v>34</v>
      </c>
      <c r="H238" s="288"/>
      <c r="K238" s="288"/>
      <c r="X238" s="186"/>
    </row>
    <row r="239" spans="1:24" ht="13.5" customHeight="1" outlineLevel="1" x14ac:dyDescent="0.35">
      <c r="A239" s="186">
        <v>14</v>
      </c>
      <c r="B239" s="194"/>
      <c r="C239" s="96" t="s">
        <v>336</v>
      </c>
      <c r="D239" s="195">
        <v>22.2</v>
      </c>
      <c r="E239" s="324" t="s">
        <v>70</v>
      </c>
      <c r="F239" s="186">
        <v>34</v>
      </c>
      <c r="G239" s="186">
        <v>34</v>
      </c>
      <c r="H239" s="288"/>
      <c r="K239" s="288"/>
      <c r="X239" s="186"/>
    </row>
    <row r="240" spans="1:24" ht="13.5" customHeight="1" outlineLevel="1" x14ac:dyDescent="0.35">
      <c r="A240" s="186">
        <v>15</v>
      </c>
      <c r="B240" s="194"/>
      <c r="C240" s="96" t="s">
        <v>179</v>
      </c>
      <c r="D240" s="195">
        <v>15.6</v>
      </c>
      <c r="E240" s="324" t="s">
        <v>175</v>
      </c>
      <c r="F240" s="186">
        <v>34</v>
      </c>
      <c r="G240" s="186">
        <v>34</v>
      </c>
      <c r="H240" s="288"/>
      <c r="K240" s="288"/>
      <c r="X240" s="186"/>
    </row>
    <row r="241" spans="1:24" ht="13.5" customHeight="1" outlineLevel="1" x14ac:dyDescent="0.35">
      <c r="A241" s="186">
        <v>16</v>
      </c>
      <c r="B241" s="194"/>
      <c r="C241" s="96" t="s">
        <v>293</v>
      </c>
      <c r="D241" s="195">
        <v>21.7</v>
      </c>
      <c r="E241" s="324" t="s">
        <v>294</v>
      </c>
      <c r="F241" s="186">
        <v>34</v>
      </c>
      <c r="G241" s="186">
        <v>34</v>
      </c>
      <c r="H241" s="288"/>
      <c r="K241" s="288"/>
      <c r="X241" s="186"/>
    </row>
    <row r="242" spans="1:24" ht="13.5" customHeight="1" outlineLevel="1" x14ac:dyDescent="0.35">
      <c r="A242" s="186">
        <v>17</v>
      </c>
      <c r="B242" s="194"/>
      <c r="C242" s="96" t="s">
        <v>353</v>
      </c>
      <c r="D242" s="195">
        <v>9.6999999999999993</v>
      </c>
      <c r="E242" s="324" t="s">
        <v>70</v>
      </c>
      <c r="F242" s="186">
        <v>34</v>
      </c>
      <c r="G242" s="186">
        <v>34</v>
      </c>
      <c r="H242" s="288"/>
      <c r="K242" s="288"/>
      <c r="X242" s="186"/>
    </row>
    <row r="243" spans="1:24" ht="13.5" customHeight="1" outlineLevel="1" x14ac:dyDescent="0.35">
      <c r="A243" s="186">
        <v>18</v>
      </c>
      <c r="B243" s="194"/>
      <c r="C243" s="96" t="s">
        <v>355</v>
      </c>
      <c r="D243" s="195">
        <v>18.5</v>
      </c>
      <c r="E243" s="324" t="s">
        <v>351</v>
      </c>
      <c r="F243" s="186">
        <v>34</v>
      </c>
      <c r="G243" s="186">
        <v>34</v>
      </c>
      <c r="H243" s="288"/>
      <c r="K243" s="288"/>
      <c r="X243" s="186"/>
    </row>
    <row r="244" spans="1:24" ht="13.5" customHeight="1" outlineLevel="1" x14ac:dyDescent="0.35">
      <c r="A244" s="186">
        <v>3</v>
      </c>
      <c r="B244" s="194"/>
      <c r="C244" s="96" t="s">
        <v>220</v>
      </c>
      <c r="D244" s="195">
        <v>20.100000000000001</v>
      </c>
      <c r="E244" s="324" t="s">
        <v>175</v>
      </c>
      <c r="F244" s="186">
        <v>33</v>
      </c>
      <c r="G244" s="186">
        <v>33</v>
      </c>
      <c r="H244" s="288"/>
      <c r="K244" s="288"/>
      <c r="X244" s="186"/>
    </row>
    <row r="245" spans="1:24" ht="13.5" customHeight="1" outlineLevel="1" x14ac:dyDescent="0.35">
      <c r="A245" s="186">
        <v>4</v>
      </c>
      <c r="B245" s="194"/>
      <c r="C245" s="96" t="s">
        <v>223</v>
      </c>
      <c r="D245" s="195">
        <v>11.7</v>
      </c>
      <c r="E245" s="324" t="s">
        <v>175</v>
      </c>
      <c r="F245" s="186">
        <v>33</v>
      </c>
      <c r="G245" s="186">
        <v>33</v>
      </c>
      <c r="H245" s="288"/>
      <c r="K245" s="288"/>
      <c r="X245" s="186"/>
    </row>
    <row r="246" spans="1:24" ht="13.5" customHeight="1" outlineLevel="1" x14ac:dyDescent="0.35">
      <c r="A246" s="186">
        <v>19</v>
      </c>
      <c r="B246" s="194"/>
      <c r="C246" s="96" t="s">
        <v>301</v>
      </c>
      <c r="D246" s="195">
        <v>34.9</v>
      </c>
      <c r="E246" s="324" t="s">
        <v>351</v>
      </c>
      <c r="F246" s="186">
        <v>33</v>
      </c>
      <c r="G246" s="186">
        <v>33</v>
      </c>
      <c r="H246" s="288"/>
      <c r="K246" s="288"/>
      <c r="X246" s="186"/>
    </row>
    <row r="247" spans="1:24" ht="13.5" customHeight="1" outlineLevel="1" x14ac:dyDescent="0.35">
      <c r="A247" s="186">
        <v>20</v>
      </c>
      <c r="B247" s="194"/>
      <c r="C247" s="96" t="s">
        <v>83</v>
      </c>
      <c r="D247" s="195">
        <v>31.6</v>
      </c>
      <c r="E247" s="324" t="s">
        <v>351</v>
      </c>
      <c r="F247" s="186">
        <v>33</v>
      </c>
      <c r="G247" s="186">
        <v>33</v>
      </c>
      <c r="H247" s="288"/>
      <c r="K247" s="288"/>
      <c r="X247" s="186"/>
    </row>
    <row r="248" spans="1:24" ht="13.5" customHeight="1" outlineLevel="1" x14ac:dyDescent="0.35">
      <c r="A248" s="186">
        <v>21</v>
      </c>
      <c r="B248" s="194"/>
      <c r="C248" s="96" t="s">
        <v>471</v>
      </c>
      <c r="D248" s="195">
        <v>10.3</v>
      </c>
      <c r="E248" s="324" t="s">
        <v>175</v>
      </c>
      <c r="F248" s="186">
        <v>33</v>
      </c>
      <c r="G248" s="186">
        <v>33</v>
      </c>
      <c r="H248" s="288"/>
      <c r="K248" s="288"/>
      <c r="X248" s="186"/>
    </row>
    <row r="249" spans="1:24" ht="13.5" customHeight="1" outlineLevel="1" x14ac:dyDescent="0.35">
      <c r="A249" s="186">
        <v>22</v>
      </c>
      <c r="B249" s="194"/>
      <c r="C249" s="96" t="s">
        <v>212</v>
      </c>
      <c r="D249" s="195">
        <v>23.6</v>
      </c>
      <c r="E249" s="324" t="s">
        <v>175</v>
      </c>
      <c r="F249" s="186">
        <v>33</v>
      </c>
      <c r="G249" s="186">
        <v>33</v>
      </c>
      <c r="H249" s="288"/>
      <c r="K249" s="288"/>
      <c r="X249" s="186"/>
    </row>
    <row r="250" spans="1:24" ht="13.5" customHeight="1" outlineLevel="1" x14ac:dyDescent="0.35">
      <c r="A250" s="186">
        <v>23</v>
      </c>
      <c r="B250" s="194"/>
      <c r="C250" s="96" t="s">
        <v>141</v>
      </c>
      <c r="D250" s="195">
        <v>18.600000000000001</v>
      </c>
      <c r="E250" s="324" t="s">
        <v>70</v>
      </c>
      <c r="F250" s="186">
        <v>33</v>
      </c>
      <c r="G250" s="186">
        <v>33</v>
      </c>
      <c r="H250" s="288"/>
      <c r="K250" s="288"/>
      <c r="X250" s="186"/>
    </row>
    <row r="251" spans="1:24" ht="13.5" customHeight="1" outlineLevel="1" x14ac:dyDescent="0.35">
      <c r="A251" s="186">
        <v>24</v>
      </c>
      <c r="B251" s="194"/>
      <c r="C251" s="96" t="s">
        <v>332</v>
      </c>
      <c r="D251" s="195">
        <v>13.8</v>
      </c>
      <c r="E251" s="324" t="s">
        <v>351</v>
      </c>
      <c r="F251" s="186">
        <v>32</v>
      </c>
      <c r="G251" s="186">
        <v>32</v>
      </c>
      <c r="H251" s="288"/>
      <c r="K251" s="288"/>
      <c r="X251" s="186"/>
    </row>
    <row r="252" spans="1:24" ht="13.5" customHeight="1" outlineLevel="1" x14ac:dyDescent="0.35">
      <c r="A252" s="186">
        <v>25</v>
      </c>
      <c r="B252" s="194"/>
      <c r="C252" s="96" t="s">
        <v>479</v>
      </c>
      <c r="D252" s="195">
        <v>25</v>
      </c>
      <c r="E252" s="324" t="s">
        <v>175</v>
      </c>
      <c r="F252" s="186">
        <v>32</v>
      </c>
      <c r="G252" s="186">
        <v>32</v>
      </c>
      <c r="H252" s="288"/>
      <c r="K252" s="288"/>
      <c r="X252" s="186"/>
    </row>
    <row r="253" spans="1:24" ht="13.5" customHeight="1" outlineLevel="1" x14ac:dyDescent="0.35">
      <c r="A253" s="186">
        <v>26</v>
      </c>
      <c r="B253" s="194"/>
      <c r="C253" s="96" t="s">
        <v>208</v>
      </c>
      <c r="D253" s="195">
        <v>17.7</v>
      </c>
      <c r="E253" s="324" t="s">
        <v>175</v>
      </c>
      <c r="F253" s="186">
        <v>32</v>
      </c>
      <c r="G253" s="186">
        <v>32</v>
      </c>
      <c r="H253" s="288"/>
      <c r="K253" s="288"/>
      <c r="X253" s="186"/>
    </row>
    <row r="254" spans="1:24" ht="13.5" customHeight="1" outlineLevel="1" x14ac:dyDescent="0.35">
      <c r="A254" s="186">
        <v>27</v>
      </c>
      <c r="B254" s="194"/>
      <c r="C254" s="96" t="s">
        <v>417</v>
      </c>
      <c r="D254" s="195">
        <v>25.2</v>
      </c>
      <c r="E254" s="324" t="s">
        <v>175</v>
      </c>
      <c r="F254" s="186">
        <v>32</v>
      </c>
      <c r="G254" s="186">
        <v>32</v>
      </c>
      <c r="H254" s="288"/>
      <c r="K254" s="288"/>
      <c r="X254" s="186"/>
    </row>
    <row r="255" spans="1:24" ht="13.5" customHeight="1" outlineLevel="1" x14ac:dyDescent="0.35">
      <c r="A255" s="186">
        <v>28</v>
      </c>
      <c r="B255" s="194"/>
      <c r="C255" s="96" t="s">
        <v>352</v>
      </c>
      <c r="D255" s="195">
        <v>13.8</v>
      </c>
      <c r="E255" s="324" t="s">
        <v>351</v>
      </c>
      <c r="F255" s="186">
        <v>32</v>
      </c>
      <c r="G255" s="186">
        <v>32</v>
      </c>
      <c r="H255" s="288"/>
      <c r="K255" s="288"/>
      <c r="X255" s="186"/>
    </row>
    <row r="256" spans="1:24" ht="13.5" customHeight="1" outlineLevel="1" x14ac:dyDescent="0.35">
      <c r="A256" s="186">
        <v>5</v>
      </c>
      <c r="B256" s="194"/>
      <c r="C256" s="96" t="s">
        <v>472</v>
      </c>
      <c r="D256" s="195">
        <v>22.4</v>
      </c>
      <c r="E256" s="324" t="s">
        <v>351</v>
      </c>
      <c r="F256" s="186">
        <v>31</v>
      </c>
      <c r="G256" s="186">
        <v>31</v>
      </c>
      <c r="H256" s="288"/>
      <c r="K256" s="288"/>
      <c r="X256" s="186"/>
    </row>
    <row r="257" spans="1:24" ht="13.5" customHeight="1" outlineLevel="1" x14ac:dyDescent="0.35">
      <c r="A257" s="186">
        <v>29</v>
      </c>
      <c r="B257" s="194"/>
      <c r="C257" s="96" t="s">
        <v>256</v>
      </c>
      <c r="D257" s="195">
        <v>29.2</v>
      </c>
      <c r="E257" s="324" t="s">
        <v>175</v>
      </c>
      <c r="F257" s="186">
        <v>30</v>
      </c>
      <c r="G257" s="186">
        <v>30</v>
      </c>
      <c r="H257" s="288"/>
      <c r="K257" s="288"/>
      <c r="X257" s="186"/>
    </row>
    <row r="258" spans="1:24" ht="13.5" customHeight="1" outlineLevel="1" x14ac:dyDescent="0.35">
      <c r="A258" s="186">
        <v>30</v>
      </c>
      <c r="B258" s="194"/>
      <c r="C258" s="96" t="s">
        <v>201</v>
      </c>
      <c r="D258" s="195">
        <v>35.1</v>
      </c>
      <c r="E258" s="324" t="s">
        <v>72</v>
      </c>
      <c r="F258" s="186">
        <v>30</v>
      </c>
      <c r="G258" s="186">
        <v>30</v>
      </c>
      <c r="H258" s="288"/>
      <c r="K258" s="288"/>
      <c r="X258" s="186"/>
    </row>
    <row r="259" spans="1:24" ht="13.5" customHeight="1" outlineLevel="1" x14ac:dyDescent="0.35">
      <c r="A259" s="186">
        <v>31</v>
      </c>
      <c r="B259" s="194"/>
      <c r="C259" s="96" t="s">
        <v>272</v>
      </c>
      <c r="D259" s="195">
        <v>8.3000000000000007</v>
      </c>
      <c r="E259" s="324" t="s">
        <v>80</v>
      </c>
      <c r="F259" s="186">
        <v>30</v>
      </c>
      <c r="G259" s="186">
        <v>30</v>
      </c>
      <c r="H259" s="288"/>
      <c r="K259" s="288"/>
      <c r="X259" s="186"/>
    </row>
    <row r="260" spans="1:24" ht="13.5" customHeight="1" outlineLevel="1" x14ac:dyDescent="0.35">
      <c r="A260" s="186">
        <v>32</v>
      </c>
      <c r="B260" s="194"/>
      <c r="C260" s="96" t="s">
        <v>166</v>
      </c>
      <c r="D260" s="195">
        <v>40.6</v>
      </c>
      <c r="E260" s="324" t="s">
        <v>351</v>
      </c>
      <c r="F260" s="186">
        <v>30</v>
      </c>
      <c r="G260" s="186">
        <v>30</v>
      </c>
      <c r="H260" s="288"/>
      <c r="K260" s="288"/>
      <c r="X260" s="186"/>
    </row>
    <row r="261" spans="1:24" ht="13.5" customHeight="1" outlineLevel="1" x14ac:dyDescent="0.35">
      <c r="A261" s="186">
        <v>6</v>
      </c>
      <c r="B261" s="194"/>
      <c r="C261" s="96" t="s">
        <v>219</v>
      </c>
      <c r="D261" s="195">
        <v>20.9</v>
      </c>
      <c r="E261" s="324" t="s">
        <v>175</v>
      </c>
      <c r="F261" s="186">
        <v>29</v>
      </c>
      <c r="G261" s="186">
        <v>29</v>
      </c>
      <c r="H261" s="288"/>
      <c r="K261" s="288"/>
      <c r="X261" s="186"/>
    </row>
    <row r="262" spans="1:24" ht="13.5" customHeight="1" outlineLevel="1" x14ac:dyDescent="0.35">
      <c r="A262" s="186">
        <v>33</v>
      </c>
      <c r="B262" s="194"/>
      <c r="C262" s="96" t="s">
        <v>177</v>
      </c>
      <c r="D262" s="195">
        <v>14.3</v>
      </c>
      <c r="E262" s="324" t="s">
        <v>175</v>
      </c>
      <c r="F262" s="186">
        <v>29</v>
      </c>
      <c r="G262" s="186">
        <v>29</v>
      </c>
      <c r="H262" s="288"/>
      <c r="K262" s="288"/>
      <c r="X262" s="186"/>
    </row>
    <row r="263" spans="1:24" ht="13.5" customHeight="1" outlineLevel="1" x14ac:dyDescent="0.35">
      <c r="A263" s="186">
        <v>34</v>
      </c>
      <c r="B263" s="194"/>
      <c r="C263" s="96" t="s">
        <v>478</v>
      </c>
      <c r="D263" s="195">
        <v>21</v>
      </c>
      <c r="E263" s="324" t="s">
        <v>69</v>
      </c>
      <c r="F263" s="186">
        <v>28</v>
      </c>
      <c r="G263" s="186">
        <v>28</v>
      </c>
      <c r="H263" s="288"/>
      <c r="K263" s="288"/>
      <c r="X263" s="186"/>
    </row>
    <row r="264" spans="1:24" ht="13.5" customHeight="1" outlineLevel="1" x14ac:dyDescent="0.35">
      <c r="A264" s="186">
        <v>35</v>
      </c>
      <c r="B264" s="194"/>
      <c r="C264" s="96" t="s">
        <v>185</v>
      </c>
      <c r="D264" s="195">
        <v>23.4</v>
      </c>
      <c r="E264" s="324" t="s">
        <v>175</v>
      </c>
      <c r="F264" s="186">
        <v>28</v>
      </c>
      <c r="G264" s="186">
        <v>28</v>
      </c>
      <c r="H264" s="288"/>
      <c r="K264" s="288"/>
      <c r="X264" s="186"/>
    </row>
    <row r="265" spans="1:24" ht="13.5" customHeight="1" outlineLevel="1" x14ac:dyDescent="0.35">
      <c r="A265" s="186">
        <v>36</v>
      </c>
      <c r="B265" s="194"/>
      <c r="C265" s="96" t="s">
        <v>265</v>
      </c>
      <c r="D265" s="195">
        <v>17.3</v>
      </c>
      <c r="E265" s="324" t="s">
        <v>175</v>
      </c>
      <c r="F265" s="186">
        <v>27</v>
      </c>
      <c r="G265" s="186">
        <v>27</v>
      </c>
      <c r="H265" s="288"/>
      <c r="K265" s="288"/>
      <c r="X265" s="186"/>
    </row>
    <row r="266" spans="1:24" ht="13.5" customHeight="1" outlineLevel="1" x14ac:dyDescent="0.35">
      <c r="A266" s="186">
        <v>37</v>
      </c>
      <c r="B266" s="194"/>
      <c r="C266" s="96" t="s">
        <v>235</v>
      </c>
      <c r="D266" s="195">
        <v>10.8</v>
      </c>
      <c r="E266" s="324" t="s">
        <v>351</v>
      </c>
      <c r="F266" s="186">
        <v>27</v>
      </c>
      <c r="G266" s="186">
        <v>27</v>
      </c>
      <c r="H266" s="288"/>
      <c r="K266" s="288"/>
      <c r="X266" s="186"/>
    </row>
    <row r="267" spans="1:24" ht="13.5" customHeight="1" outlineLevel="1" x14ac:dyDescent="0.35">
      <c r="A267" s="186">
        <v>38</v>
      </c>
      <c r="B267" s="194"/>
      <c r="C267" s="96" t="s">
        <v>215</v>
      </c>
      <c r="D267" s="195">
        <v>21</v>
      </c>
      <c r="E267" s="324" t="s">
        <v>175</v>
      </c>
      <c r="F267" s="186">
        <v>27</v>
      </c>
      <c r="G267" s="186">
        <v>27</v>
      </c>
      <c r="H267" s="288"/>
      <c r="K267" s="288"/>
      <c r="X267" s="186"/>
    </row>
    <row r="268" spans="1:24" ht="13.5" customHeight="1" outlineLevel="1" x14ac:dyDescent="0.35">
      <c r="A268" s="186">
        <v>39</v>
      </c>
      <c r="B268" s="194"/>
      <c r="C268" s="96" t="s">
        <v>424</v>
      </c>
      <c r="D268" s="195">
        <v>12.5</v>
      </c>
      <c r="E268" s="324" t="s">
        <v>70</v>
      </c>
      <c r="F268" s="186">
        <v>27</v>
      </c>
      <c r="G268" s="186">
        <v>27</v>
      </c>
      <c r="H268" s="288"/>
      <c r="K268" s="288"/>
      <c r="X268" s="186"/>
    </row>
    <row r="269" spans="1:24" ht="13.5" customHeight="1" outlineLevel="1" x14ac:dyDescent="0.35">
      <c r="A269" s="186">
        <v>40</v>
      </c>
      <c r="B269" s="194"/>
      <c r="C269" s="96" t="s">
        <v>184</v>
      </c>
      <c r="D269" s="195">
        <v>18.5</v>
      </c>
      <c r="E269" s="324" t="s">
        <v>175</v>
      </c>
      <c r="F269" s="186">
        <v>26</v>
      </c>
      <c r="G269" s="186">
        <v>26</v>
      </c>
      <c r="H269" s="288"/>
      <c r="K269" s="288"/>
      <c r="X269" s="186"/>
    </row>
    <row r="270" spans="1:24" ht="13.5" customHeight="1" outlineLevel="1" x14ac:dyDescent="0.35">
      <c r="A270" s="186">
        <v>41</v>
      </c>
      <c r="B270" s="194"/>
      <c r="C270" s="96" t="s">
        <v>146</v>
      </c>
      <c r="D270" s="195">
        <v>20.9</v>
      </c>
      <c r="E270" s="324" t="s">
        <v>69</v>
      </c>
      <c r="F270" s="186">
        <v>26</v>
      </c>
      <c r="G270" s="186">
        <v>26</v>
      </c>
      <c r="H270" s="288"/>
      <c r="K270" s="288"/>
      <c r="X270" s="186"/>
    </row>
    <row r="271" spans="1:24" ht="13.5" customHeight="1" outlineLevel="1" x14ac:dyDescent="0.35">
      <c r="A271" s="186">
        <v>42</v>
      </c>
      <c r="B271" s="194"/>
      <c r="C271" s="96" t="s">
        <v>243</v>
      </c>
      <c r="D271" s="195">
        <v>17.8</v>
      </c>
      <c r="E271" s="324" t="s">
        <v>69</v>
      </c>
      <c r="F271" s="186">
        <v>25</v>
      </c>
      <c r="G271" s="186">
        <v>25</v>
      </c>
      <c r="H271" s="288"/>
      <c r="K271" s="288"/>
      <c r="X271" s="186"/>
    </row>
    <row r="272" spans="1:24" ht="13.5" customHeight="1" outlineLevel="1" x14ac:dyDescent="0.35">
      <c r="A272" s="186">
        <v>43</v>
      </c>
      <c r="B272" s="194"/>
      <c r="C272" s="96" t="s">
        <v>161</v>
      </c>
      <c r="D272" s="195">
        <v>27.4</v>
      </c>
      <c r="E272" s="324" t="s">
        <v>175</v>
      </c>
      <c r="F272" s="186">
        <v>25</v>
      </c>
      <c r="G272" s="186">
        <v>25</v>
      </c>
      <c r="H272" s="288"/>
      <c r="K272" s="288"/>
      <c r="X272" s="186"/>
    </row>
    <row r="273" spans="1:24" ht="13.5" customHeight="1" outlineLevel="1" x14ac:dyDescent="0.35">
      <c r="A273" s="186">
        <v>44</v>
      </c>
      <c r="B273" s="194"/>
      <c r="C273" s="96" t="s">
        <v>159</v>
      </c>
      <c r="D273" s="195">
        <v>24.5</v>
      </c>
      <c r="E273" s="324" t="s">
        <v>175</v>
      </c>
      <c r="F273" s="186">
        <v>25</v>
      </c>
      <c r="G273" s="186">
        <v>25</v>
      </c>
      <c r="H273" s="288"/>
      <c r="K273" s="288"/>
      <c r="X273" s="186"/>
    </row>
    <row r="274" spans="1:24" ht="13.5" customHeight="1" outlineLevel="1" x14ac:dyDescent="0.35">
      <c r="A274" s="186">
        <v>45</v>
      </c>
      <c r="B274" s="194"/>
      <c r="C274" s="96" t="s">
        <v>237</v>
      </c>
      <c r="D274" s="195">
        <v>25.4</v>
      </c>
      <c r="E274" s="324" t="s">
        <v>175</v>
      </c>
      <c r="F274" s="186">
        <v>23</v>
      </c>
      <c r="G274" s="186">
        <v>23</v>
      </c>
      <c r="H274" s="288"/>
      <c r="K274" s="288"/>
      <c r="X274" s="186"/>
    </row>
    <row r="275" spans="1:24" ht="13.5" customHeight="1" outlineLevel="1" x14ac:dyDescent="0.35">
      <c r="A275" s="186">
        <v>46</v>
      </c>
      <c r="B275" s="194"/>
      <c r="C275" s="186" t="s">
        <v>155</v>
      </c>
      <c r="D275" s="195">
        <v>10</v>
      </c>
      <c r="E275" s="196" t="s">
        <v>175</v>
      </c>
      <c r="F275" s="186">
        <v>22</v>
      </c>
      <c r="G275" s="186">
        <v>22</v>
      </c>
      <c r="H275" s="288"/>
      <c r="K275" s="288"/>
      <c r="X275" s="186"/>
    </row>
    <row r="276" spans="1:24" ht="13.5" customHeight="1" outlineLevel="1" x14ac:dyDescent="0.35">
      <c r="A276" s="186">
        <v>47</v>
      </c>
      <c r="B276" s="194"/>
      <c r="C276" s="186" t="s">
        <v>348</v>
      </c>
      <c r="D276" s="195">
        <v>25.2</v>
      </c>
      <c r="E276" s="196" t="s">
        <v>175</v>
      </c>
      <c r="F276" s="186">
        <v>19</v>
      </c>
      <c r="G276" s="186">
        <v>19</v>
      </c>
      <c r="H276" s="288"/>
      <c r="K276" s="288"/>
      <c r="X276" s="186"/>
    </row>
    <row r="277" spans="1:24" ht="13.5" customHeight="1" outlineLevel="1" x14ac:dyDescent="0.35">
      <c r="A277" s="186">
        <v>48</v>
      </c>
      <c r="B277" s="194"/>
      <c r="C277" s="186" t="s">
        <v>416</v>
      </c>
      <c r="D277" s="195">
        <v>22.7</v>
      </c>
      <c r="E277" s="196" t="s">
        <v>69</v>
      </c>
      <c r="F277" s="186">
        <v>17</v>
      </c>
      <c r="G277" s="186">
        <v>17</v>
      </c>
      <c r="H277" s="288"/>
      <c r="K277" s="288"/>
      <c r="X277" s="186"/>
    </row>
    <row r="278" spans="1:24" ht="13.5" customHeight="1" outlineLevel="1" x14ac:dyDescent="0.35">
      <c r="A278" s="186">
        <v>55</v>
      </c>
      <c r="B278" s="194"/>
      <c r="G278" s="186">
        <v>38</v>
      </c>
      <c r="H278" s="288"/>
      <c r="K278" s="288"/>
      <c r="X278" s="186"/>
    </row>
    <row r="279" spans="1:24" ht="13.5" customHeight="1" outlineLevel="1" x14ac:dyDescent="0.35">
      <c r="A279" s="186">
        <v>56</v>
      </c>
      <c r="B279" s="194"/>
      <c r="G279" s="186">
        <v>20</v>
      </c>
      <c r="H279" s="288"/>
      <c r="K279" s="288"/>
      <c r="X279" s="186"/>
    </row>
    <row r="280" spans="1:24" ht="13.5" customHeight="1" outlineLevel="1" x14ac:dyDescent="0.35">
      <c r="A280" s="186">
        <v>57</v>
      </c>
      <c r="B280" s="194"/>
      <c r="G280" s="186">
        <v>40</v>
      </c>
      <c r="H280" s="288"/>
      <c r="K280" s="288"/>
      <c r="X280" s="186"/>
    </row>
    <row r="281" spans="1:24" ht="13.5" customHeight="1" outlineLevel="1" x14ac:dyDescent="0.35">
      <c r="A281" s="186">
        <v>58</v>
      </c>
      <c r="B281" s="194"/>
      <c r="G281" s="186">
        <v>18</v>
      </c>
      <c r="H281" s="288"/>
      <c r="K281" s="288"/>
      <c r="X281" s="186"/>
    </row>
    <row r="282" spans="1:24" ht="13.5" customHeight="1" outlineLevel="1" x14ac:dyDescent="0.35">
      <c r="A282" s="186">
        <v>59</v>
      </c>
      <c r="B282" s="194"/>
      <c r="G282" s="186">
        <v>47</v>
      </c>
      <c r="H282" s="288"/>
      <c r="K282" s="288"/>
      <c r="X282" s="186"/>
    </row>
    <row r="283" spans="1:24" ht="13.5" customHeight="1" outlineLevel="1" x14ac:dyDescent="0.35">
      <c r="A283" s="186">
        <v>60</v>
      </c>
      <c r="B283" s="194"/>
      <c r="G283" s="186">
        <v>60</v>
      </c>
      <c r="H283" s="288"/>
      <c r="K283" s="288"/>
      <c r="X283" s="186"/>
    </row>
    <row r="284" spans="1:24" ht="13.5" customHeight="1" outlineLevel="1" x14ac:dyDescent="0.35">
      <c r="A284" s="186">
        <v>61</v>
      </c>
      <c r="B284" s="194"/>
      <c r="G284" s="186">
        <v>23</v>
      </c>
      <c r="H284" s="288"/>
      <c r="K284" s="288"/>
    </row>
    <row r="285" spans="1:24" ht="13.5" customHeight="1" outlineLevel="1" x14ac:dyDescent="0.35">
      <c r="A285" s="186">
        <v>62</v>
      </c>
      <c r="B285" s="194"/>
      <c r="H285" s="288"/>
      <c r="K285" s="288"/>
    </row>
    <row r="286" spans="1:24" ht="13.5" customHeight="1" outlineLevel="1" x14ac:dyDescent="0.35">
      <c r="A286" s="186">
        <v>63</v>
      </c>
      <c r="B286" s="194"/>
      <c r="H286" s="288"/>
      <c r="K286" s="288"/>
    </row>
    <row r="287" spans="1:24" ht="13.5" customHeight="1" outlineLevel="1" x14ac:dyDescent="0.35">
      <c r="A287" s="186">
        <v>64</v>
      </c>
      <c r="B287" s="194"/>
      <c r="G287" s="186">
        <v>21</v>
      </c>
      <c r="H287" s="288"/>
      <c r="K287" s="288"/>
    </row>
    <row r="288" spans="1:24" ht="13.5" customHeight="1" outlineLevel="1" x14ac:dyDescent="0.35">
      <c r="B288" s="194"/>
      <c r="H288" s="288"/>
      <c r="K288" s="288"/>
    </row>
    <row r="289" spans="2:11" ht="13.5" customHeight="1" outlineLevel="1" x14ac:dyDescent="0.35">
      <c r="B289" s="194"/>
      <c r="H289" s="288"/>
      <c r="K289" s="288"/>
    </row>
    <row r="290" spans="2:11" ht="13.5" customHeight="1" outlineLevel="1" x14ac:dyDescent="0.35">
      <c r="B290" s="194"/>
      <c r="H290" s="288"/>
      <c r="K290" s="288"/>
    </row>
    <row r="291" spans="2:11" ht="13.5" customHeight="1" outlineLevel="1" x14ac:dyDescent="0.35">
      <c r="B291" s="194"/>
      <c r="H291" s="288"/>
      <c r="K291" s="288"/>
    </row>
    <row r="292" spans="2:11" ht="13.5" customHeight="1" outlineLevel="1" x14ac:dyDescent="0.35">
      <c r="B292" s="194"/>
      <c r="H292" s="288"/>
      <c r="K292" s="288"/>
    </row>
    <row r="293" spans="2:11" ht="13.5" customHeight="1" outlineLevel="1" x14ac:dyDescent="0.35">
      <c r="B293" s="194"/>
      <c r="H293" s="288"/>
      <c r="K293" s="288"/>
    </row>
    <row r="294" spans="2:11" ht="13.5" customHeight="1" outlineLevel="1" x14ac:dyDescent="0.35">
      <c r="B294" s="194"/>
      <c r="H294" s="288"/>
      <c r="K294" s="288"/>
    </row>
    <row r="295" spans="2:11" ht="13.5" customHeight="1" outlineLevel="1" x14ac:dyDescent="0.35">
      <c r="B295" s="194"/>
      <c r="H295" s="288"/>
      <c r="K295" s="288"/>
    </row>
    <row r="296" spans="2:11" ht="13.5" customHeight="1" outlineLevel="1" x14ac:dyDescent="0.35">
      <c r="B296" s="194"/>
      <c r="H296" s="288"/>
      <c r="K296" s="288"/>
    </row>
    <row r="297" spans="2:11" ht="13.5" customHeight="1" outlineLevel="1" x14ac:dyDescent="0.35">
      <c r="B297" s="194"/>
      <c r="H297" s="288"/>
      <c r="K297" s="288"/>
    </row>
    <row r="298" spans="2:11" ht="13.5" customHeight="1" outlineLevel="1" x14ac:dyDescent="0.35">
      <c r="B298" s="194"/>
      <c r="H298" s="288"/>
      <c r="K298" s="288"/>
    </row>
    <row r="299" spans="2:11" ht="13.5" customHeight="1" outlineLevel="1" x14ac:dyDescent="0.35">
      <c r="B299" s="194"/>
      <c r="H299" s="288"/>
      <c r="K299" s="288"/>
    </row>
    <row r="300" spans="2:11" ht="13.5" customHeight="1" outlineLevel="1" x14ac:dyDescent="0.35">
      <c r="B300" s="194"/>
      <c r="H300" s="288"/>
      <c r="K300" s="288"/>
    </row>
    <row r="301" spans="2:11" ht="13.5" customHeight="1" outlineLevel="1" x14ac:dyDescent="0.35">
      <c r="B301" s="194"/>
      <c r="H301" s="288"/>
      <c r="K301" s="288"/>
    </row>
    <row r="302" spans="2:11" ht="13.5" customHeight="1" outlineLevel="1" x14ac:dyDescent="0.35">
      <c r="B302" s="194"/>
      <c r="H302" s="288"/>
      <c r="K302" s="288"/>
    </row>
    <row r="303" spans="2:11" ht="13.5" customHeight="1" outlineLevel="1" x14ac:dyDescent="0.35">
      <c r="B303" s="194"/>
      <c r="K303" s="288"/>
    </row>
    <row r="304" spans="2:11" ht="13.5" customHeight="1" outlineLevel="1" x14ac:dyDescent="0.35">
      <c r="B304" s="194"/>
      <c r="K304" s="288"/>
    </row>
    <row r="305" spans="2:11" ht="13.5" customHeight="1" outlineLevel="1" x14ac:dyDescent="0.35">
      <c r="B305" s="194"/>
      <c r="K305" s="288"/>
    </row>
    <row r="306" spans="2:11" ht="13.5" customHeight="1" outlineLevel="1" x14ac:dyDescent="0.35">
      <c r="B306" s="194"/>
      <c r="K306" s="288"/>
    </row>
    <row r="307" spans="2:11" ht="13.5" customHeight="1" outlineLevel="1" x14ac:dyDescent="0.35">
      <c r="B307" s="194"/>
      <c r="K307" s="288"/>
    </row>
    <row r="308" spans="2:11" ht="13.5" customHeight="1" outlineLevel="1" x14ac:dyDescent="0.35">
      <c r="B308" s="194"/>
      <c r="K308" s="288"/>
    </row>
    <row r="309" spans="2:11" ht="13.5" customHeight="1" outlineLevel="1" x14ac:dyDescent="0.35">
      <c r="B309" s="194"/>
      <c r="K309" s="288"/>
    </row>
    <row r="310" spans="2:11" ht="13.5" customHeight="1" outlineLevel="1" x14ac:dyDescent="0.35">
      <c r="B310" s="194"/>
      <c r="K310" s="288"/>
    </row>
    <row r="311" spans="2:11" ht="13.5" customHeight="1" outlineLevel="1" x14ac:dyDescent="0.35">
      <c r="B311" s="194"/>
      <c r="K311" s="288"/>
    </row>
    <row r="312" spans="2:11" ht="13.5" customHeight="1" outlineLevel="1" x14ac:dyDescent="0.35">
      <c r="B312" s="194"/>
      <c r="K312" s="288"/>
    </row>
    <row r="313" spans="2:11" ht="13.5" customHeight="1" outlineLevel="1" x14ac:dyDescent="0.35">
      <c r="B313" s="194"/>
      <c r="K313" s="288"/>
    </row>
    <row r="314" spans="2:11" ht="13.5" customHeight="1" outlineLevel="1" x14ac:dyDescent="0.35">
      <c r="B314" s="194"/>
      <c r="K314" s="288"/>
    </row>
    <row r="315" spans="2:11" ht="13.5" customHeight="1" outlineLevel="1" x14ac:dyDescent="0.35">
      <c r="B315" s="194"/>
      <c r="K315" s="288"/>
    </row>
    <row r="316" spans="2:11" ht="13.5" customHeight="1" outlineLevel="1" x14ac:dyDescent="0.35">
      <c r="B316" s="194"/>
      <c r="K316" s="288"/>
    </row>
    <row r="317" spans="2:11" ht="13.5" customHeight="1" outlineLevel="1" x14ac:dyDescent="0.35">
      <c r="B317" s="194"/>
      <c r="K317" s="288"/>
    </row>
    <row r="318" spans="2:11" ht="13.5" customHeight="1" outlineLevel="1" x14ac:dyDescent="0.35">
      <c r="B318" s="194"/>
      <c r="K318" s="288"/>
    </row>
    <row r="319" spans="2:11" ht="13.5" customHeight="1" outlineLevel="1" x14ac:dyDescent="0.35">
      <c r="B319" s="194"/>
      <c r="K319" s="288"/>
    </row>
    <row r="320" spans="2:11" ht="13.5" customHeight="1" outlineLevel="1" x14ac:dyDescent="0.35">
      <c r="B320" s="194"/>
      <c r="K320" s="288"/>
    </row>
    <row r="321" spans="1:24" ht="13.5" customHeight="1" outlineLevel="1" thickBot="1" x14ac:dyDescent="0.4">
      <c r="B321" s="194"/>
      <c r="K321" s="288"/>
    </row>
    <row r="322" spans="1:24" s="316" customFormat="1" ht="21" thickBot="1" x14ac:dyDescent="0.65">
      <c r="A322" s="314" t="s">
        <v>340</v>
      </c>
      <c r="B322" s="315"/>
      <c r="D322" s="317"/>
      <c r="E322" s="318"/>
      <c r="H322" s="319"/>
      <c r="X322" s="326"/>
    </row>
    <row r="323" spans="1:24" s="287" customFormat="1" ht="13.15" x14ac:dyDescent="0.4">
      <c r="A323" s="287" t="s">
        <v>30</v>
      </c>
      <c r="B323" s="320" t="s">
        <v>76</v>
      </c>
      <c r="C323" s="287" t="s">
        <v>31</v>
      </c>
      <c r="D323" s="320" t="s">
        <v>26</v>
      </c>
      <c r="E323" s="287" t="s">
        <v>77</v>
      </c>
      <c r="F323" s="287" t="s">
        <v>78</v>
      </c>
      <c r="X323" s="327"/>
    </row>
    <row r="324" spans="1:24" ht="13.5" customHeight="1" outlineLevel="2" x14ac:dyDescent="0.35">
      <c r="A324" s="186">
        <v>1</v>
      </c>
      <c r="B324" s="194"/>
      <c r="C324" s="96" t="s">
        <v>450</v>
      </c>
      <c r="D324" s="195">
        <v>7.3</v>
      </c>
      <c r="E324" s="324" t="s">
        <v>70</v>
      </c>
      <c r="F324" s="186">
        <v>27</v>
      </c>
      <c r="G324" s="186">
        <v>27</v>
      </c>
      <c r="H324" s="288"/>
      <c r="K324" s="288"/>
    </row>
    <row r="325" spans="1:24" ht="13.5" customHeight="1" outlineLevel="2" x14ac:dyDescent="0.35">
      <c r="A325" s="186">
        <v>2</v>
      </c>
      <c r="B325" s="194"/>
      <c r="C325" s="96" t="s">
        <v>430</v>
      </c>
      <c r="D325" s="195">
        <v>11</v>
      </c>
      <c r="E325" s="324" t="s">
        <v>175</v>
      </c>
      <c r="F325" s="186">
        <v>24</v>
      </c>
      <c r="G325" s="186">
        <v>24</v>
      </c>
      <c r="H325" s="288"/>
      <c r="K325" s="288"/>
    </row>
    <row r="326" spans="1:24" ht="13.5" customHeight="1" outlineLevel="2" x14ac:dyDescent="0.35">
      <c r="A326" s="186">
        <v>3</v>
      </c>
      <c r="B326" s="194"/>
      <c r="C326" s="96" t="s">
        <v>353</v>
      </c>
      <c r="D326" s="195">
        <v>9.6999999999999993</v>
      </c>
      <c r="E326" s="324" t="s">
        <v>70</v>
      </c>
      <c r="F326" s="186">
        <v>24</v>
      </c>
      <c r="G326" s="186">
        <v>24</v>
      </c>
      <c r="H326" s="288"/>
      <c r="K326" s="288"/>
    </row>
    <row r="327" spans="1:24" ht="13.5" customHeight="1" outlineLevel="2" x14ac:dyDescent="0.35">
      <c r="A327" s="186">
        <v>4</v>
      </c>
      <c r="B327" s="194"/>
      <c r="C327" s="96" t="s">
        <v>471</v>
      </c>
      <c r="D327" s="195">
        <v>10.3</v>
      </c>
      <c r="E327" s="324" t="s">
        <v>175</v>
      </c>
      <c r="F327" s="186">
        <v>23</v>
      </c>
      <c r="G327" s="186">
        <v>23</v>
      </c>
      <c r="H327" s="288"/>
      <c r="K327" s="288"/>
    </row>
    <row r="328" spans="1:24" ht="13.5" customHeight="1" outlineLevel="2" x14ac:dyDescent="0.35">
      <c r="A328" s="186">
        <v>5</v>
      </c>
      <c r="B328" s="194"/>
      <c r="C328" s="96" t="s">
        <v>202</v>
      </c>
      <c r="D328" s="195">
        <v>11.8</v>
      </c>
      <c r="E328" s="324" t="s">
        <v>80</v>
      </c>
      <c r="F328" s="186">
        <v>23</v>
      </c>
      <c r="G328" s="186">
        <v>23</v>
      </c>
      <c r="H328" s="288"/>
      <c r="K328" s="288"/>
    </row>
    <row r="329" spans="1:24" ht="13.5" customHeight="1" outlineLevel="2" x14ac:dyDescent="0.35">
      <c r="A329" s="186">
        <v>6</v>
      </c>
      <c r="B329" s="194"/>
      <c r="C329" s="96" t="s">
        <v>148</v>
      </c>
      <c r="D329" s="195">
        <v>11.2</v>
      </c>
      <c r="E329" s="324" t="s">
        <v>70</v>
      </c>
      <c r="F329" s="186">
        <v>23</v>
      </c>
      <c r="G329" s="186">
        <v>23</v>
      </c>
      <c r="H329" s="288"/>
      <c r="K329" s="288"/>
    </row>
    <row r="330" spans="1:24" ht="13.5" customHeight="1" outlineLevel="2" x14ac:dyDescent="0.35">
      <c r="A330" s="186">
        <v>7</v>
      </c>
      <c r="B330" s="194"/>
      <c r="C330" s="96" t="s">
        <v>272</v>
      </c>
      <c r="D330" s="195">
        <v>8.3000000000000007</v>
      </c>
      <c r="E330" s="324" t="s">
        <v>80</v>
      </c>
      <c r="F330" s="186">
        <v>21</v>
      </c>
      <c r="G330" s="186">
        <v>21</v>
      </c>
      <c r="H330" s="288"/>
      <c r="K330" s="288"/>
    </row>
    <row r="331" spans="1:24" ht="13.5" customHeight="1" outlineLevel="2" x14ac:dyDescent="0.35">
      <c r="A331" s="186">
        <v>8</v>
      </c>
      <c r="B331" s="194"/>
      <c r="C331" s="96" t="s">
        <v>157</v>
      </c>
      <c r="D331" s="195">
        <v>16</v>
      </c>
      <c r="E331" s="324" t="s">
        <v>175</v>
      </c>
      <c r="F331" s="186">
        <v>20</v>
      </c>
      <c r="G331" s="186">
        <v>20</v>
      </c>
      <c r="H331" s="288"/>
      <c r="K331" s="288"/>
    </row>
    <row r="332" spans="1:24" ht="13.5" customHeight="1" outlineLevel="2" x14ac:dyDescent="0.35">
      <c r="A332" s="186">
        <v>9</v>
      </c>
      <c r="B332" s="194"/>
      <c r="C332" s="96" t="s">
        <v>352</v>
      </c>
      <c r="D332" s="195">
        <v>13.8</v>
      </c>
      <c r="E332" s="324" t="s">
        <v>351</v>
      </c>
      <c r="F332" s="186">
        <v>20</v>
      </c>
      <c r="G332" s="186">
        <v>20</v>
      </c>
      <c r="H332" s="288"/>
      <c r="K332" s="288"/>
    </row>
    <row r="333" spans="1:24" ht="13.5" customHeight="1" outlineLevel="2" x14ac:dyDescent="0.35">
      <c r="A333" s="186">
        <v>10</v>
      </c>
      <c r="B333" s="194"/>
      <c r="C333" s="96" t="s">
        <v>179</v>
      </c>
      <c r="D333" s="195">
        <v>15.6</v>
      </c>
      <c r="E333" s="324" t="s">
        <v>175</v>
      </c>
      <c r="F333" s="186">
        <v>19</v>
      </c>
      <c r="G333" s="186">
        <v>19</v>
      </c>
      <c r="H333" s="288"/>
      <c r="K333" s="288"/>
    </row>
    <row r="334" spans="1:24" ht="13.5" customHeight="1" outlineLevel="2" x14ac:dyDescent="0.35">
      <c r="A334" s="186">
        <v>11</v>
      </c>
      <c r="B334" s="194"/>
      <c r="C334" s="96" t="s">
        <v>332</v>
      </c>
      <c r="D334" s="195">
        <v>13.8</v>
      </c>
      <c r="E334" s="324" t="s">
        <v>351</v>
      </c>
      <c r="F334" s="186">
        <v>17</v>
      </c>
      <c r="G334" s="186">
        <v>17</v>
      </c>
      <c r="H334" s="288"/>
      <c r="K334" s="288"/>
    </row>
    <row r="335" spans="1:24" ht="13.5" customHeight="1" outlineLevel="2" x14ac:dyDescent="0.35">
      <c r="A335" s="186">
        <v>12</v>
      </c>
      <c r="B335" s="194"/>
      <c r="C335" s="96" t="s">
        <v>155</v>
      </c>
      <c r="D335" s="195">
        <v>10</v>
      </c>
      <c r="E335" s="324" t="s">
        <v>175</v>
      </c>
      <c r="F335" s="186">
        <v>17</v>
      </c>
      <c r="G335" s="186">
        <v>17</v>
      </c>
      <c r="H335" s="288"/>
      <c r="K335" s="288"/>
    </row>
    <row r="336" spans="1:24" ht="13.5" customHeight="1" outlineLevel="2" x14ac:dyDescent="0.35">
      <c r="A336" s="186">
        <v>13</v>
      </c>
      <c r="B336" s="194"/>
      <c r="C336" s="96" t="s">
        <v>235</v>
      </c>
      <c r="D336" s="195">
        <v>10.8</v>
      </c>
      <c r="E336" s="324" t="s">
        <v>351</v>
      </c>
      <c r="F336" s="186">
        <v>17</v>
      </c>
      <c r="G336" s="186">
        <v>17</v>
      </c>
      <c r="H336" s="288"/>
      <c r="K336" s="288"/>
    </row>
    <row r="337" spans="1:11" ht="13.5" customHeight="1" outlineLevel="2" x14ac:dyDescent="0.35">
      <c r="A337" s="186">
        <v>14</v>
      </c>
      <c r="B337" s="194"/>
      <c r="C337" s="96" t="s">
        <v>424</v>
      </c>
      <c r="D337" s="195">
        <v>12.5</v>
      </c>
      <c r="E337" s="324" t="s">
        <v>70</v>
      </c>
      <c r="F337" s="186">
        <v>17</v>
      </c>
      <c r="G337" s="186">
        <v>17</v>
      </c>
      <c r="H337" s="288"/>
      <c r="K337" s="288"/>
    </row>
    <row r="338" spans="1:11" ht="13.5" customHeight="1" outlineLevel="2" x14ac:dyDescent="0.35">
      <c r="A338" s="186">
        <v>15</v>
      </c>
      <c r="B338" s="194"/>
      <c r="C338" s="96" t="s">
        <v>204</v>
      </c>
      <c r="D338" s="195">
        <v>17.7</v>
      </c>
      <c r="E338" s="324" t="s">
        <v>175</v>
      </c>
      <c r="F338" s="186">
        <v>16</v>
      </c>
      <c r="G338" s="186">
        <v>16</v>
      </c>
      <c r="H338" s="288"/>
      <c r="K338" s="288"/>
    </row>
    <row r="339" spans="1:11" ht="13.5" customHeight="1" outlineLevel="2" x14ac:dyDescent="0.35">
      <c r="A339" s="186">
        <v>16</v>
      </c>
      <c r="B339" s="194"/>
      <c r="C339" s="96" t="s">
        <v>355</v>
      </c>
      <c r="D339" s="195">
        <v>18.5</v>
      </c>
      <c r="E339" s="324" t="s">
        <v>351</v>
      </c>
      <c r="F339" s="186">
        <v>16</v>
      </c>
      <c r="G339" s="186">
        <v>16</v>
      </c>
      <c r="H339" s="288"/>
      <c r="K339" s="288"/>
    </row>
    <row r="340" spans="1:11" ht="13.5" customHeight="1" outlineLevel="2" x14ac:dyDescent="0.35">
      <c r="A340" s="186">
        <v>17</v>
      </c>
      <c r="B340" s="194"/>
      <c r="C340" s="96" t="s">
        <v>177</v>
      </c>
      <c r="D340" s="195">
        <v>14.3</v>
      </c>
      <c r="E340" s="324" t="s">
        <v>175</v>
      </c>
      <c r="F340" s="186">
        <v>15</v>
      </c>
      <c r="G340" s="186">
        <v>15</v>
      </c>
      <c r="H340" s="288"/>
      <c r="K340" s="288"/>
    </row>
    <row r="341" spans="1:11" ht="13.5" customHeight="1" outlineLevel="2" x14ac:dyDescent="0.35">
      <c r="A341" s="186">
        <v>18</v>
      </c>
      <c r="B341" s="194"/>
      <c r="C341" s="96" t="s">
        <v>208</v>
      </c>
      <c r="D341" s="195">
        <v>17.7</v>
      </c>
      <c r="E341" s="324" t="s">
        <v>175</v>
      </c>
      <c r="F341" s="186">
        <v>15</v>
      </c>
      <c r="G341" s="186">
        <v>15</v>
      </c>
      <c r="H341" s="288"/>
      <c r="K341" s="288"/>
    </row>
    <row r="342" spans="1:11" ht="13.5" customHeight="1" outlineLevel="2" x14ac:dyDescent="0.35">
      <c r="A342" s="186">
        <v>19</v>
      </c>
      <c r="B342" s="194"/>
      <c r="C342" s="96" t="s">
        <v>336</v>
      </c>
      <c r="D342" s="195">
        <v>22.2</v>
      </c>
      <c r="E342" s="324" t="s">
        <v>70</v>
      </c>
      <c r="F342" s="186">
        <v>15</v>
      </c>
      <c r="G342" s="186">
        <v>15</v>
      </c>
      <c r="H342" s="288"/>
      <c r="K342" s="288"/>
    </row>
    <row r="343" spans="1:11" ht="13.5" customHeight="1" outlineLevel="2" x14ac:dyDescent="0.35">
      <c r="A343" s="186">
        <v>20</v>
      </c>
      <c r="B343" s="194"/>
      <c r="C343" s="96" t="s">
        <v>141</v>
      </c>
      <c r="D343" s="195">
        <v>18.600000000000001</v>
      </c>
      <c r="E343" s="324" t="s">
        <v>70</v>
      </c>
      <c r="F343" s="186">
        <v>15</v>
      </c>
      <c r="G343" s="186">
        <v>15</v>
      </c>
      <c r="H343" s="288"/>
      <c r="K343" s="288"/>
    </row>
    <row r="344" spans="1:11" ht="13.5" customHeight="1" outlineLevel="2" x14ac:dyDescent="0.35">
      <c r="A344" s="186">
        <v>21</v>
      </c>
      <c r="B344" s="194"/>
      <c r="C344" s="96" t="s">
        <v>160</v>
      </c>
      <c r="D344" s="195">
        <v>20.8</v>
      </c>
      <c r="E344" s="324" t="s">
        <v>69</v>
      </c>
      <c r="F344" s="186">
        <v>14</v>
      </c>
      <c r="G344" s="186">
        <v>14</v>
      </c>
      <c r="H344" s="288"/>
      <c r="K344" s="288"/>
    </row>
    <row r="345" spans="1:11" ht="13.5" customHeight="1" outlineLevel="2" x14ac:dyDescent="0.35">
      <c r="A345" s="186">
        <v>22</v>
      </c>
      <c r="B345" s="194"/>
      <c r="C345" s="96" t="s">
        <v>293</v>
      </c>
      <c r="D345" s="195">
        <v>21.7</v>
      </c>
      <c r="E345" s="324" t="s">
        <v>294</v>
      </c>
      <c r="F345" s="186">
        <v>13</v>
      </c>
      <c r="G345" s="186">
        <v>13</v>
      </c>
      <c r="H345" s="288"/>
      <c r="K345" s="288"/>
    </row>
    <row r="346" spans="1:11" ht="13.5" customHeight="1" outlineLevel="2" x14ac:dyDescent="0.35">
      <c r="A346" s="186">
        <v>23</v>
      </c>
      <c r="B346" s="194"/>
      <c r="C346" s="96" t="s">
        <v>413</v>
      </c>
      <c r="D346" s="195">
        <v>22.6</v>
      </c>
      <c r="E346" s="324" t="s">
        <v>70</v>
      </c>
      <c r="F346" s="186">
        <v>12</v>
      </c>
      <c r="G346" s="186">
        <v>12</v>
      </c>
      <c r="H346" s="288"/>
      <c r="K346" s="288"/>
    </row>
    <row r="347" spans="1:11" ht="13.5" customHeight="1" outlineLevel="2" x14ac:dyDescent="0.35">
      <c r="A347" s="186">
        <v>24</v>
      </c>
      <c r="B347" s="194"/>
      <c r="C347" s="96" t="s">
        <v>265</v>
      </c>
      <c r="D347" s="195">
        <v>17.3</v>
      </c>
      <c r="E347" s="324" t="s">
        <v>175</v>
      </c>
      <c r="F347" s="186">
        <v>10</v>
      </c>
      <c r="G347" s="186">
        <v>10</v>
      </c>
      <c r="H347" s="288"/>
      <c r="K347" s="288"/>
    </row>
    <row r="348" spans="1:11" ht="13.5" customHeight="1" outlineLevel="2" x14ac:dyDescent="0.35">
      <c r="A348" s="186">
        <v>25</v>
      </c>
      <c r="B348" s="194"/>
      <c r="C348" s="96" t="s">
        <v>445</v>
      </c>
      <c r="D348" s="195">
        <v>28.5</v>
      </c>
      <c r="E348" s="324" t="s">
        <v>69</v>
      </c>
      <c r="F348" s="186">
        <v>10</v>
      </c>
      <c r="G348" s="186">
        <v>10</v>
      </c>
      <c r="H348" s="288"/>
      <c r="K348" s="288"/>
    </row>
    <row r="349" spans="1:11" ht="13.5" customHeight="1" outlineLevel="2" x14ac:dyDescent="0.35">
      <c r="A349" s="186">
        <v>26</v>
      </c>
      <c r="B349" s="194"/>
      <c r="C349" s="96" t="s">
        <v>339</v>
      </c>
      <c r="D349" s="195">
        <v>31</v>
      </c>
      <c r="E349" s="324" t="s">
        <v>351</v>
      </c>
      <c r="F349" s="186">
        <v>10</v>
      </c>
      <c r="G349" s="186">
        <v>10</v>
      </c>
      <c r="H349" s="288"/>
      <c r="K349" s="288"/>
    </row>
    <row r="350" spans="1:11" ht="13.5" customHeight="1" outlineLevel="2" x14ac:dyDescent="0.35">
      <c r="A350" s="186">
        <v>27</v>
      </c>
      <c r="B350" s="194"/>
      <c r="C350" s="96" t="s">
        <v>260</v>
      </c>
      <c r="D350" s="195">
        <v>31.7</v>
      </c>
      <c r="E350" s="324" t="s">
        <v>69</v>
      </c>
      <c r="F350" s="186">
        <v>10</v>
      </c>
      <c r="G350" s="186">
        <v>10</v>
      </c>
      <c r="H350" s="288"/>
      <c r="K350" s="288"/>
    </row>
    <row r="351" spans="1:11" ht="13.5" customHeight="1" outlineLevel="2" x14ac:dyDescent="0.35">
      <c r="A351" s="186">
        <v>28</v>
      </c>
      <c r="B351" s="194"/>
      <c r="C351" s="96" t="s">
        <v>184</v>
      </c>
      <c r="D351" s="195">
        <v>18.5</v>
      </c>
      <c r="E351" s="324" t="s">
        <v>175</v>
      </c>
      <c r="F351" s="186">
        <v>10</v>
      </c>
      <c r="G351" s="186">
        <v>10</v>
      </c>
      <c r="H351" s="288"/>
      <c r="K351" s="288"/>
    </row>
    <row r="352" spans="1:11" ht="13.5" customHeight="1" outlineLevel="2" x14ac:dyDescent="0.35">
      <c r="A352" s="186">
        <v>29</v>
      </c>
      <c r="B352" s="194"/>
      <c r="C352" s="96" t="s">
        <v>417</v>
      </c>
      <c r="D352" s="195">
        <v>25.2</v>
      </c>
      <c r="E352" s="324" t="s">
        <v>175</v>
      </c>
      <c r="F352" s="186">
        <v>10</v>
      </c>
      <c r="G352" s="186">
        <v>10</v>
      </c>
      <c r="H352" s="325"/>
      <c r="K352" s="288"/>
    </row>
    <row r="353" spans="1:11" ht="13.5" customHeight="1" outlineLevel="2" x14ac:dyDescent="0.35">
      <c r="A353" s="186">
        <v>30</v>
      </c>
      <c r="B353" s="194"/>
      <c r="C353" s="96" t="s">
        <v>478</v>
      </c>
      <c r="D353" s="195">
        <v>21</v>
      </c>
      <c r="E353" s="324" t="s">
        <v>69</v>
      </c>
      <c r="F353" s="186">
        <v>9</v>
      </c>
      <c r="G353" s="186">
        <v>9</v>
      </c>
      <c r="H353" s="288"/>
      <c r="K353" s="288"/>
    </row>
    <row r="354" spans="1:11" ht="13.5" customHeight="1" outlineLevel="2" x14ac:dyDescent="0.35">
      <c r="A354" s="186">
        <v>31</v>
      </c>
      <c r="B354" s="194"/>
      <c r="C354" s="96" t="s">
        <v>212</v>
      </c>
      <c r="D354" s="195">
        <v>23.6</v>
      </c>
      <c r="E354" s="324" t="s">
        <v>175</v>
      </c>
      <c r="F354" s="186">
        <v>9</v>
      </c>
      <c r="G354" s="186">
        <v>9</v>
      </c>
      <c r="H354" s="288"/>
      <c r="K354" s="288"/>
    </row>
    <row r="355" spans="1:11" ht="13.5" customHeight="1" outlineLevel="2" x14ac:dyDescent="0.35">
      <c r="A355" s="186">
        <v>32</v>
      </c>
      <c r="B355" s="194"/>
      <c r="C355" s="96" t="s">
        <v>215</v>
      </c>
      <c r="D355" s="195">
        <v>21</v>
      </c>
      <c r="E355" s="324" t="s">
        <v>175</v>
      </c>
      <c r="F355" s="186">
        <v>9</v>
      </c>
      <c r="G355" s="186">
        <v>9</v>
      </c>
      <c r="H355" s="288"/>
      <c r="K355" s="288"/>
    </row>
    <row r="356" spans="1:11" ht="13.5" customHeight="1" outlineLevel="2" x14ac:dyDescent="0.35">
      <c r="A356" s="186">
        <v>33</v>
      </c>
      <c r="B356" s="194"/>
      <c r="C356" s="96" t="s">
        <v>247</v>
      </c>
      <c r="D356" s="195">
        <v>29.1</v>
      </c>
      <c r="E356" s="324" t="s">
        <v>70</v>
      </c>
      <c r="F356" s="186">
        <v>9</v>
      </c>
      <c r="G356" s="186">
        <v>9</v>
      </c>
      <c r="H356" s="288"/>
      <c r="K356" s="288"/>
    </row>
    <row r="357" spans="1:11" ht="13.5" customHeight="1" outlineLevel="2" x14ac:dyDescent="0.35">
      <c r="A357" s="186">
        <v>34</v>
      </c>
      <c r="B357" s="194"/>
      <c r="C357" s="96" t="s">
        <v>479</v>
      </c>
      <c r="D357" s="195">
        <v>25</v>
      </c>
      <c r="E357" s="324" t="s">
        <v>175</v>
      </c>
      <c r="F357" s="186">
        <v>9</v>
      </c>
      <c r="G357" s="186">
        <v>9</v>
      </c>
      <c r="H357" s="288"/>
      <c r="K357" s="288"/>
    </row>
    <row r="358" spans="1:11" ht="13.5" customHeight="1" outlineLevel="2" x14ac:dyDescent="0.35">
      <c r="A358" s="186">
        <v>35</v>
      </c>
      <c r="B358" s="194"/>
      <c r="C358" s="96" t="s">
        <v>243</v>
      </c>
      <c r="D358" s="195">
        <v>17.8</v>
      </c>
      <c r="E358" s="324" t="s">
        <v>69</v>
      </c>
      <c r="F358" s="186">
        <v>9</v>
      </c>
      <c r="G358" s="186">
        <v>9</v>
      </c>
      <c r="H358" s="288"/>
      <c r="K358" s="288"/>
    </row>
    <row r="359" spans="1:11" ht="13.5" customHeight="1" outlineLevel="2" x14ac:dyDescent="0.35">
      <c r="A359" s="186">
        <v>36</v>
      </c>
      <c r="B359" s="194"/>
      <c r="C359" s="96" t="s">
        <v>185</v>
      </c>
      <c r="D359" s="195">
        <v>23.4</v>
      </c>
      <c r="E359" s="324" t="s">
        <v>175</v>
      </c>
      <c r="F359" s="186">
        <v>8</v>
      </c>
      <c r="G359" s="186">
        <v>8</v>
      </c>
      <c r="H359" s="288"/>
      <c r="K359" s="288"/>
    </row>
    <row r="360" spans="1:11" ht="13.5" customHeight="1" outlineLevel="2" x14ac:dyDescent="0.35">
      <c r="A360" s="186">
        <v>37</v>
      </c>
      <c r="B360" s="194"/>
      <c r="C360" s="96" t="s">
        <v>237</v>
      </c>
      <c r="D360" s="195">
        <v>25.4</v>
      </c>
      <c r="E360" s="324" t="s">
        <v>175</v>
      </c>
      <c r="F360" s="186">
        <v>8</v>
      </c>
      <c r="G360" s="186">
        <v>8</v>
      </c>
      <c r="H360" s="288"/>
      <c r="K360" s="288"/>
    </row>
    <row r="361" spans="1:11" ht="13.5" customHeight="1" outlineLevel="2" x14ac:dyDescent="0.35">
      <c r="A361" s="186">
        <v>38</v>
      </c>
      <c r="B361" s="194"/>
      <c r="C361" s="96" t="s">
        <v>427</v>
      </c>
      <c r="D361" s="195">
        <v>29.3</v>
      </c>
      <c r="E361" s="324" t="s">
        <v>175</v>
      </c>
      <c r="F361" s="186">
        <v>7</v>
      </c>
      <c r="G361" s="186">
        <v>7</v>
      </c>
      <c r="H361" s="288"/>
      <c r="K361" s="288"/>
    </row>
    <row r="362" spans="1:11" ht="13.5" customHeight="1" outlineLevel="2" x14ac:dyDescent="0.35">
      <c r="A362" s="186">
        <v>39</v>
      </c>
      <c r="B362" s="194"/>
      <c r="C362" s="96" t="s">
        <v>146</v>
      </c>
      <c r="D362" s="195">
        <v>20.9</v>
      </c>
      <c r="E362" s="324" t="s">
        <v>69</v>
      </c>
      <c r="F362" s="186">
        <v>7</v>
      </c>
      <c r="G362" s="186">
        <v>7</v>
      </c>
      <c r="H362" s="288"/>
      <c r="K362" s="288"/>
    </row>
    <row r="363" spans="1:11" ht="13.5" customHeight="1" outlineLevel="2" x14ac:dyDescent="0.35">
      <c r="A363" s="186">
        <v>40</v>
      </c>
      <c r="B363" s="194"/>
      <c r="C363" s="96" t="s">
        <v>161</v>
      </c>
      <c r="D363" s="195">
        <v>27.4</v>
      </c>
      <c r="E363" s="324" t="s">
        <v>175</v>
      </c>
      <c r="F363" s="186">
        <v>7</v>
      </c>
      <c r="G363" s="186">
        <v>7</v>
      </c>
      <c r="H363" s="288"/>
      <c r="K363" s="288"/>
    </row>
    <row r="364" spans="1:11" ht="13.5" customHeight="1" outlineLevel="2" x14ac:dyDescent="0.35">
      <c r="A364" s="186">
        <v>41</v>
      </c>
      <c r="B364" s="194"/>
      <c r="C364" s="96" t="s">
        <v>159</v>
      </c>
      <c r="D364" s="195">
        <v>24.5</v>
      </c>
      <c r="E364" s="324" t="s">
        <v>175</v>
      </c>
      <c r="F364" s="186">
        <v>7</v>
      </c>
      <c r="G364" s="186">
        <v>7</v>
      </c>
      <c r="H364" s="288"/>
      <c r="K364" s="288"/>
    </row>
    <row r="365" spans="1:11" ht="13.5" customHeight="1" outlineLevel="2" x14ac:dyDescent="0.35">
      <c r="A365" s="186">
        <v>42</v>
      </c>
      <c r="B365" s="194"/>
      <c r="C365" s="96" t="s">
        <v>301</v>
      </c>
      <c r="D365" s="195">
        <v>34.9</v>
      </c>
      <c r="E365" s="324" t="s">
        <v>351</v>
      </c>
      <c r="F365" s="186">
        <v>5</v>
      </c>
      <c r="G365" s="186">
        <v>5</v>
      </c>
      <c r="H365" s="288"/>
      <c r="K365" s="288"/>
    </row>
    <row r="366" spans="1:11" ht="13.5" customHeight="1" outlineLevel="2" x14ac:dyDescent="0.35">
      <c r="A366" s="186">
        <v>43</v>
      </c>
      <c r="B366" s="194"/>
      <c r="C366" s="96" t="s">
        <v>256</v>
      </c>
      <c r="D366" s="195">
        <v>29.2</v>
      </c>
      <c r="E366" s="324" t="s">
        <v>175</v>
      </c>
      <c r="F366" s="186">
        <v>5</v>
      </c>
      <c r="G366" s="186">
        <v>5</v>
      </c>
      <c r="H366" s="288"/>
      <c r="K366" s="288"/>
    </row>
    <row r="367" spans="1:11" ht="13.5" customHeight="1" outlineLevel="2" x14ac:dyDescent="0.35">
      <c r="A367" s="186">
        <v>44</v>
      </c>
      <c r="B367" s="194"/>
      <c r="C367" s="96" t="s">
        <v>83</v>
      </c>
      <c r="D367" s="195">
        <v>31.6</v>
      </c>
      <c r="E367" s="324" t="s">
        <v>351</v>
      </c>
      <c r="F367" s="186">
        <v>4</v>
      </c>
      <c r="G367" s="186">
        <v>4</v>
      </c>
      <c r="H367" s="288"/>
      <c r="K367" s="288"/>
    </row>
    <row r="368" spans="1:11" ht="13.5" customHeight="1" outlineLevel="2" x14ac:dyDescent="0.35">
      <c r="A368" s="186">
        <v>45</v>
      </c>
      <c r="B368" s="194"/>
      <c r="C368" s="96" t="s">
        <v>166</v>
      </c>
      <c r="D368" s="195">
        <v>40.6</v>
      </c>
      <c r="E368" s="324" t="s">
        <v>351</v>
      </c>
      <c r="F368" s="186">
        <v>3</v>
      </c>
      <c r="G368" s="186">
        <v>3</v>
      </c>
      <c r="H368" s="288"/>
      <c r="K368" s="288"/>
    </row>
    <row r="369" spans="1:8" ht="13.5" customHeight="1" outlineLevel="2" x14ac:dyDescent="0.35">
      <c r="A369" s="186">
        <v>46</v>
      </c>
      <c r="B369" s="194"/>
      <c r="C369" s="96" t="s">
        <v>348</v>
      </c>
      <c r="D369" s="195">
        <v>25.2</v>
      </c>
      <c r="E369" s="324" t="s">
        <v>175</v>
      </c>
      <c r="F369" s="186">
        <v>3</v>
      </c>
      <c r="G369" s="186">
        <v>3</v>
      </c>
      <c r="H369" s="288"/>
    </row>
    <row r="370" spans="1:8" ht="13.5" customHeight="1" outlineLevel="2" x14ac:dyDescent="0.35">
      <c r="A370" s="186">
        <v>47</v>
      </c>
      <c r="B370" s="194"/>
      <c r="C370" s="96" t="s">
        <v>201</v>
      </c>
      <c r="D370" s="195">
        <v>35.1</v>
      </c>
      <c r="E370" s="324" t="s">
        <v>72</v>
      </c>
      <c r="F370" s="186">
        <v>2</v>
      </c>
      <c r="G370" s="186">
        <v>2</v>
      </c>
      <c r="H370" s="288"/>
    </row>
    <row r="371" spans="1:8" ht="13.5" customHeight="1" outlineLevel="2" x14ac:dyDescent="0.35">
      <c r="A371" s="186">
        <v>48</v>
      </c>
      <c r="B371" s="194"/>
      <c r="C371" s="96" t="s">
        <v>416</v>
      </c>
      <c r="D371" s="195">
        <v>22.7</v>
      </c>
      <c r="E371" s="324" t="s">
        <v>69</v>
      </c>
      <c r="F371" s="186">
        <v>1</v>
      </c>
      <c r="G371" s="186">
        <v>1</v>
      </c>
      <c r="H371" s="288"/>
    </row>
    <row r="372" spans="1:8" ht="13.5" customHeight="1" outlineLevel="2" x14ac:dyDescent="0.35">
      <c r="A372" s="186">
        <v>49</v>
      </c>
      <c r="B372" s="194"/>
      <c r="H372" s="288"/>
    </row>
    <row r="373" spans="1:8" ht="13.5" customHeight="1" outlineLevel="2" x14ac:dyDescent="0.35">
      <c r="A373" s="186">
        <v>50</v>
      </c>
      <c r="B373" s="194"/>
      <c r="H373" s="288"/>
    </row>
    <row r="374" spans="1:8" ht="13.5" customHeight="1" outlineLevel="2" x14ac:dyDescent="0.35">
      <c r="A374" s="186">
        <v>51</v>
      </c>
      <c r="B374" s="194"/>
      <c r="H374" s="288"/>
    </row>
    <row r="375" spans="1:8" ht="13.5" customHeight="1" outlineLevel="2" x14ac:dyDescent="0.35">
      <c r="B375" s="194"/>
      <c r="G375" s="186">
        <v>16</v>
      </c>
      <c r="H375" s="288"/>
    </row>
    <row r="376" spans="1:8" ht="13.5" customHeight="1" outlineLevel="2" x14ac:dyDescent="0.35">
      <c r="B376" s="194"/>
      <c r="G376" s="186">
        <v>4</v>
      </c>
      <c r="H376" s="288"/>
    </row>
    <row r="377" spans="1:8" ht="13.5" customHeight="1" outlineLevel="2" x14ac:dyDescent="0.35">
      <c r="D377" s="194"/>
      <c r="E377" s="186"/>
    </row>
    <row r="378" spans="1:8" ht="13.5" customHeight="1" outlineLevel="2" x14ac:dyDescent="0.35">
      <c r="D378" s="194"/>
      <c r="E378" s="186"/>
    </row>
    <row r="379" spans="1:8" ht="13.5" customHeight="1" outlineLevel="2" x14ac:dyDescent="0.35">
      <c r="D379" s="194"/>
      <c r="E379" s="186"/>
    </row>
    <row r="380" spans="1:8" ht="13.5" customHeight="1" outlineLevel="2" x14ac:dyDescent="0.35">
      <c r="D380" s="194"/>
      <c r="E380" s="186"/>
    </row>
    <row r="381" spans="1:8" ht="13.5" customHeight="1" outlineLevel="2" x14ac:dyDescent="0.35">
      <c r="D381" s="194"/>
      <c r="E381" s="186"/>
    </row>
    <row r="382" spans="1:8" ht="13.5" customHeight="1" outlineLevel="2" x14ac:dyDescent="0.35">
      <c r="D382" s="194"/>
      <c r="E382" s="186"/>
    </row>
    <row r="383" spans="1:8" ht="13.5" customHeight="1" outlineLevel="2" x14ac:dyDescent="0.35">
      <c r="D383" s="194"/>
      <c r="E383" s="186"/>
    </row>
    <row r="384" spans="1:8" ht="13.5" customHeight="1" outlineLevel="2" x14ac:dyDescent="0.35">
      <c r="D384" s="194"/>
      <c r="E384" s="186"/>
    </row>
    <row r="385" spans="4:5" ht="13.5" customHeight="1" outlineLevel="2" x14ac:dyDescent="0.35">
      <c r="D385" s="194"/>
      <c r="E385" s="186"/>
    </row>
    <row r="386" spans="4:5" ht="13.5" customHeight="1" outlineLevel="2" x14ac:dyDescent="0.35">
      <c r="D386" s="194"/>
      <c r="E386" s="186"/>
    </row>
    <row r="387" spans="4:5" ht="13.5" customHeight="1" outlineLevel="2" x14ac:dyDescent="0.35">
      <c r="D387" s="194"/>
      <c r="E387" s="186"/>
    </row>
    <row r="388" spans="4:5" ht="13.5" customHeight="1" outlineLevel="2" x14ac:dyDescent="0.35">
      <c r="D388" s="194"/>
      <c r="E388" s="186"/>
    </row>
    <row r="389" spans="4:5" ht="13.5" customHeight="1" outlineLevel="2" x14ac:dyDescent="0.35">
      <c r="D389" s="194"/>
      <c r="E389" s="186"/>
    </row>
    <row r="390" spans="4:5" ht="13.5" customHeight="1" outlineLevel="2" x14ac:dyDescent="0.35">
      <c r="D390" s="194"/>
      <c r="E390" s="186"/>
    </row>
    <row r="391" spans="4:5" ht="13.5" customHeight="1" outlineLevel="2" x14ac:dyDescent="0.35">
      <c r="D391" s="194"/>
      <c r="E391" s="186"/>
    </row>
    <row r="392" spans="4:5" ht="13.5" customHeight="1" outlineLevel="2" x14ac:dyDescent="0.35">
      <c r="D392" s="194"/>
      <c r="E392" s="186"/>
    </row>
    <row r="393" spans="4:5" ht="13.5" customHeight="1" outlineLevel="2" x14ac:dyDescent="0.35">
      <c r="D393" s="194"/>
      <c r="E393" s="186"/>
    </row>
    <row r="394" spans="4:5" ht="13.5" customHeight="1" outlineLevel="2" x14ac:dyDescent="0.35">
      <c r="D394" s="194"/>
      <c r="E394" s="186"/>
    </row>
    <row r="395" spans="4:5" ht="13.5" customHeight="1" outlineLevel="2" x14ac:dyDescent="0.35">
      <c r="D395" s="194"/>
      <c r="E395" s="186"/>
    </row>
    <row r="396" spans="4:5" ht="13.5" customHeight="1" outlineLevel="2" x14ac:dyDescent="0.35">
      <c r="D396" s="194"/>
      <c r="E396" s="186"/>
    </row>
    <row r="397" spans="4:5" ht="13.5" customHeight="1" outlineLevel="2" x14ac:dyDescent="0.35">
      <c r="D397" s="194"/>
      <c r="E397" s="186"/>
    </row>
    <row r="398" spans="4:5" ht="13.5" customHeight="1" outlineLevel="2" x14ac:dyDescent="0.35">
      <c r="D398" s="194"/>
      <c r="E398" s="186"/>
    </row>
    <row r="399" spans="4:5" ht="13.5" customHeight="1" outlineLevel="2" x14ac:dyDescent="0.35">
      <c r="D399" s="194"/>
      <c r="E399" s="186"/>
    </row>
    <row r="400" spans="4:5" ht="13.5" customHeight="1" outlineLevel="2" x14ac:dyDescent="0.35">
      <c r="D400" s="194"/>
      <c r="E400" s="186"/>
    </row>
    <row r="401" spans="2:5" ht="13.5" customHeight="1" outlineLevel="2" x14ac:dyDescent="0.35">
      <c r="D401" s="194"/>
      <c r="E401" s="186"/>
    </row>
    <row r="402" spans="2:5" ht="13.5" customHeight="1" outlineLevel="2" x14ac:dyDescent="0.35">
      <c r="B402" s="194"/>
    </row>
    <row r="403" spans="2:5" ht="13.5" customHeight="1" outlineLevel="2" x14ac:dyDescent="0.35">
      <c r="B403" s="194"/>
    </row>
    <row r="404" spans="2:5" ht="13.5" customHeight="1" outlineLevel="2" x14ac:dyDescent="0.35">
      <c r="B404" s="194"/>
    </row>
    <row r="405" spans="2:5" ht="13.5" customHeight="1" outlineLevel="2" x14ac:dyDescent="0.35">
      <c r="B405" s="194"/>
    </row>
    <row r="406" spans="2:5" ht="13.5" customHeight="1" outlineLevel="2" x14ac:dyDescent="0.35">
      <c r="B406" s="194"/>
    </row>
    <row r="407" spans="2:5" ht="13.5" customHeight="1" outlineLevel="2" x14ac:dyDescent="0.35">
      <c r="B407" s="194"/>
    </row>
    <row r="408" spans="2:5" ht="13.5" customHeight="1" outlineLevel="2" x14ac:dyDescent="0.35">
      <c r="B408" s="194"/>
    </row>
    <row r="409" spans="2:5" ht="13.5" customHeight="1" outlineLevel="2" x14ac:dyDescent="0.35">
      <c r="B409" s="194"/>
    </row>
    <row r="410" spans="2:5" ht="13.5" customHeight="1" outlineLevel="2" x14ac:dyDescent="0.35">
      <c r="B410" s="194"/>
    </row>
    <row r="411" spans="2:5" ht="13.5" customHeight="1" outlineLevel="2" x14ac:dyDescent="0.35">
      <c r="B411" s="194"/>
    </row>
    <row r="412" spans="2:5" ht="13.5" customHeight="1" outlineLevel="2" x14ac:dyDescent="0.35">
      <c r="B412" s="194"/>
    </row>
    <row r="413" spans="2:5" ht="13.5" customHeight="1" outlineLevel="2" x14ac:dyDescent="0.35">
      <c r="B413" s="194"/>
    </row>
    <row r="414" spans="2:5" ht="13.5" customHeight="1" outlineLevel="2" x14ac:dyDescent="0.35">
      <c r="B414" s="194"/>
    </row>
    <row r="415" spans="2:5" ht="13.5" customHeight="1" outlineLevel="2" x14ac:dyDescent="0.35">
      <c r="B415" s="194"/>
    </row>
    <row r="416" spans="2:5" ht="13.5" customHeight="1" outlineLevel="2" x14ac:dyDescent="0.35">
      <c r="B416" s="194"/>
    </row>
    <row r="417" spans="1:24" ht="13.5" customHeight="1" outlineLevel="2" x14ac:dyDescent="0.35">
      <c r="B417" s="194"/>
    </row>
    <row r="418" spans="1:24" ht="13.5" customHeight="1" outlineLevel="2" x14ac:dyDescent="0.35">
      <c r="B418" s="194"/>
    </row>
    <row r="419" spans="1:24" ht="13.5" customHeight="1" outlineLevel="2" x14ac:dyDescent="0.35">
      <c r="B419" s="194"/>
    </row>
    <row r="420" spans="1:24" ht="13.5" customHeight="1" outlineLevel="2" thickBot="1" x14ac:dyDescent="0.4">
      <c r="B420" s="194"/>
    </row>
    <row r="421" spans="1:24" s="316" customFormat="1" ht="21" customHeight="1" outlineLevel="1" thickBot="1" x14ac:dyDescent="0.65">
      <c r="A421" s="314" t="s">
        <v>341</v>
      </c>
      <c r="B421" s="315"/>
      <c r="D421" s="317"/>
      <c r="E421" s="318"/>
      <c r="H421" s="319"/>
      <c r="X421" s="326"/>
    </row>
    <row r="422" spans="1:24" s="287" customFormat="1" ht="13.5" customHeight="1" outlineLevel="2" x14ac:dyDescent="0.4">
      <c r="A422" s="287" t="s">
        <v>30</v>
      </c>
      <c r="B422" s="320" t="s">
        <v>76</v>
      </c>
      <c r="C422" s="287" t="s">
        <v>31</v>
      </c>
      <c r="D422" s="320" t="s">
        <v>26</v>
      </c>
      <c r="E422" s="287" t="s">
        <v>77</v>
      </c>
      <c r="F422" s="287" t="s">
        <v>78</v>
      </c>
      <c r="X422" s="327"/>
    </row>
    <row r="423" spans="1:24" ht="13.5" customHeight="1" outlineLevel="2" x14ac:dyDescent="0.35">
      <c r="A423" s="186">
        <v>1</v>
      </c>
      <c r="B423" s="194"/>
      <c r="C423" s="96" t="s">
        <v>260</v>
      </c>
      <c r="D423" s="195">
        <v>31.7</v>
      </c>
      <c r="E423" s="324" t="s">
        <v>69</v>
      </c>
      <c r="F423" s="186">
        <v>43</v>
      </c>
      <c r="G423" s="186">
        <v>43</v>
      </c>
      <c r="H423" s="288"/>
      <c r="K423" s="288"/>
    </row>
    <row r="424" spans="1:24" ht="13.5" customHeight="1" outlineLevel="2" x14ac:dyDescent="0.35">
      <c r="A424" s="186">
        <v>1</v>
      </c>
      <c r="B424" s="194"/>
      <c r="C424" s="194" t="s">
        <v>263</v>
      </c>
      <c r="D424" s="194">
        <v>23.7</v>
      </c>
      <c r="E424" s="194" t="s">
        <v>351</v>
      </c>
      <c r="F424" s="194">
        <v>41</v>
      </c>
      <c r="G424" s="194">
        <v>41</v>
      </c>
      <c r="H424" s="288"/>
    </row>
    <row r="425" spans="1:24" ht="13.5" customHeight="1" outlineLevel="2" x14ac:dyDescent="0.35">
      <c r="A425" s="186">
        <v>2</v>
      </c>
      <c r="B425" s="194"/>
      <c r="C425" s="96" t="s">
        <v>339</v>
      </c>
      <c r="D425" s="195">
        <v>31</v>
      </c>
      <c r="E425" s="324" t="s">
        <v>351</v>
      </c>
      <c r="F425" s="186">
        <v>39</v>
      </c>
      <c r="G425" s="186">
        <v>39</v>
      </c>
      <c r="H425" s="288"/>
      <c r="K425" s="288"/>
    </row>
    <row r="426" spans="1:24" ht="13.5" customHeight="1" outlineLevel="2" x14ac:dyDescent="0.35">
      <c r="A426" s="186">
        <v>2</v>
      </c>
      <c r="B426" s="194"/>
      <c r="C426" s="96" t="s">
        <v>415</v>
      </c>
      <c r="D426" s="195">
        <v>24.9</v>
      </c>
      <c r="E426" s="324" t="s">
        <v>351</v>
      </c>
      <c r="F426" s="186">
        <v>37</v>
      </c>
      <c r="G426" s="186">
        <v>37</v>
      </c>
      <c r="H426" s="288"/>
    </row>
    <row r="427" spans="1:24" ht="13.5" customHeight="1" outlineLevel="2" x14ac:dyDescent="0.35">
      <c r="A427" s="186">
        <v>3</v>
      </c>
      <c r="B427" s="194"/>
      <c r="C427" s="194" t="s">
        <v>247</v>
      </c>
      <c r="D427" s="194">
        <v>29.1</v>
      </c>
      <c r="E427" s="194" t="s">
        <v>70</v>
      </c>
      <c r="F427" s="194">
        <v>37</v>
      </c>
      <c r="G427" s="194">
        <v>37</v>
      </c>
      <c r="H427" s="288"/>
      <c r="K427" s="288"/>
    </row>
    <row r="428" spans="1:24" ht="13.5" customHeight="1" outlineLevel="2" x14ac:dyDescent="0.35">
      <c r="A428" s="186">
        <v>4</v>
      </c>
      <c r="B428" s="194"/>
      <c r="C428" s="96" t="s">
        <v>427</v>
      </c>
      <c r="D428" s="195">
        <v>29.3</v>
      </c>
      <c r="E428" s="324" t="s">
        <v>175</v>
      </c>
      <c r="F428" s="186">
        <v>36</v>
      </c>
      <c r="G428" s="186">
        <v>36</v>
      </c>
      <c r="H428" s="288"/>
    </row>
    <row r="429" spans="1:24" ht="13.5" customHeight="1" outlineLevel="2" x14ac:dyDescent="0.35">
      <c r="A429" s="186">
        <v>5</v>
      </c>
      <c r="B429" s="194"/>
      <c r="C429" s="96" t="s">
        <v>160</v>
      </c>
      <c r="D429" s="195">
        <v>20.8</v>
      </c>
      <c r="E429" s="324" t="s">
        <v>69</v>
      </c>
      <c r="F429" s="186">
        <v>36</v>
      </c>
      <c r="G429" s="186">
        <v>36</v>
      </c>
      <c r="H429" s="288"/>
      <c r="K429" s="288"/>
    </row>
    <row r="430" spans="1:24" ht="13.5" customHeight="1" outlineLevel="2" x14ac:dyDescent="0.35">
      <c r="A430" s="186">
        <v>6</v>
      </c>
      <c r="B430" s="194"/>
      <c r="C430" s="96" t="s">
        <v>202</v>
      </c>
      <c r="D430" s="195">
        <v>11.8</v>
      </c>
      <c r="E430" s="324" t="s">
        <v>80</v>
      </c>
      <c r="F430" s="186">
        <v>36</v>
      </c>
      <c r="G430" s="186">
        <v>36</v>
      </c>
      <c r="H430" s="288"/>
      <c r="K430" s="288"/>
    </row>
    <row r="431" spans="1:24" ht="13.5" customHeight="1" outlineLevel="2" x14ac:dyDescent="0.35">
      <c r="A431" s="186">
        <v>7</v>
      </c>
      <c r="B431" s="194"/>
      <c r="C431" s="96" t="s">
        <v>157</v>
      </c>
      <c r="D431" s="195">
        <v>16</v>
      </c>
      <c r="E431" s="324" t="s">
        <v>175</v>
      </c>
      <c r="F431" s="186">
        <v>36</v>
      </c>
      <c r="G431" s="186">
        <v>36</v>
      </c>
      <c r="H431" s="288"/>
      <c r="K431" s="288"/>
    </row>
    <row r="432" spans="1:24" ht="13.5" customHeight="1" outlineLevel="2" x14ac:dyDescent="0.35">
      <c r="A432" s="186">
        <v>8</v>
      </c>
      <c r="B432" s="194"/>
      <c r="C432" s="96" t="s">
        <v>204</v>
      </c>
      <c r="D432" s="195">
        <v>17.7</v>
      </c>
      <c r="E432" s="324" t="s">
        <v>175</v>
      </c>
      <c r="F432" s="186">
        <v>35</v>
      </c>
      <c r="G432" s="186">
        <v>35</v>
      </c>
      <c r="H432" s="288"/>
    </row>
    <row r="433" spans="1:11" ht="13.5" customHeight="1" outlineLevel="2" x14ac:dyDescent="0.35">
      <c r="A433" s="186">
        <v>9</v>
      </c>
      <c r="B433" s="194"/>
      <c r="C433" s="96" t="s">
        <v>430</v>
      </c>
      <c r="D433" s="195">
        <v>11</v>
      </c>
      <c r="E433" s="324" t="s">
        <v>175</v>
      </c>
      <c r="F433" s="186">
        <v>35</v>
      </c>
      <c r="G433" s="186">
        <v>35</v>
      </c>
      <c r="H433" s="288"/>
      <c r="K433" s="288"/>
    </row>
    <row r="434" spans="1:11" ht="13.5" customHeight="1" outlineLevel="2" x14ac:dyDescent="0.35">
      <c r="A434" s="186">
        <v>10</v>
      </c>
      <c r="B434" s="194"/>
      <c r="C434" s="96" t="s">
        <v>148</v>
      </c>
      <c r="D434" s="195">
        <v>11.2</v>
      </c>
      <c r="E434" s="324" t="s">
        <v>70</v>
      </c>
      <c r="F434" s="186">
        <v>35</v>
      </c>
      <c r="G434" s="186">
        <v>35</v>
      </c>
      <c r="H434" s="288"/>
      <c r="K434" s="288"/>
    </row>
    <row r="435" spans="1:11" ht="13.5" customHeight="1" outlineLevel="2" x14ac:dyDescent="0.35">
      <c r="A435" s="186">
        <v>11</v>
      </c>
      <c r="B435" s="194"/>
      <c r="C435" s="96" t="s">
        <v>450</v>
      </c>
      <c r="D435" s="195">
        <v>7.3</v>
      </c>
      <c r="E435" s="324" t="s">
        <v>70</v>
      </c>
      <c r="F435" s="186">
        <v>34</v>
      </c>
      <c r="G435" s="186">
        <v>34</v>
      </c>
      <c r="H435" s="288"/>
    </row>
    <row r="436" spans="1:11" ht="13.5" customHeight="1" outlineLevel="2" x14ac:dyDescent="0.35">
      <c r="A436" s="186">
        <v>12</v>
      </c>
      <c r="B436" s="194"/>
      <c r="C436" s="96" t="s">
        <v>413</v>
      </c>
      <c r="D436" s="195">
        <v>22.6</v>
      </c>
      <c r="E436" s="324" t="s">
        <v>70</v>
      </c>
      <c r="F436" s="186">
        <v>34</v>
      </c>
      <c r="G436" s="186">
        <v>34</v>
      </c>
      <c r="H436" s="288"/>
      <c r="K436" s="288"/>
    </row>
    <row r="437" spans="1:11" ht="13.5" customHeight="1" outlineLevel="2" x14ac:dyDescent="0.35">
      <c r="A437" s="186">
        <v>13</v>
      </c>
      <c r="B437" s="194"/>
      <c r="C437" s="96" t="s">
        <v>445</v>
      </c>
      <c r="D437" s="195">
        <v>28.5</v>
      </c>
      <c r="E437" s="324" t="s">
        <v>69</v>
      </c>
      <c r="F437" s="186">
        <v>34</v>
      </c>
      <c r="G437" s="186">
        <v>34</v>
      </c>
      <c r="H437" s="288"/>
      <c r="K437" s="288"/>
    </row>
    <row r="438" spans="1:11" ht="13.5" customHeight="1" outlineLevel="2" x14ac:dyDescent="0.35">
      <c r="A438" s="186">
        <v>14</v>
      </c>
      <c r="B438" s="194"/>
      <c r="C438" s="96" t="s">
        <v>336</v>
      </c>
      <c r="D438" s="195">
        <v>22.2</v>
      </c>
      <c r="E438" s="324" t="s">
        <v>70</v>
      </c>
      <c r="F438" s="186">
        <v>34</v>
      </c>
      <c r="G438" s="186">
        <v>34</v>
      </c>
      <c r="H438" s="288"/>
      <c r="K438" s="288"/>
    </row>
    <row r="439" spans="1:11" ht="13.5" customHeight="1" outlineLevel="2" x14ac:dyDescent="0.35">
      <c r="A439" s="186">
        <v>15</v>
      </c>
      <c r="B439" s="194"/>
      <c r="C439" s="96" t="s">
        <v>179</v>
      </c>
      <c r="D439" s="195">
        <v>15.6</v>
      </c>
      <c r="E439" s="324" t="s">
        <v>175</v>
      </c>
      <c r="F439" s="186">
        <v>34</v>
      </c>
      <c r="G439" s="186">
        <v>34</v>
      </c>
      <c r="H439" s="288"/>
    </row>
    <row r="440" spans="1:11" ht="13.5" customHeight="1" outlineLevel="2" x14ac:dyDescent="0.35">
      <c r="A440" s="186">
        <v>16</v>
      </c>
      <c r="B440" s="194"/>
      <c r="C440" s="96" t="s">
        <v>293</v>
      </c>
      <c r="D440" s="195">
        <v>21.7</v>
      </c>
      <c r="E440" s="324" t="s">
        <v>294</v>
      </c>
      <c r="F440" s="186">
        <v>34</v>
      </c>
      <c r="G440" s="186">
        <v>34</v>
      </c>
      <c r="H440" s="288"/>
      <c r="K440" s="288"/>
    </row>
    <row r="441" spans="1:11" ht="13.5" customHeight="1" outlineLevel="2" x14ac:dyDescent="0.35">
      <c r="A441" s="186">
        <v>17</v>
      </c>
      <c r="B441" s="194"/>
      <c r="C441" s="96" t="s">
        <v>353</v>
      </c>
      <c r="D441" s="195">
        <v>9.6999999999999993</v>
      </c>
      <c r="E441" s="324" t="s">
        <v>70</v>
      </c>
      <c r="F441" s="186">
        <v>34</v>
      </c>
      <c r="G441" s="186">
        <v>34</v>
      </c>
      <c r="H441" s="288"/>
      <c r="K441" s="288"/>
    </row>
    <row r="442" spans="1:11" ht="13.5" customHeight="1" outlineLevel="2" x14ac:dyDescent="0.35">
      <c r="A442" s="186">
        <v>18</v>
      </c>
      <c r="B442" s="194"/>
      <c r="C442" s="96" t="s">
        <v>355</v>
      </c>
      <c r="D442" s="195">
        <v>18.5</v>
      </c>
      <c r="E442" s="324" t="s">
        <v>351</v>
      </c>
      <c r="F442" s="186">
        <v>34</v>
      </c>
      <c r="G442" s="186">
        <v>34</v>
      </c>
      <c r="H442" s="288"/>
      <c r="K442" s="288"/>
    </row>
    <row r="443" spans="1:11" ht="13.5" customHeight="1" outlineLevel="2" x14ac:dyDescent="0.35">
      <c r="A443" s="186">
        <v>3</v>
      </c>
      <c r="B443" s="194"/>
      <c r="C443" s="96" t="s">
        <v>220</v>
      </c>
      <c r="D443" s="195">
        <v>20.100000000000001</v>
      </c>
      <c r="E443" s="324" t="s">
        <v>175</v>
      </c>
      <c r="F443" s="186">
        <v>33</v>
      </c>
      <c r="G443" s="186">
        <v>33</v>
      </c>
      <c r="H443" s="288"/>
      <c r="K443" s="288"/>
    </row>
    <row r="444" spans="1:11" ht="13.5" customHeight="1" outlineLevel="2" x14ac:dyDescent="0.35">
      <c r="A444" s="186">
        <v>4</v>
      </c>
      <c r="B444" s="194"/>
      <c r="C444" s="96" t="s">
        <v>223</v>
      </c>
      <c r="D444" s="195">
        <v>11.7</v>
      </c>
      <c r="E444" s="324" t="s">
        <v>175</v>
      </c>
      <c r="F444" s="186">
        <v>33</v>
      </c>
      <c r="G444" s="186">
        <v>33</v>
      </c>
      <c r="H444" s="288"/>
      <c r="K444" s="288"/>
    </row>
    <row r="445" spans="1:11" ht="13.5" customHeight="1" outlineLevel="2" x14ac:dyDescent="0.35">
      <c r="A445" s="186">
        <v>19</v>
      </c>
      <c r="B445" s="194"/>
      <c r="C445" s="96" t="s">
        <v>301</v>
      </c>
      <c r="D445" s="195">
        <v>34.9</v>
      </c>
      <c r="E445" s="324" t="s">
        <v>351</v>
      </c>
      <c r="F445" s="186">
        <v>33</v>
      </c>
      <c r="G445" s="186">
        <v>33</v>
      </c>
      <c r="H445" s="288"/>
    </row>
    <row r="446" spans="1:11" ht="13.5" customHeight="1" outlineLevel="2" x14ac:dyDescent="0.35">
      <c r="A446" s="186">
        <v>20</v>
      </c>
      <c r="B446" s="194"/>
      <c r="C446" s="96" t="s">
        <v>83</v>
      </c>
      <c r="D446" s="195">
        <v>31.6</v>
      </c>
      <c r="E446" s="324" t="s">
        <v>351</v>
      </c>
      <c r="F446" s="186">
        <v>33</v>
      </c>
      <c r="G446" s="186">
        <v>33</v>
      </c>
      <c r="H446" s="288"/>
      <c r="K446" s="288"/>
    </row>
    <row r="447" spans="1:11" ht="13.5" customHeight="1" outlineLevel="2" x14ac:dyDescent="0.35">
      <c r="A447" s="186">
        <v>21</v>
      </c>
      <c r="B447" s="194"/>
      <c r="C447" s="96" t="s">
        <v>471</v>
      </c>
      <c r="D447" s="195">
        <v>10.3</v>
      </c>
      <c r="E447" s="324" t="s">
        <v>175</v>
      </c>
      <c r="F447" s="186">
        <v>33</v>
      </c>
      <c r="G447" s="186">
        <v>33</v>
      </c>
      <c r="H447" s="288"/>
    </row>
    <row r="448" spans="1:11" ht="13.5" customHeight="1" outlineLevel="2" x14ac:dyDescent="0.35">
      <c r="A448" s="186">
        <v>22</v>
      </c>
      <c r="B448" s="194"/>
      <c r="C448" s="96" t="s">
        <v>212</v>
      </c>
      <c r="D448" s="195">
        <v>23.6</v>
      </c>
      <c r="E448" s="324" t="s">
        <v>175</v>
      </c>
      <c r="F448" s="186">
        <v>33</v>
      </c>
      <c r="G448" s="186">
        <v>33</v>
      </c>
      <c r="H448" s="288"/>
    </row>
    <row r="449" spans="1:11" ht="13.5" customHeight="1" outlineLevel="2" x14ac:dyDescent="0.35">
      <c r="A449" s="186">
        <v>23</v>
      </c>
      <c r="B449" s="194"/>
      <c r="C449" s="96" t="s">
        <v>141</v>
      </c>
      <c r="D449" s="195">
        <v>18.600000000000001</v>
      </c>
      <c r="E449" s="324" t="s">
        <v>70</v>
      </c>
      <c r="F449" s="186">
        <v>33</v>
      </c>
      <c r="G449" s="186">
        <v>33</v>
      </c>
      <c r="H449" s="288"/>
      <c r="K449" s="288"/>
    </row>
    <row r="450" spans="1:11" ht="13.5" customHeight="1" outlineLevel="2" x14ac:dyDescent="0.35">
      <c r="A450" s="186">
        <v>24</v>
      </c>
      <c r="B450" s="194"/>
      <c r="C450" s="96" t="s">
        <v>332</v>
      </c>
      <c r="D450" s="195">
        <v>13.8</v>
      </c>
      <c r="E450" s="324" t="s">
        <v>351</v>
      </c>
      <c r="F450" s="186">
        <v>32</v>
      </c>
      <c r="G450" s="186">
        <v>32</v>
      </c>
      <c r="H450" s="288"/>
      <c r="K450" s="288"/>
    </row>
    <row r="451" spans="1:11" ht="13.5" customHeight="1" outlineLevel="2" x14ac:dyDescent="0.35">
      <c r="A451" s="186">
        <v>25</v>
      </c>
      <c r="B451" s="194"/>
      <c r="C451" s="96" t="s">
        <v>479</v>
      </c>
      <c r="D451" s="195">
        <v>25</v>
      </c>
      <c r="E451" s="324" t="s">
        <v>175</v>
      </c>
      <c r="F451" s="186">
        <v>32</v>
      </c>
      <c r="G451" s="186">
        <v>32</v>
      </c>
      <c r="H451" s="288"/>
    </row>
    <row r="452" spans="1:11" ht="13.5" customHeight="1" outlineLevel="2" x14ac:dyDescent="0.35">
      <c r="A452" s="186">
        <v>26</v>
      </c>
      <c r="B452" s="194"/>
      <c r="C452" s="96" t="s">
        <v>208</v>
      </c>
      <c r="D452" s="195">
        <v>17.7</v>
      </c>
      <c r="E452" s="324" t="s">
        <v>175</v>
      </c>
      <c r="F452" s="186">
        <v>32</v>
      </c>
      <c r="G452" s="186">
        <v>32</v>
      </c>
      <c r="H452" s="288"/>
    </row>
    <row r="453" spans="1:11" ht="13.5" customHeight="1" outlineLevel="2" x14ac:dyDescent="0.35">
      <c r="A453" s="186">
        <v>27</v>
      </c>
      <c r="B453" s="194"/>
      <c r="C453" s="96" t="s">
        <v>417</v>
      </c>
      <c r="D453" s="195">
        <v>25.2</v>
      </c>
      <c r="E453" s="324" t="s">
        <v>175</v>
      </c>
      <c r="F453" s="186">
        <v>32</v>
      </c>
      <c r="G453" s="186">
        <v>32</v>
      </c>
      <c r="H453" s="325"/>
      <c r="K453" s="288"/>
    </row>
    <row r="454" spans="1:11" ht="13.5" customHeight="1" outlineLevel="2" x14ac:dyDescent="0.35">
      <c r="A454" s="186">
        <v>28</v>
      </c>
      <c r="B454" s="194"/>
      <c r="C454" s="96" t="s">
        <v>352</v>
      </c>
      <c r="D454" s="195">
        <v>13.8</v>
      </c>
      <c r="E454" s="324" t="s">
        <v>351</v>
      </c>
      <c r="F454" s="186">
        <v>32</v>
      </c>
      <c r="G454" s="186">
        <v>32</v>
      </c>
      <c r="H454" s="288"/>
    </row>
    <row r="455" spans="1:11" ht="13.5" customHeight="1" outlineLevel="2" x14ac:dyDescent="0.35">
      <c r="A455" s="186">
        <v>5</v>
      </c>
      <c r="B455" s="194"/>
      <c r="C455" s="96" t="s">
        <v>472</v>
      </c>
      <c r="D455" s="195">
        <v>22.4</v>
      </c>
      <c r="E455" s="324" t="s">
        <v>351</v>
      </c>
      <c r="F455" s="186">
        <v>31</v>
      </c>
      <c r="G455" s="186">
        <v>31</v>
      </c>
      <c r="H455" s="288"/>
    </row>
    <row r="456" spans="1:11" ht="13.5" customHeight="1" outlineLevel="2" x14ac:dyDescent="0.35">
      <c r="A456" s="186">
        <v>29</v>
      </c>
      <c r="B456" s="194"/>
      <c r="C456" s="96" t="s">
        <v>256</v>
      </c>
      <c r="D456" s="195">
        <v>29.2</v>
      </c>
      <c r="E456" s="324" t="s">
        <v>175</v>
      </c>
      <c r="F456" s="186">
        <v>30</v>
      </c>
      <c r="G456" s="186">
        <v>30</v>
      </c>
      <c r="H456" s="288"/>
      <c r="K456" s="288"/>
    </row>
    <row r="457" spans="1:11" ht="13.5" customHeight="1" outlineLevel="2" x14ac:dyDescent="0.35">
      <c r="A457" s="186">
        <v>30</v>
      </c>
      <c r="B457" s="194"/>
      <c r="C457" s="96" t="s">
        <v>201</v>
      </c>
      <c r="D457" s="195">
        <v>35.1</v>
      </c>
      <c r="E457" s="324" t="s">
        <v>72</v>
      </c>
      <c r="F457" s="186">
        <v>30</v>
      </c>
      <c r="G457" s="186">
        <v>30</v>
      </c>
      <c r="H457" s="288"/>
      <c r="K457" s="288"/>
    </row>
    <row r="458" spans="1:11" ht="13.5" customHeight="1" outlineLevel="2" x14ac:dyDescent="0.35">
      <c r="A458" s="186">
        <v>31</v>
      </c>
      <c r="B458" s="194"/>
      <c r="C458" s="96" t="s">
        <v>272</v>
      </c>
      <c r="D458" s="195">
        <v>8.3000000000000007</v>
      </c>
      <c r="E458" s="324" t="s">
        <v>80</v>
      </c>
      <c r="F458" s="186">
        <v>30</v>
      </c>
      <c r="G458" s="186">
        <v>30</v>
      </c>
      <c r="H458" s="288"/>
      <c r="K458" s="288"/>
    </row>
    <row r="459" spans="1:11" ht="13.5" customHeight="1" outlineLevel="2" x14ac:dyDescent="0.35">
      <c r="A459" s="186">
        <v>32</v>
      </c>
      <c r="B459" s="194"/>
      <c r="C459" s="96" t="s">
        <v>166</v>
      </c>
      <c r="D459" s="195">
        <v>40.6</v>
      </c>
      <c r="E459" s="324" t="s">
        <v>351</v>
      </c>
      <c r="F459" s="186">
        <v>30</v>
      </c>
      <c r="G459" s="186">
        <v>30</v>
      </c>
      <c r="H459" s="288"/>
      <c r="K459" s="288"/>
    </row>
    <row r="460" spans="1:11" ht="13.5" customHeight="1" outlineLevel="2" x14ac:dyDescent="0.35">
      <c r="A460" s="186">
        <v>6</v>
      </c>
      <c r="B460" s="194"/>
      <c r="C460" s="96" t="s">
        <v>219</v>
      </c>
      <c r="D460" s="195">
        <v>20.9</v>
      </c>
      <c r="E460" s="324" t="s">
        <v>175</v>
      </c>
      <c r="F460" s="186">
        <v>29</v>
      </c>
      <c r="G460" s="186">
        <v>29</v>
      </c>
      <c r="H460" s="288"/>
    </row>
    <row r="461" spans="1:11" ht="13.5" customHeight="1" outlineLevel="2" x14ac:dyDescent="0.35">
      <c r="A461" s="186">
        <v>33</v>
      </c>
      <c r="B461" s="194"/>
      <c r="C461" s="96" t="s">
        <v>177</v>
      </c>
      <c r="D461" s="195">
        <v>14.3</v>
      </c>
      <c r="E461" s="324" t="s">
        <v>175</v>
      </c>
      <c r="F461" s="186">
        <v>29</v>
      </c>
      <c r="G461" s="186">
        <v>29</v>
      </c>
      <c r="H461" s="288"/>
    </row>
    <row r="462" spans="1:11" ht="13.5" customHeight="1" outlineLevel="2" x14ac:dyDescent="0.35">
      <c r="A462" s="186">
        <v>34</v>
      </c>
      <c r="B462" s="194"/>
      <c r="C462" s="96" t="s">
        <v>478</v>
      </c>
      <c r="D462" s="195">
        <v>21</v>
      </c>
      <c r="E462" s="324" t="s">
        <v>69</v>
      </c>
      <c r="F462" s="186">
        <v>28</v>
      </c>
      <c r="G462" s="186">
        <v>28</v>
      </c>
      <c r="H462" s="288"/>
    </row>
    <row r="463" spans="1:11" ht="13.5" customHeight="1" outlineLevel="2" x14ac:dyDescent="0.35">
      <c r="A463" s="186">
        <v>35</v>
      </c>
      <c r="B463" s="194"/>
      <c r="C463" s="96" t="s">
        <v>185</v>
      </c>
      <c r="D463" s="195">
        <v>23.4</v>
      </c>
      <c r="E463" s="324" t="s">
        <v>175</v>
      </c>
      <c r="F463" s="186">
        <v>28</v>
      </c>
      <c r="G463" s="186">
        <v>28</v>
      </c>
      <c r="H463" s="288"/>
    </row>
    <row r="464" spans="1:11" ht="13.5" customHeight="1" outlineLevel="2" x14ac:dyDescent="0.35">
      <c r="A464" s="186">
        <v>36</v>
      </c>
      <c r="B464" s="194"/>
      <c r="C464" s="96" t="s">
        <v>265</v>
      </c>
      <c r="D464" s="195">
        <v>17.3</v>
      </c>
      <c r="E464" s="324" t="s">
        <v>175</v>
      </c>
      <c r="F464" s="186">
        <v>27</v>
      </c>
      <c r="G464" s="186">
        <v>27</v>
      </c>
      <c r="H464" s="288"/>
      <c r="K464" s="288"/>
    </row>
    <row r="465" spans="1:11" ht="13.5" customHeight="1" outlineLevel="2" x14ac:dyDescent="0.35">
      <c r="A465" s="186">
        <v>37</v>
      </c>
      <c r="B465" s="194"/>
      <c r="C465" s="96" t="s">
        <v>235</v>
      </c>
      <c r="D465" s="195">
        <v>10.8</v>
      </c>
      <c r="E465" s="324" t="s">
        <v>351</v>
      </c>
      <c r="F465" s="186">
        <v>27</v>
      </c>
      <c r="G465" s="186">
        <v>27</v>
      </c>
      <c r="H465" s="288"/>
      <c r="K465" s="288"/>
    </row>
    <row r="466" spans="1:11" ht="13.5" customHeight="1" outlineLevel="2" x14ac:dyDescent="0.35">
      <c r="A466" s="186">
        <v>38</v>
      </c>
      <c r="B466" s="194"/>
      <c r="C466" s="96" t="s">
        <v>215</v>
      </c>
      <c r="D466" s="195">
        <v>21</v>
      </c>
      <c r="E466" s="324" t="s">
        <v>175</v>
      </c>
      <c r="F466" s="186">
        <v>27</v>
      </c>
      <c r="G466" s="186">
        <v>27</v>
      </c>
      <c r="H466" s="288"/>
      <c r="K466" s="288"/>
    </row>
    <row r="467" spans="1:11" ht="13.5" customHeight="1" outlineLevel="2" x14ac:dyDescent="0.35">
      <c r="A467" s="186">
        <v>39</v>
      </c>
      <c r="B467" s="194"/>
      <c r="C467" s="96" t="s">
        <v>424</v>
      </c>
      <c r="D467" s="195">
        <v>12.5</v>
      </c>
      <c r="E467" s="324" t="s">
        <v>70</v>
      </c>
      <c r="F467" s="186">
        <v>27</v>
      </c>
      <c r="G467" s="186">
        <v>27</v>
      </c>
      <c r="H467" s="288"/>
    </row>
    <row r="468" spans="1:11" ht="13.5" customHeight="1" outlineLevel="2" x14ac:dyDescent="0.35">
      <c r="A468" s="186">
        <v>40</v>
      </c>
      <c r="B468" s="194"/>
      <c r="C468" s="96" t="s">
        <v>184</v>
      </c>
      <c r="D468" s="195">
        <v>18.5</v>
      </c>
      <c r="E468" s="324" t="s">
        <v>175</v>
      </c>
      <c r="F468" s="186">
        <v>26</v>
      </c>
      <c r="G468" s="186">
        <v>26</v>
      </c>
      <c r="H468" s="288"/>
      <c r="K468" s="288"/>
    </row>
    <row r="469" spans="1:11" ht="13.5" customHeight="1" outlineLevel="2" x14ac:dyDescent="0.35">
      <c r="A469" s="186">
        <v>41</v>
      </c>
      <c r="B469" s="194"/>
      <c r="C469" s="96" t="s">
        <v>146</v>
      </c>
      <c r="D469" s="195">
        <v>20.9</v>
      </c>
      <c r="E469" s="324" t="s">
        <v>69</v>
      </c>
      <c r="F469" s="186">
        <v>26</v>
      </c>
      <c r="G469" s="186">
        <v>26</v>
      </c>
      <c r="H469" s="288"/>
      <c r="K469" s="288"/>
    </row>
    <row r="470" spans="1:11" ht="13.5" customHeight="1" outlineLevel="2" x14ac:dyDescent="0.35">
      <c r="A470" s="186">
        <v>42</v>
      </c>
      <c r="B470" s="194"/>
      <c r="C470" s="96" t="s">
        <v>243</v>
      </c>
      <c r="D470" s="195">
        <v>17.8</v>
      </c>
      <c r="E470" s="324" t="s">
        <v>69</v>
      </c>
      <c r="F470" s="186">
        <v>25</v>
      </c>
      <c r="G470" s="186">
        <v>25</v>
      </c>
      <c r="H470" s="288"/>
    </row>
    <row r="471" spans="1:11" ht="13.5" customHeight="1" outlineLevel="2" x14ac:dyDescent="0.35">
      <c r="A471" s="186">
        <v>43</v>
      </c>
      <c r="B471" s="194"/>
      <c r="C471" s="96" t="s">
        <v>161</v>
      </c>
      <c r="D471" s="195">
        <v>27.4</v>
      </c>
      <c r="E471" s="324" t="s">
        <v>175</v>
      </c>
      <c r="F471" s="186">
        <v>25</v>
      </c>
      <c r="G471" s="186">
        <v>25</v>
      </c>
      <c r="H471" s="288"/>
      <c r="K471" s="288"/>
    </row>
    <row r="472" spans="1:11" ht="13.5" customHeight="1" outlineLevel="2" x14ac:dyDescent="0.35">
      <c r="A472" s="186">
        <v>44</v>
      </c>
      <c r="B472" s="194"/>
      <c r="C472" s="96" t="s">
        <v>159</v>
      </c>
      <c r="D472" s="195">
        <v>24.5</v>
      </c>
      <c r="E472" s="324" t="s">
        <v>175</v>
      </c>
      <c r="F472" s="186">
        <v>25</v>
      </c>
      <c r="G472" s="186">
        <v>25</v>
      </c>
      <c r="H472" s="288"/>
      <c r="K472" s="288"/>
    </row>
    <row r="473" spans="1:11" ht="13.5" customHeight="1" outlineLevel="2" x14ac:dyDescent="0.35">
      <c r="A473" s="186">
        <v>45</v>
      </c>
      <c r="B473" s="194"/>
      <c r="C473" s="96" t="s">
        <v>237</v>
      </c>
      <c r="D473" s="195">
        <v>25.4</v>
      </c>
      <c r="E473" s="324" t="s">
        <v>175</v>
      </c>
      <c r="F473" s="186">
        <v>23</v>
      </c>
      <c r="G473" s="186">
        <v>23</v>
      </c>
      <c r="H473" s="288"/>
      <c r="K473" s="288"/>
    </row>
    <row r="474" spans="1:11" ht="13.5" customHeight="1" outlineLevel="2" x14ac:dyDescent="0.35">
      <c r="A474" s="186">
        <v>46</v>
      </c>
      <c r="B474" s="194"/>
      <c r="C474" s="186" t="s">
        <v>155</v>
      </c>
      <c r="D474" s="195">
        <v>10</v>
      </c>
      <c r="E474" s="196" t="s">
        <v>175</v>
      </c>
      <c r="F474" s="186">
        <v>22</v>
      </c>
      <c r="G474" s="186">
        <v>22</v>
      </c>
      <c r="H474" s="288"/>
      <c r="K474" s="288"/>
    </row>
    <row r="475" spans="1:11" ht="13.5" customHeight="1" outlineLevel="2" x14ac:dyDescent="0.35">
      <c r="A475" s="186">
        <v>47</v>
      </c>
      <c r="B475" s="194"/>
      <c r="C475" s="186" t="s">
        <v>348</v>
      </c>
      <c r="D475" s="195">
        <v>25.2</v>
      </c>
      <c r="E475" s="196" t="s">
        <v>175</v>
      </c>
      <c r="F475" s="186">
        <v>19</v>
      </c>
      <c r="G475" s="186">
        <v>19</v>
      </c>
      <c r="H475" s="288"/>
      <c r="K475" s="288"/>
    </row>
    <row r="476" spans="1:11" ht="13.5" customHeight="1" outlineLevel="2" x14ac:dyDescent="0.35">
      <c r="A476" s="186">
        <v>48</v>
      </c>
      <c r="B476" s="194"/>
      <c r="C476" s="186" t="s">
        <v>416</v>
      </c>
      <c r="D476" s="195">
        <v>22.7</v>
      </c>
      <c r="E476" s="196" t="s">
        <v>69</v>
      </c>
      <c r="F476" s="186">
        <v>17</v>
      </c>
      <c r="G476" s="186">
        <v>17</v>
      </c>
      <c r="H476" s="288"/>
    </row>
    <row r="477" spans="1:11" ht="13.5" customHeight="1" outlineLevel="2" x14ac:dyDescent="0.35">
      <c r="A477" s="186">
        <v>55</v>
      </c>
      <c r="B477" s="194"/>
      <c r="G477" s="186">
        <v>21</v>
      </c>
      <c r="H477" s="288"/>
    </row>
    <row r="478" spans="1:11" ht="13.5" customHeight="1" outlineLevel="2" x14ac:dyDescent="0.35">
      <c r="A478" s="186">
        <v>56</v>
      </c>
      <c r="B478" s="194"/>
      <c r="G478" s="186">
        <v>29</v>
      </c>
      <c r="H478" s="288"/>
    </row>
    <row r="479" spans="1:11" ht="13.5" customHeight="1" outlineLevel="2" x14ac:dyDescent="0.35">
      <c r="A479" s="186">
        <v>57</v>
      </c>
      <c r="B479" s="194"/>
      <c r="G479" s="186">
        <v>25</v>
      </c>
      <c r="H479" s="288"/>
      <c r="K479" s="288"/>
    </row>
    <row r="480" spans="1:11" ht="13.5" customHeight="1" outlineLevel="2" x14ac:dyDescent="0.35">
      <c r="A480" s="186">
        <v>58</v>
      </c>
      <c r="B480" s="194"/>
      <c r="G480" s="186">
        <v>24</v>
      </c>
      <c r="H480" s="288"/>
      <c r="K480" s="288"/>
    </row>
    <row r="481" spans="1:11" ht="13.5" customHeight="1" outlineLevel="2" x14ac:dyDescent="0.35">
      <c r="A481" s="186">
        <v>59</v>
      </c>
      <c r="B481" s="194"/>
      <c r="G481" s="186">
        <v>18</v>
      </c>
      <c r="H481" s="288"/>
    </row>
    <row r="482" spans="1:11" ht="13.5" customHeight="1" outlineLevel="2" x14ac:dyDescent="0.35">
      <c r="A482" s="186">
        <v>60</v>
      </c>
      <c r="B482" s="194"/>
      <c r="G482" s="186">
        <v>23</v>
      </c>
      <c r="H482" s="288"/>
      <c r="K482" s="288"/>
    </row>
    <row r="483" spans="1:11" ht="13.5" customHeight="1" outlineLevel="2" x14ac:dyDescent="0.35">
      <c r="D483" s="194"/>
      <c r="E483" s="186"/>
      <c r="K483" s="288"/>
    </row>
    <row r="484" spans="1:11" ht="13.5" customHeight="1" outlineLevel="2" x14ac:dyDescent="0.35">
      <c r="D484" s="194"/>
      <c r="E484" s="186"/>
    </row>
    <row r="485" spans="1:11" ht="13.5" customHeight="1" outlineLevel="2" x14ac:dyDescent="0.35">
      <c r="D485" s="194"/>
      <c r="E485" s="186"/>
    </row>
    <row r="486" spans="1:11" ht="13.5" customHeight="1" outlineLevel="2" x14ac:dyDescent="0.35">
      <c r="D486" s="194"/>
      <c r="E486" s="186"/>
    </row>
    <row r="487" spans="1:11" ht="13.5" customHeight="1" outlineLevel="2" x14ac:dyDescent="0.35">
      <c r="D487" s="194"/>
      <c r="E487" s="186"/>
      <c r="K487" s="288"/>
    </row>
    <row r="488" spans="1:11" ht="13.5" customHeight="1" outlineLevel="2" x14ac:dyDescent="0.35">
      <c r="D488" s="194"/>
      <c r="E488" s="186"/>
    </row>
    <row r="489" spans="1:11" ht="13.5" customHeight="1" outlineLevel="2" x14ac:dyDescent="0.35">
      <c r="D489" s="194"/>
      <c r="E489" s="186"/>
    </row>
    <row r="490" spans="1:11" ht="13.5" customHeight="1" outlineLevel="2" x14ac:dyDescent="0.35">
      <c r="D490" s="194"/>
      <c r="E490" s="186"/>
      <c r="K490" s="288"/>
    </row>
    <row r="491" spans="1:11" ht="13.5" customHeight="1" outlineLevel="2" x14ac:dyDescent="0.35">
      <c r="D491" s="194"/>
      <c r="E491" s="186"/>
    </row>
    <row r="492" spans="1:11" ht="13.5" customHeight="1" outlineLevel="2" x14ac:dyDescent="0.35">
      <c r="D492" s="194"/>
      <c r="E492" s="186"/>
      <c r="K492" s="288"/>
    </row>
    <row r="493" spans="1:11" ht="13.5" customHeight="1" outlineLevel="2" x14ac:dyDescent="0.35">
      <c r="D493" s="194"/>
      <c r="E493" s="186"/>
    </row>
    <row r="494" spans="1:11" ht="13.5" customHeight="1" outlineLevel="2" x14ac:dyDescent="0.35">
      <c r="D494" s="194"/>
      <c r="E494" s="186"/>
    </row>
    <row r="495" spans="1:11" ht="13.5" customHeight="1" outlineLevel="2" x14ac:dyDescent="0.35">
      <c r="D495" s="194"/>
      <c r="E495" s="186"/>
    </row>
    <row r="496" spans="1:11" ht="13.5" customHeight="1" outlineLevel="2" x14ac:dyDescent="0.35">
      <c r="D496" s="194"/>
      <c r="E496" s="186"/>
    </row>
    <row r="497" spans="4:5" ht="13.5" customHeight="1" outlineLevel="2" x14ac:dyDescent="0.35">
      <c r="D497" s="194"/>
      <c r="E497" s="186"/>
    </row>
    <row r="498" spans="4:5" ht="13.5" customHeight="1" outlineLevel="2" x14ac:dyDescent="0.35">
      <c r="D498" s="194"/>
      <c r="E498" s="186"/>
    </row>
    <row r="499" spans="4:5" ht="13.5" customHeight="1" outlineLevel="2" x14ac:dyDescent="0.35">
      <c r="D499" s="194"/>
      <c r="E499" s="186"/>
    </row>
    <row r="500" spans="4:5" ht="13.5" customHeight="1" outlineLevel="2" x14ac:dyDescent="0.35">
      <c r="D500" s="194"/>
      <c r="E500" s="186"/>
    </row>
    <row r="501" spans="4:5" ht="13.5" customHeight="1" outlineLevel="2" x14ac:dyDescent="0.35">
      <c r="D501" s="194"/>
      <c r="E501" s="186"/>
    </row>
    <row r="502" spans="4:5" ht="13.5" customHeight="1" outlineLevel="2" x14ac:dyDescent="0.35">
      <c r="D502" s="194"/>
      <c r="E502" s="186"/>
    </row>
    <row r="503" spans="4:5" ht="13.5" customHeight="1" outlineLevel="2" x14ac:dyDescent="0.35">
      <c r="D503" s="194"/>
      <c r="E503" s="186"/>
    </row>
    <row r="504" spans="4:5" ht="13.5" customHeight="1" outlineLevel="2" x14ac:dyDescent="0.35">
      <c r="D504" s="194"/>
      <c r="E504" s="186"/>
    </row>
    <row r="505" spans="4:5" ht="13.5" customHeight="1" outlineLevel="2" x14ac:dyDescent="0.35">
      <c r="D505" s="194"/>
      <c r="E505" s="186"/>
    </row>
    <row r="506" spans="4:5" ht="13.5" customHeight="1" outlineLevel="2" x14ac:dyDescent="0.35">
      <c r="D506" s="194"/>
      <c r="E506" s="186"/>
    </row>
    <row r="507" spans="4:5" ht="13.5" customHeight="1" outlineLevel="2" x14ac:dyDescent="0.35">
      <c r="D507" s="194"/>
      <c r="E507" s="186"/>
    </row>
    <row r="508" spans="4:5" ht="13.5" customHeight="1" outlineLevel="2" x14ac:dyDescent="0.35">
      <c r="D508" s="194"/>
      <c r="E508" s="186"/>
    </row>
    <row r="509" spans="4:5" ht="13.5" customHeight="1" outlineLevel="2" x14ac:dyDescent="0.35">
      <c r="D509" s="194"/>
      <c r="E509" s="186"/>
    </row>
    <row r="510" spans="4:5" ht="13.5" customHeight="1" outlineLevel="2" x14ac:dyDescent="0.35">
      <c r="D510" s="194"/>
      <c r="E510" s="186"/>
    </row>
    <row r="511" spans="4:5" ht="13.5" customHeight="1" outlineLevel="2" x14ac:dyDescent="0.35">
      <c r="D511" s="194"/>
      <c r="E511" s="186"/>
    </row>
    <row r="512" spans="4:5" ht="13.5" customHeight="1" outlineLevel="2" x14ac:dyDescent="0.35">
      <c r="D512" s="194"/>
      <c r="E512" s="186"/>
    </row>
    <row r="513" spans="1:24" ht="13.5" customHeight="1" outlineLevel="2" x14ac:dyDescent="0.35">
      <c r="D513" s="194"/>
      <c r="E513" s="186"/>
    </row>
    <row r="514" spans="1:24" ht="13.5" customHeight="1" outlineLevel="2" x14ac:dyDescent="0.35">
      <c r="D514" s="194"/>
      <c r="E514" s="186"/>
    </row>
    <row r="515" spans="1:24" ht="13.5" customHeight="1" outlineLevel="2" x14ac:dyDescent="0.35">
      <c r="D515" s="194"/>
      <c r="E515" s="186"/>
    </row>
    <row r="516" spans="1:24" ht="13.5" customHeight="1" outlineLevel="2" x14ac:dyDescent="0.35"/>
    <row r="517" spans="1:24" ht="13.5" customHeight="1" outlineLevel="2" x14ac:dyDescent="0.35"/>
    <row r="518" spans="1:24" ht="13.5" customHeight="1" outlineLevel="2" x14ac:dyDescent="0.35"/>
    <row r="519" spans="1:24" ht="13.5" customHeight="1" outlineLevel="2" x14ac:dyDescent="0.35"/>
    <row r="520" spans="1:24" ht="13.5" customHeight="1" outlineLevel="2" thickBot="1" x14ac:dyDescent="0.4"/>
    <row r="521" spans="1:24" s="316" customFormat="1" ht="21" thickBot="1" x14ac:dyDescent="0.65">
      <c r="A521" s="314">
        <f t="shared" ref="A521:F524" si="66">+A321</f>
        <v>0</v>
      </c>
      <c r="B521" s="315">
        <f t="shared" si="66"/>
        <v>0</v>
      </c>
      <c r="C521" s="316">
        <f t="shared" si="66"/>
        <v>0</v>
      </c>
      <c r="D521" s="317">
        <f t="shared" si="66"/>
        <v>0</v>
      </c>
      <c r="E521" s="318">
        <f t="shared" si="66"/>
        <v>0</v>
      </c>
      <c r="F521" s="316">
        <f t="shared" si="66"/>
        <v>0</v>
      </c>
      <c r="H521" s="319"/>
      <c r="X521" s="326"/>
    </row>
    <row r="522" spans="1:24" x14ac:dyDescent="0.35">
      <c r="A522" s="186" t="str">
        <f t="shared" si="66"/>
        <v>Résultats BRUT HOMMES COLLER LES VALEURS DES CELLULES Puis trier par ordre croissant colonne F</v>
      </c>
      <c r="B522" s="194">
        <f t="shared" si="66"/>
        <v>0</v>
      </c>
      <c r="C522" s="186">
        <f t="shared" si="66"/>
        <v>0</v>
      </c>
      <c r="D522" s="195">
        <f t="shared" si="66"/>
        <v>0</v>
      </c>
      <c r="E522" s="196">
        <f t="shared" si="66"/>
        <v>0</v>
      </c>
      <c r="F522" s="186">
        <f t="shared" si="66"/>
        <v>0</v>
      </c>
      <c r="H522" s="313"/>
    </row>
    <row r="523" spans="1:24" x14ac:dyDescent="0.35">
      <c r="A523" s="186" t="str">
        <f t="shared" si="66"/>
        <v>Clt</v>
      </c>
      <c r="B523" s="186" t="str">
        <f t="shared" si="66"/>
        <v>Nat.</v>
      </c>
      <c r="C523" s="186" t="str">
        <f t="shared" si="66"/>
        <v>Prénom et Nom</v>
      </c>
      <c r="D523" s="195" t="str">
        <f t="shared" si="66"/>
        <v>Idx</v>
      </c>
      <c r="E523" s="196" t="str">
        <f t="shared" si="66"/>
        <v>Club</v>
      </c>
      <c r="F523" s="186" t="str">
        <f t="shared" si="66"/>
        <v>T1</v>
      </c>
    </row>
    <row r="524" spans="1:24" x14ac:dyDescent="0.35">
      <c r="A524" s="186">
        <f t="shared" si="66"/>
        <v>1</v>
      </c>
      <c r="B524" s="186">
        <f t="shared" si="66"/>
        <v>0</v>
      </c>
      <c r="C524" s="186" t="str">
        <f t="shared" si="66"/>
        <v>Dilun Olivier</v>
      </c>
      <c r="D524" s="195">
        <f t="shared" si="66"/>
        <v>7.3</v>
      </c>
      <c r="E524" s="196" t="str">
        <f t="shared" si="66"/>
        <v>Lesigny Reveill</v>
      </c>
      <c r="F524" s="186">
        <f t="shared" si="66"/>
        <v>27</v>
      </c>
    </row>
  </sheetData>
  <sortState xmlns:xlrd2="http://schemas.microsoft.com/office/spreadsheetml/2017/richdata2" ref="A224:G277">
    <sortCondition descending="1" ref="F224:F277"/>
  </sortState>
  <mergeCells count="26">
    <mergeCell ref="AZ5:BB5"/>
    <mergeCell ref="AT5:AV5"/>
    <mergeCell ref="O21:R21"/>
    <mergeCell ref="AN19:AR19"/>
    <mergeCell ref="AH37:AL37"/>
    <mergeCell ref="O5:R5"/>
    <mergeCell ref="S5:T5"/>
    <mergeCell ref="AW5:AY5"/>
    <mergeCell ref="W5:X5"/>
    <mergeCell ref="W13:Z13"/>
    <mergeCell ref="A40:F40"/>
    <mergeCell ref="H40:M40"/>
    <mergeCell ref="AB37:AF37"/>
    <mergeCell ref="A39:F39"/>
    <mergeCell ref="H39:M39"/>
    <mergeCell ref="AB39:AF39"/>
    <mergeCell ref="AB40:AF40"/>
    <mergeCell ref="B4:F4"/>
    <mergeCell ref="I4:M4"/>
    <mergeCell ref="AB1:BB1"/>
    <mergeCell ref="AB2:AR2"/>
    <mergeCell ref="AB4:AF4"/>
    <mergeCell ref="AH4:AL4"/>
    <mergeCell ref="AN4:AR4"/>
    <mergeCell ref="AT4:BB4"/>
    <mergeCell ref="A1:Z1"/>
  </mergeCells>
  <conditionalFormatting sqref="B125:B173 D125:D173 F125:H173 B174:H174">
    <cfRule type="expression" dxfId="94" priority="16">
      <formula>($H125="F")</formula>
    </cfRule>
  </conditionalFormatting>
  <conditionalFormatting sqref="B324:B371 D324:D371 F324:G371">
    <cfRule type="expression" dxfId="93" priority="3">
      <formula>($H324="F")</formula>
    </cfRule>
  </conditionalFormatting>
  <conditionalFormatting sqref="B372:F373">
    <cfRule type="expression" dxfId="92" priority="15">
      <formula>($H372="F")</formula>
    </cfRule>
  </conditionalFormatting>
  <conditionalFormatting sqref="B477:H482">
    <cfRule type="expression" dxfId="91" priority="14">
      <formula>($H477="F")</formula>
    </cfRule>
  </conditionalFormatting>
  <conditionalFormatting sqref="C6:C35">
    <cfRule type="cellIs" dxfId="90" priority="8" operator="equal">
      <formula>"F"</formula>
    </cfRule>
  </conditionalFormatting>
  <conditionalFormatting sqref="C423:G423 B423:B473 D424:D430 F424:G430 C431:G431 D432:D473 F432:G473 B474:G476">
    <cfRule type="expression" dxfId="89" priority="1">
      <formula>($H423="F")</formula>
    </cfRule>
  </conditionalFormatting>
  <conditionalFormatting sqref="C224:H224 B224:B274 D225:D231 F225:H231 C232:H232 D233:D274 F233:H274 B275:H287">
    <cfRule type="expression" dxfId="88" priority="18">
      <formula>($H224="F")</formula>
    </cfRule>
  </conditionalFormatting>
  <conditionalFormatting sqref="D6:D35">
    <cfRule type="cellIs" dxfId="87" priority="5" operator="equal">
      <formula>"Inconnu"</formula>
    </cfRule>
  </conditionalFormatting>
  <conditionalFormatting sqref="E6:E35">
    <cfRule type="cellIs" dxfId="86" priority="4" operator="greaterThan">
      <formula>36</formula>
    </cfRule>
  </conditionalFormatting>
  <conditionalFormatting sqref="H324:H376">
    <cfRule type="expression" dxfId="85" priority="11">
      <formula>($H324="F")</formula>
    </cfRule>
  </conditionalFormatting>
  <conditionalFormatting sqref="H423:H476">
    <cfRule type="expression" dxfId="84" priority="10">
      <formula>($H423="F")</formula>
    </cfRule>
  </conditionalFormatting>
  <conditionalFormatting sqref="J6:J35">
    <cfRule type="cellIs" dxfId="83" priority="9" operator="equal">
      <formula>"F"</formula>
    </cfRule>
  </conditionalFormatting>
  <conditionalFormatting sqref="K6:K35">
    <cfRule type="cellIs" dxfId="82" priority="6" operator="equal">
      <formula>"Inconnu"</formula>
    </cfRule>
  </conditionalFormatting>
  <conditionalFormatting sqref="L6:L35">
    <cfRule type="cellIs" dxfId="81" priority="7" operator="greaterThan">
      <formula>36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18"/>
  <dimension ref="A1:BB524"/>
  <sheetViews>
    <sheetView topLeftCell="F1" zoomScale="65" zoomScaleNormal="65" workbookViewId="0">
      <selection activeCell="X28" sqref="X28"/>
    </sheetView>
  </sheetViews>
  <sheetFormatPr baseColWidth="10" defaultColWidth="11.53125" defaultRowHeight="12.75" outlineLevelRow="2" x14ac:dyDescent="0.35"/>
  <cols>
    <col min="1" max="1" width="5.33203125" style="186" customWidth="1"/>
    <col min="2" max="2" width="23.1328125" style="186" customWidth="1"/>
    <col min="3" max="3" width="21" style="186" customWidth="1"/>
    <col min="4" max="4" width="19.1328125" style="195" customWidth="1"/>
    <col min="5" max="5" width="26.53125" style="196" customWidth="1"/>
    <col min="6" max="6" width="5.46484375" style="186" customWidth="1"/>
    <col min="7" max="7" width="3.796875" style="186" customWidth="1"/>
    <col min="8" max="8" width="4.33203125" style="186" customWidth="1"/>
    <col min="9" max="9" width="20.53125" style="186" customWidth="1"/>
    <col min="10" max="10" width="4.86328125" style="186" customWidth="1"/>
    <col min="11" max="12" width="15.6640625" style="186" customWidth="1"/>
    <col min="13" max="15" width="5.46484375" style="186" customWidth="1"/>
    <col min="16" max="16" width="16.46484375" style="186" customWidth="1"/>
    <col min="17" max="17" width="5.46484375" style="186" customWidth="1"/>
    <col min="18" max="18" width="18.19921875" style="186" customWidth="1"/>
    <col min="19" max="20" width="5.46484375" style="186" customWidth="1"/>
    <col min="21" max="21" width="1" style="186" customWidth="1"/>
    <col min="22" max="22" width="3.33203125" style="186" customWidth="1"/>
    <col min="23" max="23" width="20.53125" style="186" customWidth="1"/>
    <col min="24" max="24" width="9.19921875" style="197" customWidth="1"/>
    <col min="25" max="25" width="11.796875" style="186" customWidth="1"/>
    <col min="26" max="26" width="9.1328125" style="186" customWidth="1"/>
    <col min="27" max="27" width="3.53125" style="186" customWidth="1"/>
    <col min="28" max="28" width="8.1328125" style="186" customWidth="1"/>
    <col min="29" max="29" width="7.86328125" style="186" customWidth="1"/>
    <col min="30" max="30" width="8.46484375" style="186" customWidth="1"/>
    <col min="31" max="32" width="5.46484375" style="186" customWidth="1"/>
    <col min="33" max="33" width="3.33203125" style="186" customWidth="1"/>
    <col min="34" max="34" width="8" style="186" customWidth="1"/>
    <col min="35" max="38" width="5.46484375" style="186" customWidth="1"/>
    <col min="39" max="39" width="1.53125" style="186" customWidth="1"/>
    <col min="40" max="40" width="5.46484375" style="186" customWidth="1"/>
    <col min="41" max="41" width="9.33203125" style="186" customWidth="1"/>
    <col min="42" max="44" width="5.46484375" style="186" customWidth="1"/>
    <col min="45" max="57" width="11.53125" style="186"/>
    <col min="58" max="58" width="12.1328125" style="186" customWidth="1"/>
    <col min="59" max="16384" width="11.53125" style="186"/>
  </cols>
  <sheetData>
    <row r="1" spans="1:54" s="644" customFormat="1" ht="31.8" customHeight="1" thickBot="1" x14ac:dyDescent="0.4">
      <c r="A1" s="951" t="str">
        <f>+Explications!A1:R1</f>
        <v>CARRE D'AS 2025</v>
      </c>
      <c r="B1" s="952"/>
      <c r="C1" s="952"/>
      <c r="D1" s="952"/>
      <c r="E1" s="952"/>
      <c r="F1" s="952"/>
      <c r="G1" s="952"/>
      <c r="H1" s="952"/>
      <c r="I1" s="952"/>
      <c r="J1" s="952"/>
      <c r="K1" s="952"/>
      <c r="L1" s="952"/>
      <c r="M1" s="952"/>
      <c r="N1" s="952"/>
      <c r="O1" s="952"/>
      <c r="P1" s="952"/>
      <c r="Q1" s="952"/>
      <c r="R1" s="952"/>
      <c r="S1" s="952"/>
      <c r="T1" s="952"/>
      <c r="U1" s="952"/>
      <c r="V1" s="952"/>
      <c r="W1" s="952"/>
      <c r="X1" s="952"/>
      <c r="Y1" s="952"/>
      <c r="Z1" s="953"/>
      <c r="AB1" s="951" t="s">
        <v>23</v>
      </c>
      <c r="AC1" s="952"/>
      <c r="AD1" s="952"/>
      <c r="AE1" s="952"/>
      <c r="AF1" s="952"/>
      <c r="AG1" s="952"/>
      <c r="AH1" s="952"/>
      <c r="AI1" s="952"/>
      <c r="AJ1" s="952"/>
      <c r="AK1" s="952"/>
      <c r="AL1" s="952"/>
      <c r="AM1" s="952"/>
      <c r="AN1" s="952"/>
      <c r="AO1" s="952"/>
      <c r="AP1" s="952"/>
      <c r="AQ1" s="952"/>
      <c r="AR1" s="952"/>
      <c r="AS1" s="952"/>
      <c r="AT1" s="952"/>
      <c r="AU1" s="952"/>
      <c r="AV1" s="952"/>
      <c r="AW1" s="952"/>
      <c r="AX1" s="952"/>
      <c r="AY1" s="952"/>
      <c r="AZ1" s="952"/>
      <c r="BA1" s="952"/>
      <c r="BB1" s="953"/>
    </row>
    <row r="2" spans="1:54" ht="20" customHeight="1" x14ac:dyDescent="0.4">
      <c r="A2" s="189" t="s">
        <v>133</v>
      </c>
      <c r="B2" s="190">
        <f>+Explications!J35</f>
        <v>45923</v>
      </c>
      <c r="C2" s="191"/>
      <c r="D2" s="192" t="s">
        <v>131</v>
      </c>
      <c r="E2" s="189" t="str">
        <f>+Explications!J36</f>
        <v>Lésigny</v>
      </c>
      <c r="F2" s="189"/>
      <c r="G2" s="189"/>
      <c r="H2" s="191"/>
      <c r="I2" s="189" t="s">
        <v>224</v>
      </c>
      <c r="J2" s="189" t="str">
        <f>+Explications!J37</f>
        <v>ASPTT</v>
      </c>
      <c r="K2" s="189"/>
      <c r="L2" s="189"/>
      <c r="M2" s="189"/>
      <c r="N2" s="189"/>
      <c r="O2" s="189"/>
      <c r="P2" s="189" t="s">
        <v>391</v>
      </c>
      <c r="Q2" s="189"/>
      <c r="R2" s="189" t="str">
        <f>+Explications!J38</f>
        <v>Simple</v>
      </c>
      <c r="S2" s="189"/>
      <c r="T2" s="189"/>
      <c r="U2" s="189" t="s">
        <v>25</v>
      </c>
      <c r="V2" s="189"/>
      <c r="W2" s="189"/>
      <c r="X2" s="193"/>
      <c r="Y2" s="189"/>
      <c r="AB2" s="954"/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</row>
    <row r="3" spans="1:54" ht="13.15" thickBot="1" x14ac:dyDescent="0.4">
      <c r="B3" s="194"/>
    </row>
    <row r="4" spans="1:54" ht="16.5" customHeight="1" thickBot="1" x14ac:dyDescent="0.4">
      <c r="B4" s="932" t="s">
        <v>0</v>
      </c>
      <c r="C4" s="933"/>
      <c r="D4" s="933"/>
      <c r="E4" s="933"/>
      <c r="F4" s="934"/>
      <c r="G4" s="95"/>
      <c r="H4" s="95"/>
      <c r="I4" s="932" t="s">
        <v>3</v>
      </c>
      <c r="J4" s="933"/>
      <c r="K4" s="933"/>
      <c r="L4" s="933"/>
      <c r="M4" s="934"/>
      <c r="AB4" s="932" t="s">
        <v>0</v>
      </c>
      <c r="AC4" s="933"/>
      <c r="AD4" s="933"/>
      <c r="AE4" s="933"/>
      <c r="AF4" s="934"/>
      <c r="AH4" s="932" t="s">
        <v>3</v>
      </c>
      <c r="AI4" s="933"/>
      <c r="AJ4" s="933"/>
      <c r="AK4" s="933"/>
      <c r="AL4" s="934"/>
      <c r="AN4" s="932" t="s">
        <v>18</v>
      </c>
      <c r="AO4" s="933"/>
      <c r="AP4" s="933"/>
      <c r="AQ4" s="933"/>
      <c r="AR4" s="934"/>
      <c r="AT4" s="938" t="s">
        <v>231</v>
      </c>
      <c r="AU4" s="939"/>
      <c r="AV4" s="939"/>
      <c r="AW4" s="939"/>
      <c r="AX4" s="939"/>
      <c r="AY4" s="939"/>
      <c r="AZ4" s="939"/>
      <c r="BA4" s="939"/>
      <c r="BB4" s="940"/>
    </row>
    <row r="5" spans="1:54" ht="16.5" customHeight="1" thickBot="1" x14ac:dyDescent="0.4">
      <c r="B5" s="198" t="s">
        <v>85</v>
      </c>
      <c r="C5" s="199" t="s">
        <v>90</v>
      </c>
      <c r="D5" s="200" t="s">
        <v>24</v>
      </c>
      <c r="E5" s="201" t="s">
        <v>48</v>
      </c>
      <c r="F5" s="202" t="s">
        <v>21</v>
      </c>
      <c r="G5" s="95"/>
      <c r="H5" s="95"/>
      <c r="I5" s="203" t="str">
        <f>+B5</f>
        <v>Nom Prénom</v>
      </c>
      <c r="J5" s="204" t="s">
        <v>90</v>
      </c>
      <c r="K5" s="203" t="str">
        <f>+D5</f>
        <v>Club *</v>
      </c>
      <c r="L5" s="203" t="s">
        <v>48</v>
      </c>
      <c r="M5" s="202" t="s">
        <v>21</v>
      </c>
      <c r="O5" s="946" t="s">
        <v>18</v>
      </c>
      <c r="P5" s="947"/>
      <c r="Q5" s="947"/>
      <c r="R5" s="948"/>
      <c r="S5" s="949" t="s">
        <v>2</v>
      </c>
      <c r="T5" s="950"/>
      <c r="W5" s="932" t="s">
        <v>15</v>
      </c>
      <c r="X5" s="934"/>
      <c r="AB5" s="205" t="str">
        <f>+W6</f>
        <v>ASGAF</v>
      </c>
      <c r="AC5" s="206" t="str">
        <f>+W7</f>
        <v>Chevannes</v>
      </c>
      <c r="AD5" s="206" t="str">
        <f>+W8</f>
        <v>Chevry</v>
      </c>
      <c r="AE5" s="206" t="str">
        <f>+W9</f>
        <v>Corbuches</v>
      </c>
      <c r="AF5" s="207" t="str">
        <f>+W10</f>
        <v>Réveillon</v>
      </c>
      <c r="AH5" s="205" t="str">
        <f>+AB5</f>
        <v>ASGAF</v>
      </c>
      <c r="AI5" s="206" t="str">
        <f>+AC5</f>
        <v>Chevannes</v>
      </c>
      <c r="AJ5" s="206" t="str">
        <f>+AD5</f>
        <v>Chevry</v>
      </c>
      <c r="AK5" s="206" t="str">
        <f>+AE5</f>
        <v>Corbuches</v>
      </c>
      <c r="AL5" s="207" t="str">
        <f>+AF5</f>
        <v>Réveillon</v>
      </c>
      <c r="AN5" s="205" t="str">
        <f>+AH5</f>
        <v>ASGAF</v>
      </c>
      <c r="AO5" s="206" t="str">
        <f>+AI5</f>
        <v>Chevannes</v>
      </c>
      <c r="AP5" s="206" t="str">
        <f>+AJ5</f>
        <v>Chevry</v>
      </c>
      <c r="AQ5" s="206" t="str">
        <f>+AK5</f>
        <v>Corbuches</v>
      </c>
      <c r="AR5" s="207" t="str">
        <f>+AL5</f>
        <v>Réveillon</v>
      </c>
      <c r="AT5" s="932" t="s">
        <v>227</v>
      </c>
      <c r="AU5" s="933"/>
      <c r="AV5" s="934"/>
      <c r="AW5" s="932" t="s">
        <v>86</v>
      </c>
      <c r="AX5" s="933"/>
      <c r="AY5" s="934"/>
      <c r="AZ5" s="932" t="s">
        <v>87</v>
      </c>
      <c r="BA5" s="933"/>
      <c r="BB5" s="934"/>
    </row>
    <row r="6" spans="1:54" ht="16.5" customHeight="1" thickBot="1" x14ac:dyDescent="0.4">
      <c r="A6" s="208">
        <v>1</v>
      </c>
      <c r="B6" s="209">
        <f t="shared" ref="B6:E21" si="0">+B42</f>
        <v>0</v>
      </c>
      <c r="C6" s="210">
        <f>+C42</f>
        <v>0</v>
      </c>
      <c r="D6" s="211" t="str">
        <f t="shared" ref="D6:E14" si="1">+D42</f>
        <v>???</v>
      </c>
      <c r="E6" s="212">
        <f t="shared" si="1"/>
        <v>0</v>
      </c>
      <c r="F6" s="239">
        <f>N6*(IF(E6&lt;36,1,0))</f>
        <v>30</v>
      </c>
      <c r="H6" s="208">
        <v>1</v>
      </c>
      <c r="I6" s="209">
        <f t="shared" ref="I6:K21" si="2">+I42</f>
        <v>0</v>
      </c>
      <c r="J6" s="210">
        <f t="shared" si="2"/>
        <v>0</v>
      </c>
      <c r="K6" s="210" t="str">
        <f t="shared" si="2"/>
        <v>???</v>
      </c>
      <c r="L6" s="212">
        <f t="shared" ref="L6:L35" si="3">VALUE(+L42)</f>
        <v>0</v>
      </c>
      <c r="M6" s="239">
        <f>N6*(IF(L6&lt;36,1,0))</f>
        <v>30</v>
      </c>
      <c r="N6" s="213">
        <v>30</v>
      </c>
      <c r="O6" s="214" t="s">
        <v>228</v>
      </c>
      <c r="P6" s="215" t="str">
        <f>+I5</f>
        <v>Nom Prénom</v>
      </c>
      <c r="Q6" s="215" t="str">
        <f>+J5</f>
        <v>H/F</v>
      </c>
      <c r="R6" s="215" t="str">
        <f>+K5</f>
        <v>Club *</v>
      </c>
      <c r="S6" s="215" t="s">
        <v>228</v>
      </c>
      <c r="T6" s="216" t="s">
        <v>230</v>
      </c>
      <c r="W6" s="217" t="s">
        <v>311</v>
      </c>
      <c r="X6" s="218">
        <f>AB121</f>
        <v>0</v>
      </c>
      <c r="AB6" s="219" t="str">
        <f>IF($D6=AB$5,$F6,"")</f>
        <v/>
      </c>
      <c r="AC6" s="220" t="str">
        <f t="shared" ref="AC6:AF21" si="4">IF($D6=AC$5,$F6,"")</f>
        <v/>
      </c>
      <c r="AD6" s="220" t="str">
        <f t="shared" si="4"/>
        <v/>
      </c>
      <c r="AE6" s="220" t="str">
        <f t="shared" si="4"/>
        <v/>
      </c>
      <c r="AF6" s="221" t="str">
        <f t="shared" si="4"/>
        <v/>
      </c>
      <c r="AH6" s="222" t="str">
        <f>IF($K6=AH$5,$M6,"")</f>
        <v/>
      </c>
      <c r="AI6" s="223" t="str">
        <f t="shared" ref="AI6:AL21" si="5">IF($K6=AI$5,$M6,"")</f>
        <v/>
      </c>
      <c r="AJ6" s="223" t="str">
        <f t="shared" si="5"/>
        <v/>
      </c>
      <c r="AK6" s="223" t="str">
        <f t="shared" si="5"/>
        <v/>
      </c>
      <c r="AL6" s="224" t="str">
        <f t="shared" si="5"/>
        <v/>
      </c>
      <c r="AN6" s="219" t="str">
        <f t="shared" ref="AN6:AR17" si="6">IF(LEFT($R7,5)=AN$5,$S7,"")</f>
        <v/>
      </c>
      <c r="AO6" s="220" t="str">
        <f t="shared" si="6"/>
        <v/>
      </c>
      <c r="AP6" s="220" t="str">
        <f t="shared" si="6"/>
        <v/>
      </c>
      <c r="AQ6" s="220" t="str">
        <f t="shared" si="6"/>
        <v/>
      </c>
      <c r="AR6" s="221" t="str">
        <f t="shared" si="6"/>
        <v/>
      </c>
      <c r="AT6" s="202" t="s">
        <v>229</v>
      </c>
      <c r="AU6" s="202" t="s">
        <v>228</v>
      </c>
      <c r="AV6" s="202" t="s">
        <v>1</v>
      </c>
      <c r="AW6" s="202" t="s">
        <v>229</v>
      </c>
      <c r="AX6" s="202" t="s">
        <v>228</v>
      </c>
      <c r="AY6" s="202" t="s">
        <v>1</v>
      </c>
      <c r="AZ6" s="202" t="s">
        <v>229</v>
      </c>
      <c r="BA6" s="202" t="s">
        <v>228</v>
      </c>
      <c r="BB6" s="202" t="s">
        <v>1</v>
      </c>
    </row>
    <row r="7" spans="1:54" ht="16.5" customHeight="1" thickBot="1" x14ac:dyDescent="0.4">
      <c r="A7" s="225">
        <v>2</v>
      </c>
      <c r="B7" s="226">
        <f t="shared" si="0"/>
        <v>0</v>
      </c>
      <c r="C7" s="227">
        <f t="shared" si="0"/>
        <v>0</v>
      </c>
      <c r="D7" s="228" t="str">
        <f t="shared" si="1"/>
        <v>???</v>
      </c>
      <c r="E7" s="212">
        <f t="shared" si="1"/>
        <v>0</v>
      </c>
      <c r="F7" s="244">
        <f t="shared" ref="F7:F35" si="7">N7*(IF(E7&lt;36,1,0))</f>
        <v>29</v>
      </c>
      <c r="H7" s="225">
        <v>2</v>
      </c>
      <c r="I7" s="226">
        <f t="shared" si="2"/>
        <v>0</v>
      </c>
      <c r="J7" s="227">
        <f t="shared" si="2"/>
        <v>0</v>
      </c>
      <c r="K7" s="227" t="str">
        <f t="shared" si="2"/>
        <v>???</v>
      </c>
      <c r="L7" s="212">
        <f t="shared" si="3"/>
        <v>0</v>
      </c>
      <c r="M7" s="239">
        <f t="shared" ref="M7:M34" si="8">N7*(IF(L7&lt;36,1,0))</f>
        <v>29</v>
      </c>
      <c r="N7" s="229">
        <v>29</v>
      </c>
      <c r="O7" s="230">
        <v>1</v>
      </c>
      <c r="P7" s="231" t="str">
        <f t="shared" ref="P7:P18" si="9">IFERROR(VLOOKUP($O7,$AU$7:$AV$36,2,0),"")</f>
        <v/>
      </c>
      <c r="Q7" s="231" t="str">
        <f t="shared" ref="Q7:Q18" si="10">IFERROR(VLOOKUP($P7,$I$6:$L$35,4,0),"")</f>
        <v/>
      </c>
      <c r="R7" s="231" t="str">
        <f t="shared" ref="R7:R18" si="11">IFERROR(VLOOKUP($P7,$I$6:$L$35,3,0),"")</f>
        <v/>
      </c>
      <c r="S7" s="223">
        <f t="shared" ref="S7:S18" si="12">IF(P7&lt;&gt;"",T7,0)</f>
        <v>0</v>
      </c>
      <c r="T7" s="224" t="str">
        <f>IFERROR(VLOOKUP($P7,$I$6:$M$35,5,0),"")</f>
        <v/>
      </c>
      <c r="W7" s="232" t="str">
        <f>+Liste_J!O8</f>
        <v>Chevannes</v>
      </c>
      <c r="X7" s="233">
        <f>AC121</f>
        <v>0</v>
      </c>
      <c r="AB7" s="234" t="str">
        <f t="shared" ref="AB7:AF35" si="13">IF($D7=AB$5,$F7,"")</f>
        <v/>
      </c>
      <c r="AC7" s="235" t="str">
        <f t="shared" si="4"/>
        <v/>
      </c>
      <c r="AD7" s="235" t="str">
        <f t="shared" si="4"/>
        <v/>
      </c>
      <c r="AE7" s="235" t="str">
        <f t="shared" si="4"/>
        <v/>
      </c>
      <c r="AF7" s="236" t="str">
        <f t="shared" si="4"/>
        <v/>
      </c>
      <c r="AH7" s="234" t="str">
        <f t="shared" ref="AH7:AL35" si="14">IF($K7=AH$5,$M7,"")</f>
        <v/>
      </c>
      <c r="AI7" s="235" t="str">
        <f t="shared" si="5"/>
        <v/>
      </c>
      <c r="AJ7" s="235" t="str">
        <f t="shared" si="5"/>
        <v/>
      </c>
      <c r="AK7" s="235" t="str">
        <f t="shared" si="5"/>
        <v/>
      </c>
      <c r="AL7" s="236" t="str">
        <f t="shared" si="5"/>
        <v/>
      </c>
      <c r="AN7" s="234" t="str">
        <f t="shared" si="6"/>
        <v/>
      </c>
      <c r="AO7" s="235" t="str">
        <f t="shared" si="6"/>
        <v/>
      </c>
      <c r="AP7" s="235" t="str">
        <f t="shared" si="6"/>
        <v/>
      </c>
      <c r="AQ7" s="235" t="str">
        <f t="shared" si="6"/>
        <v/>
      </c>
      <c r="AR7" s="236" t="str">
        <f t="shared" si="6"/>
        <v/>
      </c>
      <c r="AT7" s="237">
        <f t="shared" ref="AT7:AT31" si="15">IF(L6&gt;36,M6,0)</f>
        <v>0</v>
      </c>
      <c r="AU7" s="238">
        <f t="shared" ref="AU7:AU36" si="16">IF(AT7&lt;&gt;0,RANK(AT7,AT$7:AT$36),0)</f>
        <v>0</v>
      </c>
      <c r="AV7" s="238" t="str">
        <f t="shared" ref="AV7:AV36" si="17">IF(AU7&lt;&gt;0,$I6,"")</f>
        <v/>
      </c>
      <c r="AW7" s="238">
        <f t="shared" ref="AW7:AW36" si="18">IF((L6&gt;36),0,IF(J6="F",M6,0))</f>
        <v>0</v>
      </c>
      <c r="AX7" s="238">
        <f t="shared" ref="AX7:AX36" si="19">IF(AW7&lt;&gt;0,RANK(AW7,AW$7:AW$36),0)</f>
        <v>0</v>
      </c>
      <c r="AY7" s="238" t="str">
        <f t="shared" ref="AY7:AY36" si="20">IF(AX7&lt;&gt;0,$I6,"")</f>
        <v/>
      </c>
      <c r="AZ7" s="238">
        <f t="shared" ref="AZ7:AZ36" si="21">IF((L6&gt;36),0,IF(J6="F",0,M6))</f>
        <v>30</v>
      </c>
      <c r="BA7" s="238">
        <f t="shared" ref="BA7:BA36" si="22">IF(AZ7&lt;&gt;0,RANK(AZ7,AZ$7:AZ$36),0)</f>
        <v>1</v>
      </c>
      <c r="BB7" s="239">
        <f t="shared" ref="BB7:BB36" si="23">IF(BA7&lt;&gt;0,$I6,"")</f>
        <v>0</v>
      </c>
    </row>
    <row r="8" spans="1:54" ht="16.5" customHeight="1" thickBot="1" x14ac:dyDescent="0.4">
      <c r="A8" s="225">
        <v>3</v>
      </c>
      <c r="B8" s="226">
        <f t="shared" si="0"/>
        <v>0</v>
      </c>
      <c r="C8" s="227">
        <f t="shared" si="0"/>
        <v>0</v>
      </c>
      <c r="D8" s="228" t="str">
        <f t="shared" si="1"/>
        <v>???</v>
      </c>
      <c r="E8" s="212">
        <f t="shared" si="1"/>
        <v>0</v>
      </c>
      <c r="F8" s="244">
        <f t="shared" si="7"/>
        <v>28</v>
      </c>
      <c r="H8" s="225">
        <v>3</v>
      </c>
      <c r="I8" s="226">
        <f t="shared" si="2"/>
        <v>0</v>
      </c>
      <c r="J8" s="227">
        <f t="shared" si="2"/>
        <v>0</v>
      </c>
      <c r="K8" s="227" t="str">
        <f t="shared" si="2"/>
        <v>???</v>
      </c>
      <c r="L8" s="212">
        <f t="shared" si="3"/>
        <v>0</v>
      </c>
      <c r="M8" s="239">
        <f t="shared" si="8"/>
        <v>28</v>
      </c>
      <c r="N8" s="229">
        <v>28</v>
      </c>
      <c r="O8" s="240">
        <v>2</v>
      </c>
      <c r="P8" s="241" t="str">
        <f t="shared" si="9"/>
        <v/>
      </c>
      <c r="Q8" s="241" t="str">
        <f t="shared" si="10"/>
        <v/>
      </c>
      <c r="R8" s="241" t="str">
        <f t="shared" si="11"/>
        <v/>
      </c>
      <c r="S8" s="223">
        <f t="shared" si="12"/>
        <v>0</v>
      </c>
      <c r="T8" s="224" t="str">
        <f>IFERROR(VLOOKUP($P8,$I$6:$M$35,5,0),"")</f>
        <v/>
      </c>
      <c r="W8" s="232" t="s">
        <v>11</v>
      </c>
      <c r="X8" s="233">
        <f>AD121</f>
        <v>0</v>
      </c>
      <c r="AB8" s="234" t="str">
        <f t="shared" si="13"/>
        <v/>
      </c>
      <c r="AC8" s="235" t="str">
        <f t="shared" si="4"/>
        <v/>
      </c>
      <c r="AD8" s="235" t="str">
        <f t="shared" si="4"/>
        <v/>
      </c>
      <c r="AE8" s="235" t="str">
        <f t="shared" si="4"/>
        <v/>
      </c>
      <c r="AF8" s="236" t="str">
        <f t="shared" si="4"/>
        <v/>
      </c>
      <c r="AH8" s="234" t="str">
        <f t="shared" si="14"/>
        <v/>
      </c>
      <c r="AI8" s="235" t="str">
        <f t="shared" si="5"/>
        <v/>
      </c>
      <c r="AJ8" s="235" t="str">
        <f t="shared" si="5"/>
        <v/>
      </c>
      <c r="AK8" s="235" t="str">
        <f t="shared" si="5"/>
        <v/>
      </c>
      <c r="AL8" s="236" t="str">
        <f t="shared" si="5"/>
        <v/>
      </c>
      <c r="AN8" s="234" t="str">
        <f t="shared" si="6"/>
        <v/>
      </c>
      <c r="AO8" s="235" t="str">
        <f t="shared" si="6"/>
        <v/>
      </c>
      <c r="AP8" s="235" t="str">
        <f t="shared" si="6"/>
        <v/>
      </c>
      <c r="AQ8" s="235" t="str">
        <f t="shared" si="6"/>
        <v/>
      </c>
      <c r="AR8" s="236" t="str">
        <f t="shared" si="6"/>
        <v/>
      </c>
      <c r="AT8" s="242">
        <f t="shared" si="15"/>
        <v>0</v>
      </c>
      <c r="AU8" s="243">
        <f t="shared" si="16"/>
        <v>0</v>
      </c>
      <c r="AV8" s="243" t="str">
        <f t="shared" si="17"/>
        <v/>
      </c>
      <c r="AW8" s="243">
        <f t="shared" si="18"/>
        <v>0</v>
      </c>
      <c r="AX8" s="243">
        <f t="shared" si="19"/>
        <v>0</v>
      </c>
      <c r="AY8" s="243" t="str">
        <f t="shared" si="20"/>
        <v/>
      </c>
      <c r="AZ8" s="243">
        <f t="shared" si="21"/>
        <v>29</v>
      </c>
      <c r="BA8" s="243">
        <f t="shared" si="22"/>
        <v>2</v>
      </c>
      <c r="BB8" s="244">
        <f t="shared" si="23"/>
        <v>0</v>
      </c>
    </row>
    <row r="9" spans="1:54" ht="16.5" customHeight="1" thickBot="1" x14ac:dyDescent="0.4">
      <c r="A9" s="225">
        <v>4</v>
      </c>
      <c r="B9" s="226">
        <f t="shared" si="0"/>
        <v>0</v>
      </c>
      <c r="C9" s="227">
        <f t="shared" si="0"/>
        <v>0</v>
      </c>
      <c r="D9" s="228" t="str">
        <f t="shared" si="1"/>
        <v>???</v>
      </c>
      <c r="E9" s="212">
        <f t="shared" si="1"/>
        <v>0</v>
      </c>
      <c r="F9" s="244">
        <f t="shared" si="7"/>
        <v>27</v>
      </c>
      <c r="H9" s="225">
        <v>4</v>
      </c>
      <c r="I9" s="226">
        <f t="shared" si="2"/>
        <v>0</v>
      </c>
      <c r="J9" s="227">
        <f t="shared" si="2"/>
        <v>0</v>
      </c>
      <c r="K9" s="227" t="str">
        <f t="shared" si="2"/>
        <v>???</v>
      </c>
      <c r="L9" s="212">
        <f t="shared" si="3"/>
        <v>0</v>
      </c>
      <c r="M9" s="239">
        <f t="shared" si="8"/>
        <v>27</v>
      </c>
      <c r="N9" s="229">
        <v>27</v>
      </c>
      <c r="O9" s="240">
        <v>3</v>
      </c>
      <c r="P9" s="241" t="str">
        <f t="shared" si="9"/>
        <v/>
      </c>
      <c r="Q9" s="241" t="str">
        <f t="shared" si="10"/>
        <v/>
      </c>
      <c r="R9" s="241" t="str">
        <f t="shared" si="11"/>
        <v/>
      </c>
      <c r="S9" s="223">
        <f t="shared" si="12"/>
        <v>0</v>
      </c>
      <c r="T9" s="224" t="str">
        <f t="shared" ref="T9:T18" si="24">IFERROR(VLOOKUP($P9,$I$6:$M$35,5,0),"")</f>
        <v/>
      </c>
      <c r="W9" s="232" t="s">
        <v>12</v>
      </c>
      <c r="X9" s="233">
        <f>AE121</f>
        <v>0</v>
      </c>
      <c r="AB9" s="234" t="str">
        <f t="shared" si="13"/>
        <v/>
      </c>
      <c r="AC9" s="235" t="str">
        <f t="shared" si="4"/>
        <v/>
      </c>
      <c r="AD9" s="235" t="str">
        <f t="shared" si="4"/>
        <v/>
      </c>
      <c r="AE9" s="235" t="str">
        <f t="shared" si="4"/>
        <v/>
      </c>
      <c r="AF9" s="236" t="str">
        <f t="shared" si="4"/>
        <v/>
      </c>
      <c r="AH9" s="234" t="str">
        <f t="shared" si="14"/>
        <v/>
      </c>
      <c r="AI9" s="235" t="str">
        <f t="shared" si="5"/>
        <v/>
      </c>
      <c r="AJ9" s="235" t="str">
        <f t="shared" si="5"/>
        <v/>
      </c>
      <c r="AK9" s="235" t="str">
        <f t="shared" si="5"/>
        <v/>
      </c>
      <c r="AL9" s="236" t="str">
        <f t="shared" si="5"/>
        <v/>
      </c>
      <c r="AN9" s="234" t="str">
        <f t="shared" si="6"/>
        <v/>
      </c>
      <c r="AO9" s="235" t="str">
        <f t="shared" si="6"/>
        <v/>
      </c>
      <c r="AP9" s="235" t="str">
        <f t="shared" si="6"/>
        <v/>
      </c>
      <c r="AQ9" s="235" t="str">
        <f t="shared" si="6"/>
        <v/>
      </c>
      <c r="AR9" s="236" t="str">
        <f t="shared" si="6"/>
        <v/>
      </c>
      <c r="AT9" s="242">
        <f t="shared" si="15"/>
        <v>0</v>
      </c>
      <c r="AU9" s="243">
        <f t="shared" si="16"/>
        <v>0</v>
      </c>
      <c r="AV9" s="243" t="str">
        <f t="shared" si="17"/>
        <v/>
      </c>
      <c r="AW9" s="243">
        <f t="shared" si="18"/>
        <v>0</v>
      </c>
      <c r="AX9" s="243">
        <f t="shared" si="19"/>
        <v>0</v>
      </c>
      <c r="AY9" s="243" t="str">
        <f t="shared" si="20"/>
        <v/>
      </c>
      <c r="AZ9" s="243">
        <f t="shared" si="21"/>
        <v>28</v>
      </c>
      <c r="BA9" s="243">
        <f t="shared" si="22"/>
        <v>3</v>
      </c>
      <c r="BB9" s="244">
        <f t="shared" si="23"/>
        <v>0</v>
      </c>
    </row>
    <row r="10" spans="1:54" ht="16.5" customHeight="1" thickBot="1" x14ac:dyDescent="0.4">
      <c r="A10" s="225">
        <v>5</v>
      </c>
      <c r="B10" s="226">
        <f t="shared" si="0"/>
        <v>0</v>
      </c>
      <c r="C10" s="227">
        <f t="shared" si="0"/>
        <v>0</v>
      </c>
      <c r="D10" s="228" t="str">
        <f t="shared" si="1"/>
        <v>???</v>
      </c>
      <c r="E10" s="212">
        <f t="shared" si="1"/>
        <v>0</v>
      </c>
      <c r="F10" s="244">
        <f t="shared" si="7"/>
        <v>26</v>
      </c>
      <c r="H10" s="225">
        <v>5</v>
      </c>
      <c r="I10" s="226">
        <f t="shared" si="2"/>
        <v>0</v>
      </c>
      <c r="J10" s="227">
        <f t="shared" si="2"/>
        <v>0</v>
      </c>
      <c r="K10" s="227" t="str">
        <f t="shared" si="2"/>
        <v>???</v>
      </c>
      <c r="L10" s="212">
        <f t="shared" si="3"/>
        <v>0</v>
      </c>
      <c r="M10" s="239">
        <f t="shared" si="8"/>
        <v>26</v>
      </c>
      <c r="N10" s="229">
        <v>26</v>
      </c>
      <c r="O10" s="240">
        <v>4</v>
      </c>
      <c r="P10" s="241" t="str">
        <f t="shared" si="9"/>
        <v/>
      </c>
      <c r="Q10" s="241" t="str">
        <f t="shared" si="10"/>
        <v/>
      </c>
      <c r="R10" s="241" t="str">
        <f t="shared" si="11"/>
        <v/>
      </c>
      <c r="S10" s="223">
        <f t="shared" si="12"/>
        <v>0</v>
      </c>
      <c r="T10" s="224" t="str">
        <f t="shared" si="24"/>
        <v/>
      </c>
      <c r="W10" s="232" t="s">
        <v>13</v>
      </c>
      <c r="X10" s="233">
        <f>AF121</f>
        <v>0</v>
      </c>
      <c r="AB10" s="234" t="str">
        <f t="shared" si="13"/>
        <v/>
      </c>
      <c r="AC10" s="235" t="str">
        <f t="shared" si="4"/>
        <v/>
      </c>
      <c r="AD10" s="235" t="str">
        <f t="shared" si="4"/>
        <v/>
      </c>
      <c r="AE10" s="235" t="str">
        <f t="shared" si="4"/>
        <v/>
      </c>
      <c r="AF10" s="236" t="str">
        <f t="shared" si="4"/>
        <v/>
      </c>
      <c r="AH10" s="234" t="str">
        <f t="shared" si="14"/>
        <v/>
      </c>
      <c r="AI10" s="235" t="str">
        <f t="shared" si="5"/>
        <v/>
      </c>
      <c r="AJ10" s="235" t="str">
        <f t="shared" si="5"/>
        <v/>
      </c>
      <c r="AK10" s="235" t="str">
        <f t="shared" si="5"/>
        <v/>
      </c>
      <c r="AL10" s="236" t="str">
        <f t="shared" si="5"/>
        <v/>
      </c>
      <c r="AN10" s="234" t="str">
        <f t="shared" si="6"/>
        <v/>
      </c>
      <c r="AO10" s="235" t="str">
        <f t="shared" si="6"/>
        <v/>
      </c>
      <c r="AP10" s="235" t="str">
        <f t="shared" si="6"/>
        <v/>
      </c>
      <c r="AQ10" s="235" t="str">
        <f t="shared" si="6"/>
        <v/>
      </c>
      <c r="AR10" s="236" t="str">
        <f t="shared" si="6"/>
        <v/>
      </c>
      <c r="AT10" s="242">
        <f t="shared" si="15"/>
        <v>0</v>
      </c>
      <c r="AU10" s="243">
        <f t="shared" si="16"/>
        <v>0</v>
      </c>
      <c r="AV10" s="243" t="str">
        <f t="shared" si="17"/>
        <v/>
      </c>
      <c r="AW10" s="243">
        <f t="shared" si="18"/>
        <v>0</v>
      </c>
      <c r="AX10" s="243">
        <f t="shared" si="19"/>
        <v>0</v>
      </c>
      <c r="AY10" s="243" t="str">
        <f t="shared" si="20"/>
        <v/>
      </c>
      <c r="AZ10" s="243">
        <f t="shared" si="21"/>
        <v>27</v>
      </c>
      <c r="BA10" s="243">
        <f t="shared" si="22"/>
        <v>4</v>
      </c>
      <c r="BB10" s="244">
        <f t="shared" si="23"/>
        <v>0</v>
      </c>
    </row>
    <row r="11" spans="1:54" ht="16.5" customHeight="1" thickBot="1" x14ac:dyDescent="0.4">
      <c r="A11" s="225">
        <v>6</v>
      </c>
      <c r="B11" s="226">
        <f t="shared" si="0"/>
        <v>0</v>
      </c>
      <c r="C11" s="227">
        <f t="shared" si="0"/>
        <v>0</v>
      </c>
      <c r="D11" s="228" t="str">
        <f t="shared" si="1"/>
        <v>???</v>
      </c>
      <c r="E11" s="212">
        <f t="shared" si="1"/>
        <v>0</v>
      </c>
      <c r="F11" s="244">
        <f t="shared" si="7"/>
        <v>25</v>
      </c>
      <c r="H11" s="225">
        <v>6</v>
      </c>
      <c r="I11" s="226">
        <f t="shared" si="2"/>
        <v>0</v>
      </c>
      <c r="J11" s="227">
        <f t="shared" si="2"/>
        <v>0</v>
      </c>
      <c r="K11" s="227" t="str">
        <f t="shared" si="2"/>
        <v>???</v>
      </c>
      <c r="L11" s="212">
        <f t="shared" si="3"/>
        <v>0</v>
      </c>
      <c r="M11" s="239">
        <f t="shared" si="8"/>
        <v>25</v>
      </c>
      <c r="N11" s="229">
        <v>25</v>
      </c>
      <c r="O11" s="240">
        <v>5</v>
      </c>
      <c r="P11" s="241" t="str">
        <f t="shared" si="9"/>
        <v/>
      </c>
      <c r="Q11" s="241" t="str">
        <f t="shared" si="10"/>
        <v/>
      </c>
      <c r="R11" s="241" t="str">
        <f t="shared" si="11"/>
        <v/>
      </c>
      <c r="S11" s="223">
        <f t="shared" si="12"/>
        <v>0</v>
      </c>
      <c r="T11" s="224" t="str">
        <f t="shared" si="24"/>
        <v/>
      </c>
      <c r="W11" s="245" t="s">
        <v>8</v>
      </c>
      <c r="X11" s="246">
        <f>SUM(X6:X10)</f>
        <v>0</v>
      </c>
      <c r="AB11" s="234" t="str">
        <f t="shared" si="13"/>
        <v/>
      </c>
      <c r="AC11" s="235" t="str">
        <f t="shared" si="4"/>
        <v/>
      </c>
      <c r="AD11" s="235" t="str">
        <f t="shared" si="4"/>
        <v/>
      </c>
      <c r="AE11" s="235" t="str">
        <f t="shared" si="4"/>
        <v/>
      </c>
      <c r="AF11" s="236" t="str">
        <f t="shared" si="4"/>
        <v/>
      </c>
      <c r="AH11" s="234" t="str">
        <f t="shared" si="14"/>
        <v/>
      </c>
      <c r="AI11" s="235" t="str">
        <f t="shared" si="5"/>
        <v/>
      </c>
      <c r="AJ11" s="235" t="str">
        <f t="shared" si="5"/>
        <v/>
      </c>
      <c r="AK11" s="235" t="str">
        <f t="shared" si="5"/>
        <v/>
      </c>
      <c r="AL11" s="236" t="str">
        <f t="shared" si="5"/>
        <v/>
      </c>
      <c r="AN11" s="234" t="str">
        <f t="shared" si="6"/>
        <v/>
      </c>
      <c r="AO11" s="235" t="str">
        <f t="shared" si="6"/>
        <v/>
      </c>
      <c r="AP11" s="235" t="str">
        <f t="shared" si="6"/>
        <v/>
      </c>
      <c r="AQ11" s="235" t="str">
        <f t="shared" si="6"/>
        <v/>
      </c>
      <c r="AR11" s="236" t="str">
        <f t="shared" si="6"/>
        <v/>
      </c>
      <c r="AT11" s="242">
        <f t="shared" si="15"/>
        <v>0</v>
      </c>
      <c r="AU11" s="243">
        <f t="shared" si="16"/>
        <v>0</v>
      </c>
      <c r="AV11" s="243" t="str">
        <f t="shared" si="17"/>
        <v/>
      </c>
      <c r="AW11" s="243">
        <f t="shared" si="18"/>
        <v>0</v>
      </c>
      <c r="AX11" s="243">
        <f t="shared" si="19"/>
        <v>0</v>
      </c>
      <c r="AY11" s="243" t="str">
        <f t="shared" si="20"/>
        <v/>
      </c>
      <c r="AZ11" s="243">
        <f t="shared" si="21"/>
        <v>26</v>
      </c>
      <c r="BA11" s="243">
        <f t="shared" si="22"/>
        <v>5</v>
      </c>
      <c r="BB11" s="244">
        <f t="shared" si="23"/>
        <v>0</v>
      </c>
    </row>
    <row r="12" spans="1:54" ht="16.5" customHeight="1" thickBot="1" x14ac:dyDescent="0.4">
      <c r="A12" s="225">
        <v>7</v>
      </c>
      <c r="B12" s="226">
        <f t="shared" si="0"/>
        <v>0</v>
      </c>
      <c r="C12" s="227">
        <f t="shared" si="0"/>
        <v>0</v>
      </c>
      <c r="D12" s="228" t="str">
        <f t="shared" si="1"/>
        <v>???</v>
      </c>
      <c r="E12" s="212">
        <f t="shared" si="1"/>
        <v>0</v>
      </c>
      <c r="F12" s="244">
        <f t="shared" si="7"/>
        <v>24</v>
      </c>
      <c r="H12" s="225">
        <v>7</v>
      </c>
      <c r="I12" s="226">
        <f t="shared" si="2"/>
        <v>0</v>
      </c>
      <c r="J12" s="227">
        <f t="shared" si="2"/>
        <v>0</v>
      </c>
      <c r="K12" s="227" t="str">
        <f t="shared" si="2"/>
        <v>???</v>
      </c>
      <c r="L12" s="212">
        <f t="shared" si="3"/>
        <v>0</v>
      </c>
      <c r="M12" s="239">
        <f t="shared" si="8"/>
        <v>24</v>
      </c>
      <c r="N12" s="229">
        <v>24</v>
      </c>
      <c r="O12" s="240">
        <v>6</v>
      </c>
      <c r="P12" s="241" t="str">
        <f t="shared" si="9"/>
        <v/>
      </c>
      <c r="Q12" s="241" t="str">
        <f t="shared" si="10"/>
        <v/>
      </c>
      <c r="R12" s="241" t="str">
        <f t="shared" si="11"/>
        <v/>
      </c>
      <c r="S12" s="223">
        <f t="shared" si="12"/>
        <v>0</v>
      </c>
      <c r="T12" s="224" t="str">
        <f t="shared" si="24"/>
        <v/>
      </c>
      <c r="AB12" s="234" t="str">
        <f t="shared" si="13"/>
        <v/>
      </c>
      <c r="AC12" s="235" t="str">
        <f t="shared" si="4"/>
        <v/>
      </c>
      <c r="AD12" s="235" t="str">
        <f t="shared" si="4"/>
        <v/>
      </c>
      <c r="AE12" s="235" t="str">
        <f t="shared" si="4"/>
        <v/>
      </c>
      <c r="AF12" s="236" t="str">
        <f t="shared" si="4"/>
        <v/>
      </c>
      <c r="AH12" s="234" t="str">
        <f t="shared" si="14"/>
        <v/>
      </c>
      <c r="AI12" s="235" t="str">
        <f t="shared" si="5"/>
        <v/>
      </c>
      <c r="AJ12" s="235" t="str">
        <f t="shared" si="5"/>
        <v/>
      </c>
      <c r="AK12" s="235" t="str">
        <f t="shared" si="5"/>
        <v/>
      </c>
      <c r="AL12" s="236" t="str">
        <f t="shared" si="5"/>
        <v/>
      </c>
      <c r="AN12" s="234" t="str">
        <f t="shared" si="6"/>
        <v/>
      </c>
      <c r="AO12" s="235" t="str">
        <f t="shared" si="6"/>
        <v/>
      </c>
      <c r="AP12" s="235" t="str">
        <f t="shared" si="6"/>
        <v/>
      </c>
      <c r="AQ12" s="235" t="str">
        <f t="shared" si="6"/>
        <v/>
      </c>
      <c r="AR12" s="236" t="str">
        <f t="shared" si="6"/>
        <v/>
      </c>
      <c r="AT12" s="242">
        <f t="shared" si="15"/>
        <v>0</v>
      </c>
      <c r="AU12" s="243">
        <f t="shared" si="16"/>
        <v>0</v>
      </c>
      <c r="AV12" s="243" t="str">
        <f t="shared" si="17"/>
        <v/>
      </c>
      <c r="AW12" s="243">
        <f t="shared" si="18"/>
        <v>0</v>
      </c>
      <c r="AX12" s="243">
        <f t="shared" si="19"/>
        <v>0</v>
      </c>
      <c r="AY12" s="243" t="str">
        <f t="shared" si="20"/>
        <v/>
      </c>
      <c r="AZ12" s="243">
        <f t="shared" si="21"/>
        <v>25</v>
      </c>
      <c r="BA12" s="243">
        <f t="shared" si="22"/>
        <v>6</v>
      </c>
      <c r="BB12" s="244">
        <f t="shared" si="23"/>
        <v>0</v>
      </c>
    </row>
    <row r="13" spans="1:54" ht="16.5" customHeight="1" thickBot="1" x14ac:dyDescent="0.4">
      <c r="A13" s="225">
        <v>8</v>
      </c>
      <c r="B13" s="226">
        <f t="shared" si="0"/>
        <v>0</v>
      </c>
      <c r="C13" s="227">
        <f t="shared" si="0"/>
        <v>0</v>
      </c>
      <c r="D13" s="228" t="str">
        <f t="shared" si="1"/>
        <v>???</v>
      </c>
      <c r="E13" s="212">
        <f t="shared" si="1"/>
        <v>0</v>
      </c>
      <c r="F13" s="244">
        <f t="shared" si="7"/>
        <v>23</v>
      </c>
      <c r="H13" s="225">
        <v>8</v>
      </c>
      <c r="I13" s="226">
        <f t="shared" si="2"/>
        <v>0</v>
      </c>
      <c r="J13" s="227">
        <f t="shared" si="2"/>
        <v>0</v>
      </c>
      <c r="K13" s="227" t="str">
        <f t="shared" si="2"/>
        <v>???</v>
      </c>
      <c r="L13" s="212">
        <f t="shared" si="3"/>
        <v>0</v>
      </c>
      <c r="M13" s="239">
        <f t="shared" si="8"/>
        <v>23</v>
      </c>
      <c r="N13" s="229">
        <v>23</v>
      </c>
      <c r="O13" s="240">
        <v>7</v>
      </c>
      <c r="P13" s="241" t="str">
        <f t="shared" si="9"/>
        <v/>
      </c>
      <c r="Q13" s="241" t="str">
        <f t="shared" si="10"/>
        <v/>
      </c>
      <c r="R13" s="241" t="str">
        <f t="shared" si="11"/>
        <v/>
      </c>
      <c r="S13" s="223">
        <f t="shared" si="12"/>
        <v>0</v>
      </c>
      <c r="T13" s="224" t="str">
        <f t="shared" si="24"/>
        <v/>
      </c>
      <c r="W13" s="932" t="s">
        <v>4</v>
      </c>
      <c r="X13" s="933"/>
      <c r="Y13" s="933"/>
      <c r="Z13" s="934"/>
      <c r="AB13" s="234" t="str">
        <f t="shared" si="13"/>
        <v/>
      </c>
      <c r="AC13" s="235" t="str">
        <f t="shared" si="4"/>
        <v/>
      </c>
      <c r="AD13" s="235" t="str">
        <f t="shared" si="4"/>
        <v/>
      </c>
      <c r="AE13" s="235" t="str">
        <f t="shared" si="4"/>
        <v/>
      </c>
      <c r="AF13" s="236" t="str">
        <f t="shared" si="4"/>
        <v/>
      </c>
      <c r="AH13" s="234" t="str">
        <f t="shared" si="14"/>
        <v/>
      </c>
      <c r="AI13" s="235" t="str">
        <f t="shared" si="5"/>
        <v/>
      </c>
      <c r="AJ13" s="235" t="str">
        <f t="shared" si="5"/>
        <v/>
      </c>
      <c r="AK13" s="235" t="str">
        <f t="shared" si="5"/>
        <v/>
      </c>
      <c r="AL13" s="236" t="str">
        <f t="shared" si="5"/>
        <v/>
      </c>
      <c r="AN13" s="234" t="str">
        <f t="shared" si="6"/>
        <v/>
      </c>
      <c r="AO13" s="235" t="str">
        <f t="shared" si="6"/>
        <v/>
      </c>
      <c r="AP13" s="235" t="str">
        <f t="shared" si="6"/>
        <v/>
      </c>
      <c r="AQ13" s="235" t="str">
        <f t="shared" si="6"/>
        <v/>
      </c>
      <c r="AR13" s="236" t="str">
        <f t="shared" si="6"/>
        <v/>
      </c>
      <c r="AT13" s="242">
        <f t="shared" si="15"/>
        <v>0</v>
      </c>
      <c r="AU13" s="243">
        <f t="shared" si="16"/>
        <v>0</v>
      </c>
      <c r="AV13" s="243" t="str">
        <f t="shared" si="17"/>
        <v/>
      </c>
      <c r="AW13" s="243">
        <f t="shared" si="18"/>
        <v>0</v>
      </c>
      <c r="AX13" s="243">
        <f t="shared" si="19"/>
        <v>0</v>
      </c>
      <c r="AY13" s="243" t="str">
        <f t="shared" si="20"/>
        <v/>
      </c>
      <c r="AZ13" s="243">
        <f t="shared" si="21"/>
        <v>24</v>
      </c>
      <c r="BA13" s="243">
        <f t="shared" si="22"/>
        <v>7</v>
      </c>
      <c r="BB13" s="244">
        <f t="shared" si="23"/>
        <v>0</v>
      </c>
    </row>
    <row r="14" spans="1:54" ht="16.5" customHeight="1" thickBot="1" x14ac:dyDescent="0.4">
      <c r="A14" s="225">
        <v>9</v>
      </c>
      <c r="B14" s="226">
        <f t="shared" si="0"/>
        <v>0</v>
      </c>
      <c r="C14" s="227">
        <f t="shared" si="0"/>
        <v>0</v>
      </c>
      <c r="D14" s="228" t="str">
        <f t="shared" si="1"/>
        <v>???</v>
      </c>
      <c r="E14" s="212">
        <f t="shared" si="1"/>
        <v>0</v>
      </c>
      <c r="F14" s="244">
        <f t="shared" si="7"/>
        <v>22</v>
      </c>
      <c r="H14" s="225">
        <v>9</v>
      </c>
      <c r="I14" s="226">
        <f t="shared" si="2"/>
        <v>0</v>
      </c>
      <c r="J14" s="227">
        <f t="shared" si="2"/>
        <v>0</v>
      </c>
      <c r="K14" s="227" t="str">
        <f t="shared" si="2"/>
        <v>???</v>
      </c>
      <c r="L14" s="212">
        <f t="shared" si="3"/>
        <v>0</v>
      </c>
      <c r="M14" s="239">
        <f t="shared" si="8"/>
        <v>22</v>
      </c>
      <c r="N14" s="229">
        <v>22</v>
      </c>
      <c r="O14" s="240">
        <v>8</v>
      </c>
      <c r="P14" s="241" t="str">
        <f t="shared" si="9"/>
        <v/>
      </c>
      <c r="Q14" s="241" t="str">
        <f t="shared" si="10"/>
        <v/>
      </c>
      <c r="R14" s="241" t="str">
        <f t="shared" si="11"/>
        <v/>
      </c>
      <c r="S14" s="223">
        <f t="shared" si="12"/>
        <v>0</v>
      </c>
      <c r="T14" s="224" t="str">
        <f t="shared" si="24"/>
        <v/>
      </c>
      <c r="W14" s="205" t="s">
        <v>5</v>
      </c>
      <c r="X14" s="206" t="s">
        <v>6</v>
      </c>
      <c r="Y14" s="247" t="s">
        <v>7</v>
      </c>
      <c r="Z14" s="202" t="s">
        <v>8</v>
      </c>
      <c r="AB14" s="234" t="str">
        <f t="shared" si="13"/>
        <v/>
      </c>
      <c r="AC14" s="235" t="str">
        <f t="shared" si="4"/>
        <v/>
      </c>
      <c r="AD14" s="235" t="str">
        <f t="shared" si="4"/>
        <v/>
      </c>
      <c r="AE14" s="235" t="str">
        <f t="shared" si="4"/>
        <v/>
      </c>
      <c r="AF14" s="236" t="str">
        <f t="shared" si="4"/>
        <v/>
      </c>
      <c r="AH14" s="234" t="str">
        <f t="shared" si="14"/>
        <v/>
      </c>
      <c r="AI14" s="235" t="str">
        <f t="shared" si="5"/>
        <v/>
      </c>
      <c r="AJ14" s="235" t="str">
        <f t="shared" si="5"/>
        <v/>
      </c>
      <c r="AK14" s="235" t="str">
        <f t="shared" si="5"/>
        <v/>
      </c>
      <c r="AL14" s="236" t="str">
        <f t="shared" si="5"/>
        <v/>
      </c>
      <c r="AN14" s="234" t="str">
        <f t="shared" si="6"/>
        <v/>
      </c>
      <c r="AO14" s="235" t="str">
        <f t="shared" si="6"/>
        <v/>
      </c>
      <c r="AP14" s="235" t="str">
        <f t="shared" si="6"/>
        <v/>
      </c>
      <c r="AQ14" s="235" t="str">
        <f t="shared" si="6"/>
        <v/>
      </c>
      <c r="AR14" s="236" t="str">
        <f t="shared" si="6"/>
        <v/>
      </c>
      <c r="AT14" s="242">
        <f t="shared" si="15"/>
        <v>0</v>
      </c>
      <c r="AU14" s="243">
        <f t="shared" si="16"/>
        <v>0</v>
      </c>
      <c r="AV14" s="243" t="str">
        <f t="shared" si="17"/>
        <v/>
      </c>
      <c r="AW14" s="243">
        <f t="shared" si="18"/>
        <v>0</v>
      </c>
      <c r="AX14" s="243">
        <f t="shared" si="19"/>
        <v>0</v>
      </c>
      <c r="AY14" s="243" t="str">
        <f t="shared" si="20"/>
        <v/>
      </c>
      <c r="AZ14" s="243">
        <f t="shared" si="21"/>
        <v>23</v>
      </c>
      <c r="BA14" s="243">
        <f t="shared" si="22"/>
        <v>8</v>
      </c>
      <c r="BB14" s="244">
        <f t="shared" si="23"/>
        <v>0</v>
      </c>
    </row>
    <row r="15" spans="1:54" ht="16.5" customHeight="1" thickBot="1" x14ac:dyDescent="0.4">
      <c r="A15" s="225">
        <v>10</v>
      </c>
      <c r="B15" s="226">
        <f t="shared" si="0"/>
        <v>0</v>
      </c>
      <c r="C15" s="227">
        <f t="shared" si="0"/>
        <v>0</v>
      </c>
      <c r="D15" s="228" t="str">
        <f t="shared" si="0"/>
        <v>???</v>
      </c>
      <c r="E15" s="212">
        <f t="shared" si="0"/>
        <v>0</v>
      </c>
      <c r="F15" s="244">
        <f t="shared" si="7"/>
        <v>21</v>
      </c>
      <c r="H15" s="225">
        <v>10</v>
      </c>
      <c r="I15" s="226">
        <f t="shared" si="2"/>
        <v>0</v>
      </c>
      <c r="J15" s="227">
        <f t="shared" si="2"/>
        <v>0</v>
      </c>
      <c r="K15" s="227" t="str">
        <f t="shared" si="2"/>
        <v>???</v>
      </c>
      <c r="L15" s="212">
        <f t="shared" si="3"/>
        <v>0</v>
      </c>
      <c r="M15" s="239">
        <f t="shared" si="8"/>
        <v>21</v>
      </c>
      <c r="N15" s="229">
        <v>21</v>
      </c>
      <c r="O15" s="240">
        <v>9</v>
      </c>
      <c r="P15" s="241" t="str">
        <f t="shared" si="9"/>
        <v/>
      </c>
      <c r="Q15" s="241" t="str">
        <f t="shared" si="10"/>
        <v/>
      </c>
      <c r="R15" s="241" t="str">
        <f t="shared" si="11"/>
        <v/>
      </c>
      <c r="S15" s="223">
        <f t="shared" si="12"/>
        <v>0</v>
      </c>
      <c r="T15" s="224" t="str">
        <f t="shared" si="24"/>
        <v/>
      </c>
      <c r="W15" s="217" t="str">
        <f>+W6</f>
        <v>ASGAF</v>
      </c>
      <c r="X15" s="220">
        <f>AB36</f>
        <v>0</v>
      </c>
      <c r="Y15" s="248">
        <f>AH36+AN18</f>
        <v>0</v>
      </c>
      <c r="Z15" s="249">
        <f>SUM(X15:Y15)</f>
        <v>0</v>
      </c>
      <c r="AB15" s="234" t="str">
        <f t="shared" si="13"/>
        <v/>
      </c>
      <c r="AC15" s="235" t="str">
        <f t="shared" si="4"/>
        <v/>
      </c>
      <c r="AD15" s="235" t="str">
        <f t="shared" si="4"/>
        <v/>
      </c>
      <c r="AE15" s="235" t="str">
        <f t="shared" si="4"/>
        <v/>
      </c>
      <c r="AF15" s="236" t="str">
        <f t="shared" si="4"/>
        <v/>
      </c>
      <c r="AH15" s="234" t="str">
        <f t="shared" si="14"/>
        <v/>
      </c>
      <c r="AI15" s="235" t="str">
        <f t="shared" si="5"/>
        <v/>
      </c>
      <c r="AJ15" s="235" t="str">
        <f t="shared" si="5"/>
        <v/>
      </c>
      <c r="AK15" s="235" t="str">
        <f t="shared" si="5"/>
        <v/>
      </c>
      <c r="AL15" s="236" t="str">
        <f t="shared" si="5"/>
        <v/>
      </c>
      <c r="AN15" s="234" t="str">
        <f t="shared" si="6"/>
        <v/>
      </c>
      <c r="AO15" s="235" t="str">
        <f t="shared" si="6"/>
        <v/>
      </c>
      <c r="AP15" s="235" t="str">
        <f t="shared" si="6"/>
        <v/>
      </c>
      <c r="AQ15" s="235" t="str">
        <f t="shared" si="6"/>
        <v/>
      </c>
      <c r="AR15" s="236" t="str">
        <f t="shared" si="6"/>
        <v/>
      </c>
      <c r="AT15" s="242">
        <f t="shared" si="15"/>
        <v>0</v>
      </c>
      <c r="AU15" s="243">
        <f t="shared" si="16"/>
        <v>0</v>
      </c>
      <c r="AV15" s="243" t="str">
        <f t="shared" si="17"/>
        <v/>
      </c>
      <c r="AW15" s="243">
        <f t="shared" si="18"/>
        <v>0</v>
      </c>
      <c r="AX15" s="243">
        <f t="shared" si="19"/>
        <v>0</v>
      </c>
      <c r="AY15" s="243" t="str">
        <f t="shared" si="20"/>
        <v/>
      </c>
      <c r="AZ15" s="243">
        <f t="shared" si="21"/>
        <v>22</v>
      </c>
      <c r="BA15" s="243">
        <f t="shared" si="22"/>
        <v>9</v>
      </c>
      <c r="BB15" s="244">
        <f t="shared" si="23"/>
        <v>0</v>
      </c>
    </row>
    <row r="16" spans="1:54" ht="16.5" customHeight="1" thickBot="1" x14ac:dyDescent="0.4">
      <c r="A16" s="225">
        <v>11</v>
      </c>
      <c r="B16" s="226">
        <f t="shared" si="0"/>
        <v>0</v>
      </c>
      <c r="C16" s="227">
        <f t="shared" si="0"/>
        <v>0</v>
      </c>
      <c r="D16" s="228" t="str">
        <f t="shared" si="0"/>
        <v>???</v>
      </c>
      <c r="E16" s="212">
        <f t="shared" si="0"/>
        <v>0</v>
      </c>
      <c r="F16" s="244">
        <f t="shared" si="7"/>
        <v>20</v>
      </c>
      <c r="H16" s="225">
        <v>11</v>
      </c>
      <c r="I16" s="226">
        <f t="shared" si="2"/>
        <v>0</v>
      </c>
      <c r="J16" s="227">
        <f t="shared" si="2"/>
        <v>0</v>
      </c>
      <c r="K16" s="227" t="str">
        <f t="shared" si="2"/>
        <v>???</v>
      </c>
      <c r="L16" s="212">
        <f t="shared" si="3"/>
        <v>0</v>
      </c>
      <c r="M16" s="239">
        <f t="shared" si="8"/>
        <v>20</v>
      </c>
      <c r="N16" s="229">
        <v>20</v>
      </c>
      <c r="O16" s="240">
        <v>10</v>
      </c>
      <c r="P16" s="241" t="str">
        <f t="shared" si="9"/>
        <v/>
      </c>
      <c r="Q16" s="241" t="str">
        <f t="shared" si="10"/>
        <v/>
      </c>
      <c r="R16" s="241" t="str">
        <f t="shared" si="11"/>
        <v/>
      </c>
      <c r="S16" s="223">
        <f t="shared" si="12"/>
        <v>0</v>
      </c>
      <c r="T16" s="224" t="str">
        <f t="shared" si="24"/>
        <v/>
      </c>
      <c r="W16" s="232" t="str">
        <f t="shared" ref="W16:W20" si="25">+W7</f>
        <v>Chevannes</v>
      </c>
      <c r="X16" s="235">
        <f>AC36</f>
        <v>0</v>
      </c>
      <c r="Y16" s="250">
        <f>AI36+AO18</f>
        <v>0</v>
      </c>
      <c r="Z16" s="251">
        <f>SUM(X16:Y16)</f>
        <v>0</v>
      </c>
      <c r="AB16" s="234" t="str">
        <f t="shared" si="13"/>
        <v/>
      </c>
      <c r="AC16" s="235" t="str">
        <f t="shared" si="4"/>
        <v/>
      </c>
      <c r="AD16" s="235" t="str">
        <f t="shared" si="4"/>
        <v/>
      </c>
      <c r="AE16" s="235" t="str">
        <f t="shared" si="4"/>
        <v/>
      </c>
      <c r="AF16" s="236" t="str">
        <f t="shared" si="4"/>
        <v/>
      </c>
      <c r="AH16" s="234" t="str">
        <f t="shared" si="14"/>
        <v/>
      </c>
      <c r="AI16" s="235" t="str">
        <f t="shared" si="5"/>
        <v/>
      </c>
      <c r="AJ16" s="235" t="str">
        <f t="shared" si="5"/>
        <v/>
      </c>
      <c r="AK16" s="235" t="str">
        <f t="shared" si="5"/>
        <v/>
      </c>
      <c r="AL16" s="236" t="str">
        <f t="shared" si="5"/>
        <v/>
      </c>
      <c r="AN16" s="234" t="str">
        <f t="shared" si="6"/>
        <v/>
      </c>
      <c r="AO16" s="235" t="str">
        <f t="shared" si="6"/>
        <v/>
      </c>
      <c r="AP16" s="235" t="str">
        <f t="shared" si="6"/>
        <v/>
      </c>
      <c r="AQ16" s="235" t="str">
        <f t="shared" si="6"/>
        <v/>
      </c>
      <c r="AR16" s="236" t="str">
        <f t="shared" si="6"/>
        <v/>
      </c>
      <c r="AT16" s="242">
        <f t="shared" si="15"/>
        <v>0</v>
      </c>
      <c r="AU16" s="243">
        <f t="shared" si="16"/>
        <v>0</v>
      </c>
      <c r="AV16" s="243" t="str">
        <f t="shared" si="17"/>
        <v/>
      </c>
      <c r="AW16" s="243">
        <f t="shared" si="18"/>
        <v>0</v>
      </c>
      <c r="AX16" s="243">
        <f t="shared" si="19"/>
        <v>0</v>
      </c>
      <c r="AY16" s="243" t="str">
        <f t="shared" si="20"/>
        <v/>
      </c>
      <c r="AZ16" s="243">
        <f t="shared" si="21"/>
        <v>21</v>
      </c>
      <c r="BA16" s="243">
        <f t="shared" si="22"/>
        <v>10</v>
      </c>
      <c r="BB16" s="244">
        <f t="shared" si="23"/>
        <v>0</v>
      </c>
    </row>
    <row r="17" spans="1:54" ht="16.5" customHeight="1" thickBot="1" x14ac:dyDescent="0.4">
      <c r="A17" s="225">
        <v>12</v>
      </c>
      <c r="B17" s="226">
        <f t="shared" si="0"/>
        <v>0</v>
      </c>
      <c r="C17" s="227">
        <f t="shared" si="0"/>
        <v>0</v>
      </c>
      <c r="D17" s="228" t="str">
        <f t="shared" si="0"/>
        <v>???</v>
      </c>
      <c r="E17" s="212">
        <f t="shared" si="0"/>
        <v>0</v>
      </c>
      <c r="F17" s="244">
        <f t="shared" si="7"/>
        <v>19</v>
      </c>
      <c r="H17" s="225">
        <v>12</v>
      </c>
      <c r="I17" s="226">
        <f t="shared" si="2"/>
        <v>0</v>
      </c>
      <c r="J17" s="227">
        <f t="shared" si="2"/>
        <v>0</v>
      </c>
      <c r="K17" s="227" t="str">
        <f t="shared" si="2"/>
        <v>???</v>
      </c>
      <c r="L17" s="212">
        <f t="shared" si="3"/>
        <v>0</v>
      </c>
      <c r="M17" s="239">
        <f t="shared" si="8"/>
        <v>19</v>
      </c>
      <c r="N17" s="229">
        <v>19</v>
      </c>
      <c r="O17" s="240">
        <v>11</v>
      </c>
      <c r="P17" s="241" t="str">
        <f t="shared" si="9"/>
        <v/>
      </c>
      <c r="Q17" s="241" t="str">
        <f t="shared" si="10"/>
        <v/>
      </c>
      <c r="R17" s="241" t="str">
        <f t="shared" si="11"/>
        <v/>
      </c>
      <c r="S17" s="223">
        <f t="shared" si="12"/>
        <v>0</v>
      </c>
      <c r="T17" s="224" t="str">
        <f t="shared" si="24"/>
        <v/>
      </c>
      <c r="W17" s="232" t="str">
        <f t="shared" si="25"/>
        <v>Chevry</v>
      </c>
      <c r="X17" s="235">
        <f>AD36</f>
        <v>0</v>
      </c>
      <c r="Y17" s="250">
        <f>AJ36+AP18</f>
        <v>0</v>
      </c>
      <c r="Z17" s="251">
        <f>SUM(X17:Y17)</f>
        <v>0</v>
      </c>
      <c r="AB17" s="234" t="str">
        <f t="shared" si="13"/>
        <v/>
      </c>
      <c r="AC17" s="235" t="str">
        <f t="shared" si="4"/>
        <v/>
      </c>
      <c r="AD17" s="235" t="str">
        <f t="shared" si="4"/>
        <v/>
      </c>
      <c r="AE17" s="235" t="str">
        <f t="shared" si="4"/>
        <v/>
      </c>
      <c r="AF17" s="236" t="str">
        <f t="shared" si="4"/>
        <v/>
      </c>
      <c r="AH17" s="234" t="str">
        <f t="shared" si="14"/>
        <v/>
      </c>
      <c r="AI17" s="235" t="str">
        <f t="shared" si="5"/>
        <v/>
      </c>
      <c r="AJ17" s="235" t="str">
        <f t="shared" si="5"/>
        <v/>
      </c>
      <c r="AK17" s="235" t="str">
        <f t="shared" si="5"/>
        <v/>
      </c>
      <c r="AL17" s="236" t="str">
        <f t="shared" si="5"/>
        <v/>
      </c>
      <c r="AN17" s="234" t="str">
        <f t="shared" si="6"/>
        <v/>
      </c>
      <c r="AO17" s="235" t="str">
        <f t="shared" si="6"/>
        <v/>
      </c>
      <c r="AP17" s="235" t="str">
        <f t="shared" si="6"/>
        <v/>
      </c>
      <c r="AQ17" s="235" t="str">
        <f t="shared" si="6"/>
        <v/>
      </c>
      <c r="AR17" s="236" t="str">
        <f t="shared" si="6"/>
        <v/>
      </c>
      <c r="AT17" s="242">
        <f t="shared" si="15"/>
        <v>0</v>
      </c>
      <c r="AU17" s="243">
        <f t="shared" si="16"/>
        <v>0</v>
      </c>
      <c r="AV17" s="243" t="str">
        <f t="shared" si="17"/>
        <v/>
      </c>
      <c r="AW17" s="243">
        <f t="shared" si="18"/>
        <v>0</v>
      </c>
      <c r="AX17" s="243">
        <f t="shared" si="19"/>
        <v>0</v>
      </c>
      <c r="AY17" s="243" t="str">
        <f t="shared" si="20"/>
        <v/>
      </c>
      <c r="AZ17" s="243">
        <f t="shared" si="21"/>
        <v>20</v>
      </c>
      <c r="BA17" s="243">
        <f t="shared" si="22"/>
        <v>11</v>
      </c>
      <c r="BB17" s="244">
        <f t="shared" si="23"/>
        <v>0</v>
      </c>
    </row>
    <row r="18" spans="1:54" ht="16.5" customHeight="1" thickBot="1" x14ac:dyDescent="0.4">
      <c r="A18" s="225">
        <v>13</v>
      </c>
      <c r="B18" s="226">
        <f t="shared" si="0"/>
        <v>0</v>
      </c>
      <c r="C18" s="227">
        <f t="shared" si="0"/>
        <v>0</v>
      </c>
      <c r="D18" s="228" t="str">
        <f t="shared" si="0"/>
        <v>???</v>
      </c>
      <c r="E18" s="212">
        <f t="shared" si="0"/>
        <v>0</v>
      </c>
      <c r="F18" s="244">
        <f t="shared" si="7"/>
        <v>18</v>
      </c>
      <c r="H18" s="252">
        <v>13</v>
      </c>
      <c r="I18" s="226">
        <f t="shared" si="2"/>
        <v>0</v>
      </c>
      <c r="J18" s="227">
        <f t="shared" si="2"/>
        <v>0</v>
      </c>
      <c r="K18" s="227" t="str">
        <f t="shared" si="2"/>
        <v>???</v>
      </c>
      <c r="L18" s="212">
        <f t="shared" si="3"/>
        <v>0</v>
      </c>
      <c r="M18" s="239">
        <f t="shared" si="8"/>
        <v>18</v>
      </c>
      <c r="N18" s="229">
        <v>18</v>
      </c>
      <c r="O18" s="253">
        <v>12</v>
      </c>
      <c r="P18" s="254" t="str">
        <f t="shared" si="9"/>
        <v/>
      </c>
      <c r="Q18" s="254" t="str">
        <f t="shared" si="10"/>
        <v/>
      </c>
      <c r="R18" s="254" t="str">
        <f t="shared" si="11"/>
        <v/>
      </c>
      <c r="S18" s="255">
        <f t="shared" si="12"/>
        <v>0</v>
      </c>
      <c r="T18" s="256" t="str">
        <f t="shared" si="24"/>
        <v/>
      </c>
      <c r="W18" s="232" t="str">
        <f t="shared" si="25"/>
        <v>Corbuches</v>
      </c>
      <c r="X18" s="235">
        <f>AE36</f>
        <v>0</v>
      </c>
      <c r="Y18" s="250">
        <f>AK36+AQ18</f>
        <v>0</v>
      </c>
      <c r="Z18" s="251">
        <f>SUM(X18:Y18)</f>
        <v>0</v>
      </c>
      <c r="AB18" s="234" t="str">
        <f t="shared" si="13"/>
        <v/>
      </c>
      <c r="AC18" s="235" t="str">
        <f t="shared" si="4"/>
        <v/>
      </c>
      <c r="AD18" s="235" t="str">
        <f t="shared" si="4"/>
        <v/>
      </c>
      <c r="AE18" s="235" t="str">
        <f t="shared" si="4"/>
        <v/>
      </c>
      <c r="AF18" s="236" t="str">
        <f t="shared" si="4"/>
        <v/>
      </c>
      <c r="AH18" s="234" t="str">
        <f t="shared" si="14"/>
        <v/>
      </c>
      <c r="AI18" s="235" t="str">
        <f t="shared" si="5"/>
        <v/>
      </c>
      <c r="AJ18" s="235" t="str">
        <f t="shared" si="5"/>
        <v/>
      </c>
      <c r="AK18" s="235" t="str">
        <f t="shared" si="5"/>
        <v/>
      </c>
      <c r="AL18" s="236" t="str">
        <f t="shared" si="5"/>
        <v/>
      </c>
      <c r="AN18" s="257">
        <f t="shared" ref="AN18:AR18" si="26">SUM(AN6:AN17)</f>
        <v>0</v>
      </c>
      <c r="AO18" s="255">
        <f t="shared" si="26"/>
        <v>0</v>
      </c>
      <c r="AP18" s="255">
        <f t="shared" si="26"/>
        <v>0</v>
      </c>
      <c r="AQ18" s="255">
        <f t="shared" si="26"/>
        <v>0</v>
      </c>
      <c r="AR18" s="256">
        <f t="shared" si="26"/>
        <v>0</v>
      </c>
      <c r="AT18" s="242">
        <f t="shared" si="15"/>
        <v>0</v>
      </c>
      <c r="AU18" s="243">
        <f t="shared" si="16"/>
        <v>0</v>
      </c>
      <c r="AV18" s="243" t="str">
        <f t="shared" si="17"/>
        <v/>
      </c>
      <c r="AW18" s="243">
        <f t="shared" si="18"/>
        <v>0</v>
      </c>
      <c r="AX18" s="243">
        <f t="shared" si="19"/>
        <v>0</v>
      </c>
      <c r="AY18" s="243" t="str">
        <f t="shared" si="20"/>
        <v/>
      </c>
      <c r="AZ18" s="243">
        <f t="shared" si="21"/>
        <v>19</v>
      </c>
      <c r="BA18" s="243">
        <f t="shared" si="22"/>
        <v>12</v>
      </c>
      <c r="BB18" s="244">
        <f t="shared" si="23"/>
        <v>0</v>
      </c>
    </row>
    <row r="19" spans="1:54" ht="16.5" customHeight="1" thickBot="1" x14ac:dyDescent="0.5">
      <c r="A19" s="225">
        <v>14</v>
      </c>
      <c r="B19" s="226">
        <f t="shared" si="0"/>
        <v>0</v>
      </c>
      <c r="C19" s="227">
        <f t="shared" si="0"/>
        <v>0</v>
      </c>
      <c r="D19" s="228" t="str">
        <f t="shared" si="0"/>
        <v>???</v>
      </c>
      <c r="E19" s="212">
        <f t="shared" si="0"/>
        <v>0</v>
      </c>
      <c r="F19" s="244">
        <f t="shared" si="7"/>
        <v>17</v>
      </c>
      <c r="H19" s="252">
        <v>14</v>
      </c>
      <c r="I19" s="226">
        <f t="shared" si="2"/>
        <v>0</v>
      </c>
      <c r="J19" s="227">
        <f t="shared" si="2"/>
        <v>0</v>
      </c>
      <c r="K19" s="227" t="str">
        <f t="shared" si="2"/>
        <v>???</v>
      </c>
      <c r="L19" s="212">
        <f t="shared" si="3"/>
        <v>0</v>
      </c>
      <c r="M19" s="239">
        <f t="shared" si="8"/>
        <v>17</v>
      </c>
      <c r="N19" s="229">
        <v>17</v>
      </c>
      <c r="Q19" s="197"/>
      <c r="R19" s="258" t="s">
        <v>64</v>
      </c>
      <c r="S19" s="259">
        <f>SUM(S7:S18)</f>
        <v>0</v>
      </c>
      <c r="T19" s="260"/>
      <c r="W19" s="261" t="str">
        <f t="shared" si="25"/>
        <v>Réveillon</v>
      </c>
      <c r="X19" s="255">
        <f>AF36</f>
        <v>0</v>
      </c>
      <c r="Y19" s="262">
        <f>AL36+AR18</f>
        <v>0</v>
      </c>
      <c r="Z19" s="263">
        <f>SUM(X19:Y19)</f>
        <v>0</v>
      </c>
      <c r="AB19" s="234" t="str">
        <f t="shared" si="13"/>
        <v/>
      </c>
      <c r="AC19" s="235" t="str">
        <f t="shared" si="4"/>
        <v/>
      </c>
      <c r="AD19" s="235" t="str">
        <f t="shared" si="4"/>
        <v/>
      </c>
      <c r="AE19" s="235" t="str">
        <f t="shared" si="4"/>
        <v/>
      </c>
      <c r="AF19" s="236" t="str">
        <f t="shared" si="4"/>
        <v/>
      </c>
      <c r="AH19" s="234" t="str">
        <f t="shared" si="14"/>
        <v/>
      </c>
      <c r="AI19" s="235" t="str">
        <f t="shared" si="5"/>
        <v/>
      </c>
      <c r="AJ19" s="235" t="str">
        <f t="shared" si="5"/>
        <v/>
      </c>
      <c r="AK19" s="235" t="str">
        <f t="shared" si="5"/>
        <v/>
      </c>
      <c r="AL19" s="236" t="str">
        <f t="shared" si="5"/>
        <v/>
      </c>
      <c r="AN19" s="935" t="s">
        <v>29</v>
      </c>
      <c r="AO19" s="936"/>
      <c r="AP19" s="936"/>
      <c r="AQ19" s="936"/>
      <c r="AR19" s="937"/>
      <c r="AT19" s="242">
        <f t="shared" si="15"/>
        <v>0</v>
      </c>
      <c r="AU19" s="243">
        <f t="shared" si="16"/>
        <v>0</v>
      </c>
      <c r="AV19" s="243" t="str">
        <f t="shared" si="17"/>
        <v/>
      </c>
      <c r="AW19" s="243">
        <f t="shared" si="18"/>
        <v>0</v>
      </c>
      <c r="AX19" s="243">
        <f t="shared" si="19"/>
        <v>0</v>
      </c>
      <c r="AY19" s="243" t="str">
        <f t="shared" si="20"/>
        <v/>
      </c>
      <c r="AZ19" s="243">
        <f t="shared" si="21"/>
        <v>18</v>
      </c>
      <c r="BA19" s="243">
        <f t="shared" si="22"/>
        <v>13</v>
      </c>
      <c r="BB19" s="244">
        <f t="shared" si="23"/>
        <v>0</v>
      </c>
    </row>
    <row r="20" spans="1:54" ht="16.5" customHeight="1" thickBot="1" x14ac:dyDescent="0.4">
      <c r="A20" s="264">
        <v>15</v>
      </c>
      <c r="B20" s="226">
        <f t="shared" si="0"/>
        <v>0</v>
      </c>
      <c r="C20" s="227">
        <f t="shared" si="0"/>
        <v>0</v>
      </c>
      <c r="D20" s="228" t="str">
        <f t="shared" si="0"/>
        <v>???</v>
      </c>
      <c r="E20" s="212">
        <f t="shared" si="0"/>
        <v>0</v>
      </c>
      <c r="F20" s="244">
        <f t="shared" si="7"/>
        <v>16</v>
      </c>
      <c r="H20" s="252">
        <v>15</v>
      </c>
      <c r="I20" s="226">
        <f t="shared" si="2"/>
        <v>0</v>
      </c>
      <c r="J20" s="227">
        <f t="shared" si="2"/>
        <v>0</v>
      </c>
      <c r="K20" s="227" t="str">
        <f t="shared" si="2"/>
        <v>???</v>
      </c>
      <c r="L20" s="212">
        <f t="shared" si="3"/>
        <v>0</v>
      </c>
      <c r="M20" s="239">
        <f t="shared" si="8"/>
        <v>16</v>
      </c>
      <c r="N20" s="229">
        <v>16</v>
      </c>
      <c r="W20" s="245" t="str">
        <f t="shared" si="25"/>
        <v>Total</v>
      </c>
      <c r="X20" s="265">
        <f>SUM(X15:X19)</f>
        <v>0</v>
      </c>
      <c r="Y20" s="266">
        <f t="shared" ref="Y20:Z20" si="27">SUM(Y15:Y19)</f>
        <v>0</v>
      </c>
      <c r="Z20" s="267">
        <f t="shared" si="27"/>
        <v>0</v>
      </c>
      <c r="AB20" s="234" t="str">
        <f t="shared" si="13"/>
        <v/>
      </c>
      <c r="AC20" s="235" t="str">
        <f t="shared" si="4"/>
        <v/>
      </c>
      <c r="AD20" s="235" t="str">
        <f t="shared" si="4"/>
        <v/>
      </c>
      <c r="AE20" s="235" t="str">
        <f t="shared" si="4"/>
        <v/>
      </c>
      <c r="AF20" s="236" t="str">
        <f t="shared" si="4"/>
        <v/>
      </c>
      <c r="AH20" s="234" t="str">
        <f t="shared" si="14"/>
        <v/>
      </c>
      <c r="AI20" s="235" t="str">
        <f t="shared" si="5"/>
        <v/>
      </c>
      <c r="AJ20" s="235" t="str">
        <f t="shared" si="5"/>
        <v/>
      </c>
      <c r="AK20" s="235" t="str">
        <f t="shared" si="5"/>
        <v/>
      </c>
      <c r="AL20" s="236" t="str">
        <f t="shared" si="5"/>
        <v/>
      </c>
      <c r="AN20" s="268"/>
      <c r="AO20" s="268"/>
      <c r="AP20" s="268"/>
      <c r="AQ20" s="268"/>
      <c r="AR20" s="268"/>
      <c r="AT20" s="242">
        <f t="shared" si="15"/>
        <v>0</v>
      </c>
      <c r="AU20" s="243">
        <f t="shared" si="16"/>
        <v>0</v>
      </c>
      <c r="AV20" s="243" t="str">
        <f t="shared" si="17"/>
        <v/>
      </c>
      <c r="AW20" s="243">
        <f t="shared" si="18"/>
        <v>0</v>
      </c>
      <c r="AX20" s="243">
        <f t="shared" si="19"/>
        <v>0</v>
      </c>
      <c r="AY20" s="243" t="str">
        <f t="shared" si="20"/>
        <v/>
      </c>
      <c r="AZ20" s="243">
        <f t="shared" si="21"/>
        <v>17</v>
      </c>
      <c r="BA20" s="243">
        <f t="shared" si="22"/>
        <v>14</v>
      </c>
      <c r="BB20" s="244">
        <f t="shared" si="23"/>
        <v>0</v>
      </c>
    </row>
    <row r="21" spans="1:54" ht="16.5" customHeight="1" thickBot="1" x14ac:dyDescent="0.5">
      <c r="A21" s="225">
        <v>16</v>
      </c>
      <c r="B21" s="226">
        <f t="shared" si="0"/>
        <v>0</v>
      </c>
      <c r="C21" s="227">
        <f t="shared" si="0"/>
        <v>0</v>
      </c>
      <c r="D21" s="228" t="str">
        <f t="shared" si="0"/>
        <v>???</v>
      </c>
      <c r="E21" s="212">
        <f t="shared" si="0"/>
        <v>0</v>
      </c>
      <c r="F21" s="244">
        <f t="shared" si="7"/>
        <v>15</v>
      </c>
      <c r="H21" s="252">
        <v>16</v>
      </c>
      <c r="I21" s="226">
        <f t="shared" si="2"/>
        <v>0</v>
      </c>
      <c r="J21" s="227">
        <f t="shared" si="2"/>
        <v>0</v>
      </c>
      <c r="K21" s="227" t="str">
        <f t="shared" si="2"/>
        <v>???</v>
      </c>
      <c r="L21" s="212">
        <f t="shared" si="3"/>
        <v>0</v>
      </c>
      <c r="M21" s="239">
        <f t="shared" si="8"/>
        <v>15</v>
      </c>
      <c r="N21" s="229">
        <v>15</v>
      </c>
      <c r="O21" s="944" t="s">
        <v>51</v>
      </c>
      <c r="P21" s="945"/>
      <c r="Q21" s="945"/>
      <c r="R21" s="945"/>
      <c r="S21" s="269"/>
      <c r="AB21" s="234" t="str">
        <f t="shared" si="13"/>
        <v/>
      </c>
      <c r="AC21" s="235" t="str">
        <f t="shared" si="4"/>
        <v/>
      </c>
      <c r="AD21" s="235" t="str">
        <f t="shared" si="4"/>
        <v/>
      </c>
      <c r="AE21" s="235" t="str">
        <f t="shared" si="4"/>
        <v/>
      </c>
      <c r="AF21" s="236" t="str">
        <f t="shared" si="4"/>
        <v/>
      </c>
      <c r="AH21" s="234" t="str">
        <f t="shared" si="14"/>
        <v/>
      </c>
      <c r="AI21" s="235" t="str">
        <f t="shared" si="5"/>
        <v/>
      </c>
      <c r="AJ21" s="235" t="str">
        <f t="shared" si="5"/>
        <v/>
      </c>
      <c r="AK21" s="235" t="str">
        <f t="shared" si="5"/>
        <v/>
      </c>
      <c r="AL21" s="236" t="str">
        <f t="shared" si="5"/>
        <v/>
      </c>
      <c r="AN21" s="268"/>
      <c r="AO21" s="268"/>
      <c r="AP21" s="268"/>
      <c r="AQ21" s="268"/>
      <c r="AR21" s="268"/>
      <c r="AT21" s="242">
        <f t="shared" si="15"/>
        <v>0</v>
      </c>
      <c r="AU21" s="243">
        <f t="shared" si="16"/>
        <v>0</v>
      </c>
      <c r="AV21" s="243" t="str">
        <f t="shared" si="17"/>
        <v/>
      </c>
      <c r="AW21" s="243">
        <f t="shared" si="18"/>
        <v>0</v>
      </c>
      <c r="AX21" s="243">
        <f t="shared" si="19"/>
        <v>0</v>
      </c>
      <c r="AY21" s="243" t="str">
        <f t="shared" si="20"/>
        <v/>
      </c>
      <c r="AZ21" s="243">
        <f t="shared" si="21"/>
        <v>16</v>
      </c>
      <c r="BA21" s="243">
        <f t="shared" si="22"/>
        <v>15</v>
      </c>
      <c r="BB21" s="244">
        <f t="shared" si="23"/>
        <v>0</v>
      </c>
    </row>
    <row r="22" spans="1:54" ht="16.5" customHeight="1" thickBot="1" x14ac:dyDescent="0.4">
      <c r="A22" s="225">
        <v>17</v>
      </c>
      <c r="B22" s="226">
        <f t="shared" ref="B22:E35" si="28">+B58</f>
        <v>0</v>
      </c>
      <c r="C22" s="227">
        <f t="shared" si="28"/>
        <v>0</v>
      </c>
      <c r="D22" s="228" t="str">
        <f t="shared" si="28"/>
        <v>???</v>
      </c>
      <c r="E22" s="212">
        <f t="shared" si="28"/>
        <v>0</v>
      </c>
      <c r="F22" s="244">
        <f t="shared" si="7"/>
        <v>14</v>
      </c>
      <c r="H22" s="252">
        <v>17</v>
      </c>
      <c r="I22" s="226">
        <f t="shared" ref="I22:K35" si="29">+I58</f>
        <v>0</v>
      </c>
      <c r="J22" s="227">
        <f t="shared" si="29"/>
        <v>0</v>
      </c>
      <c r="K22" s="227" t="str">
        <f t="shared" si="29"/>
        <v>???</v>
      </c>
      <c r="L22" s="212">
        <f t="shared" si="3"/>
        <v>0</v>
      </c>
      <c r="M22" s="239">
        <f t="shared" si="8"/>
        <v>14</v>
      </c>
      <c r="N22" s="229">
        <v>14</v>
      </c>
      <c r="O22" s="270" t="s">
        <v>30</v>
      </c>
      <c r="P22" s="271" t="s">
        <v>31</v>
      </c>
      <c r="Q22" s="271" t="s">
        <v>26</v>
      </c>
      <c r="R22" s="271" t="s">
        <v>32</v>
      </c>
      <c r="S22" s="272" t="s">
        <v>8</v>
      </c>
      <c r="AB22" s="234" t="str">
        <f t="shared" si="13"/>
        <v/>
      </c>
      <c r="AC22" s="235" t="str">
        <f t="shared" si="13"/>
        <v/>
      </c>
      <c r="AD22" s="235" t="str">
        <f t="shared" si="13"/>
        <v/>
      </c>
      <c r="AE22" s="235" t="str">
        <f t="shared" si="13"/>
        <v/>
      </c>
      <c r="AF22" s="236" t="str">
        <f t="shared" si="13"/>
        <v/>
      </c>
      <c r="AH22" s="234" t="str">
        <f t="shared" si="14"/>
        <v/>
      </c>
      <c r="AI22" s="235" t="str">
        <f t="shared" si="14"/>
        <v/>
      </c>
      <c r="AJ22" s="235" t="str">
        <f t="shared" si="14"/>
        <v/>
      </c>
      <c r="AK22" s="235" t="str">
        <f t="shared" si="14"/>
        <v/>
      </c>
      <c r="AL22" s="236" t="str">
        <f t="shared" si="14"/>
        <v/>
      </c>
      <c r="AN22" s="268"/>
      <c r="AO22" s="268"/>
      <c r="AP22" s="268"/>
      <c r="AQ22" s="268"/>
      <c r="AR22" s="268"/>
      <c r="AT22" s="242">
        <f t="shared" si="15"/>
        <v>0</v>
      </c>
      <c r="AU22" s="243">
        <f t="shared" si="16"/>
        <v>0</v>
      </c>
      <c r="AV22" s="243" t="str">
        <f t="shared" si="17"/>
        <v/>
      </c>
      <c r="AW22" s="243">
        <f t="shared" si="18"/>
        <v>0</v>
      </c>
      <c r="AX22" s="243">
        <f t="shared" si="19"/>
        <v>0</v>
      </c>
      <c r="AY22" s="243" t="str">
        <f t="shared" si="20"/>
        <v/>
      </c>
      <c r="AZ22" s="243">
        <f t="shared" si="21"/>
        <v>15</v>
      </c>
      <c r="BA22" s="243">
        <f t="shared" si="22"/>
        <v>16</v>
      </c>
      <c r="BB22" s="244">
        <f t="shared" si="23"/>
        <v>0</v>
      </c>
    </row>
    <row r="23" spans="1:54" ht="16.5" customHeight="1" thickBot="1" x14ac:dyDescent="0.5">
      <c r="A23" s="225">
        <v>18</v>
      </c>
      <c r="B23" s="226">
        <f t="shared" si="28"/>
        <v>0</v>
      </c>
      <c r="C23" s="227">
        <f t="shared" si="28"/>
        <v>0</v>
      </c>
      <c r="D23" s="228" t="str">
        <f t="shared" si="28"/>
        <v>???</v>
      </c>
      <c r="E23" s="212">
        <f t="shared" si="28"/>
        <v>0</v>
      </c>
      <c r="F23" s="244">
        <f t="shared" si="7"/>
        <v>13</v>
      </c>
      <c r="H23" s="252">
        <v>18</v>
      </c>
      <c r="I23" s="226">
        <f t="shared" si="29"/>
        <v>0</v>
      </c>
      <c r="J23" s="227">
        <f t="shared" si="29"/>
        <v>0</v>
      </c>
      <c r="K23" s="227" t="str">
        <f t="shared" si="29"/>
        <v>???</v>
      </c>
      <c r="L23" s="212">
        <f t="shared" si="3"/>
        <v>0</v>
      </c>
      <c r="M23" s="239">
        <f t="shared" si="8"/>
        <v>13</v>
      </c>
      <c r="N23" s="229">
        <v>13</v>
      </c>
      <c r="O23" s="273">
        <v>1</v>
      </c>
      <c r="P23" s="274" t="str">
        <f t="shared" ref="P23:P34" si="30">IFERROR(VLOOKUP($O23,$AX$7:$AY$36,2,0),"")</f>
        <v/>
      </c>
      <c r="Q23" s="231" t="str">
        <f t="shared" ref="Q23:Q34" si="31">IFERROR(VLOOKUP($P23,$I$6:$L$35,4,0),"")</f>
        <v/>
      </c>
      <c r="R23" s="231" t="str">
        <f t="shared" ref="R23:R34" si="32">IFERROR(VLOOKUP($P23,$I$6:$L$35,3,0),"")</f>
        <v/>
      </c>
      <c r="S23" s="224" t="str">
        <f t="shared" ref="S23:S34" si="33">IFERROR(VLOOKUP($P23,$I$6:$M$35,5,0),"")</f>
        <v/>
      </c>
      <c r="AB23" s="234" t="str">
        <f t="shared" si="13"/>
        <v/>
      </c>
      <c r="AC23" s="235" t="str">
        <f t="shared" si="13"/>
        <v/>
      </c>
      <c r="AD23" s="235" t="str">
        <f t="shared" si="13"/>
        <v/>
      </c>
      <c r="AE23" s="235" t="str">
        <f t="shared" si="13"/>
        <v/>
      </c>
      <c r="AF23" s="236" t="str">
        <f t="shared" si="13"/>
        <v/>
      </c>
      <c r="AH23" s="234" t="str">
        <f t="shared" si="14"/>
        <v/>
      </c>
      <c r="AI23" s="235" t="str">
        <f t="shared" si="14"/>
        <v/>
      </c>
      <c r="AJ23" s="235" t="str">
        <f t="shared" si="14"/>
        <v/>
      </c>
      <c r="AK23" s="235" t="str">
        <f t="shared" si="14"/>
        <v/>
      </c>
      <c r="AL23" s="236" t="str">
        <f t="shared" si="14"/>
        <v/>
      </c>
      <c r="AN23" s="268"/>
      <c r="AO23" s="268"/>
      <c r="AP23" s="268"/>
      <c r="AQ23" s="268"/>
      <c r="AR23" s="268"/>
      <c r="AT23" s="242">
        <f t="shared" si="15"/>
        <v>0</v>
      </c>
      <c r="AU23" s="243">
        <f t="shared" si="16"/>
        <v>0</v>
      </c>
      <c r="AV23" s="243" t="str">
        <f t="shared" si="17"/>
        <v/>
      </c>
      <c r="AW23" s="243">
        <f t="shared" si="18"/>
        <v>0</v>
      </c>
      <c r="AX23" s="243">
        <f t="shared" si="19"/>
        <v>0</v>
      </c>
      <c r="AY23" s="243" t="str">
        <f t="shared" si="20"/>
        <v/>
      </c>
      <c r="AZ23" s="243">
        <f t="shared" si="21"/>
        <v>14</v>
      </c>
      <c r="BA23" s="243">
        <f t="shared" si="22"/>
        <v>17</v>
      </c>
      <c r="BB23" s="244">
        <f t="shared" si="23"/>
        <v>0</v>
      </c>
    </row>
    <row r="24" spans="1:54" ht="16.5" customHeight="1" thickBot="1" x14ac:dyDescent="0.4">
      <c r="A24" s="225">
        <v>19</v>
      </c>
      <c r="B24" s="226">
        <f t="shared" si="28"/>
        <v>0</v>
      </c>
      <c r="C24" s="227">
        <f t="shared" si="28"/>
        <v>0</v>
      </c>
      <c r="D24" s="228" t="str">
        <f t="shared" si="28"/>
        <v>???</v>
      </c>
      <c r="E24" s="212">
        <f t="shared" si="28"/>
        <v>0</v>
      </c>
      <c r="F24" s="244">
        <f t="shared" si="7"/>
        <v>12</v>
      </c>
      <c r="H24" s="252">
        <v>19</v>
      </c>
      <c r="I24" s="226">
        <f t="shared" si="29"/>
        <v>0</v>
      </c>
      <c r="J24" s="227">
        <f t="shared" si="29"/>
        <v>0</v>
      </c>
      <c r="K24" s="227" t="str">
        <f t="shared" si="29"/>
        <v>???</v>
      </c>
      <c r="L24" s="212">
        <f t="shared" si="3"/>
        <v>0</v>
      </c>
      <c r="M24" s="239">
        <f t="shared" si="8"/>
        <v>12</v>
      </c>
      <c r="N24" s="229">
        <v>12</v>
      </c>
      <c r="O24" s="275">
        <v>2</v>
      </c>
      <c r="P24" s="276" t="str">
        <f t="shared" si="30"/>
        <v/>
      </c>
      <c r="Q24" s="241" t="str">
        <f t="shared" si="31"/>
        <v/>
      </c>
      <c r="R24" s="241" t="str">
        <f t="shared" si="32"/>
        <v/>
      </c>
      <c r="S24" s="236" t="str">
        <f t="shared" si="33"/>
        <v/>
      </c>
      <c r="AB24" s="234" t="str">
        <f t="shared" si="13"/>
        <v/>
      </c>
      <c r="AC24" s="235" t="str">
        <f t="shared" si="13"/>
        <v/>
      </c>
      <c r="AD24" s="235" t="str">
        <f t="shared" si="13"/>
        <v/>
      </c>
      <c r="AE24" s="235" t="str">
        <f t="shared" si="13"/>
        <v/>
      </c>
      <c r="AF24" s="236" t="str">
        <f t="shared" si="13"/>
        <v/>
      </c>
      <c r="AH24" s="234" t="str">
        <f t="shared" si="14"/>
        <v/>
      </c>
      <c r="AI24" s="235" t="str">
        <f t="shared" si="14"/>
        <v/>
      </c>
      <c r="AJ24" s="235" t="str">
        <f t="shared" si="14"/>
        <v/>
      </c>
      <c r="AK24" s="235" t="str">
        <f t="shared" si="14"/>
        <v/>
      </c>
      <c r="AL24" s="236" t="str">
        <f t="shared" si="14"/>
        <v/>
      </c>
      <c r="AN24" s="268"/>
      <c r="AO24" s="268"/>
      <c r="AP24" s="268"/>
      <c r="AQ24" s="268"/>
      <c r="AR24" s="268"/>
      <c r="AT24" s="242">
        <f t="shared" si="15"/>
        <v>0</v>
      </c>
      <c r="AU24" s="243">
        <f t="shared" si="16"/>
        <v>0</v>
      </c>
      <c r="AV24" s="243" t="str">
        <f t="shared" si="17"/>
        <v/>
      </c>
      <c r="AW24" s="243">
        <f t="shared" si="18"/>
        <v>0</v>
      </c>
      <c r="AX24" s="243">
        <f t="shared" si="19"/>
        <v>0</v>
      </c>
      <c r="AY24" s="243" t="str">
        <f t="shared" si="20"/>
        <v/>
      </c>
      <c r="AZ24" s="243">
        <f t="shared" si="21"/>
        <v>13</v>
      </c>
      <c r="BA24" s="243">
        <f t="shared" si="22"/>
        <v>18</v>
      </c>
      <c r="BB24" s="244">
        <f t="shared" si="23"/>
        <v>0</v>
      </c>
    </row>
    <row r="25" spans="1:54" ht="16.5" customHeight="1" thickBot="1" x14ac:dyDescent="0.5">
      <c r="A25" s="225">
        <v>20</v>
      </c>
      <c r="B25" s="226">
        <f t="shared" si="28"/>
        <v>0</v>
      </c>
      <c r="C25" s="227">
        <f t="shared" si="28"/>
        <v>0</v>
      </c>
      <c r="D25" s="228" t="str">
        <f t="shared" si="28"/>
        <v>???</v>
      </c>
      <c r="E25" s="212">
        <f t="shared" si="28"/>
        <v>0</v>
      </c>
      <c r="F25" s="244">
        <f t="shared" si="7"/>
        <v>11</v>
      </c>
      <c r="H25" s="252">
        <v>20</v>
      </c>
      <c r="I25" s="226">
        <f t="shared" si="29"/>
        <v>0</v>
      </c>
      <c r="J25" s="227">
        <f t="shared" si="29"/>
        <v>0</v>
      </c>
      <c r="K25" s="227" t="str">
        <f t="shared" si="29"/>
        <v>???</v>
      </c>
      <c r="L25" s="212">
        <f t="shared" si="3"/>
        <v>0</v>
      </c>
      <c r="M25" s="239">
        <f t="shared" si="8"/>
        <v>11</v>
      </c>
      <c r="N25" s="229">
        <v>11</v>
      </c>
      <c r="O25" s="277">
        <v>3</v>
      </c>
      <c r="P25" s="276" t="str">
        <f t="shared" si="30"/>
        <v/>
      </c>
      <c r="Q25" s="241" t="str">
        <f t="shared" si="31"/>
        <v/>
      </c>
      <c r="R25" s="241" t="str">
        <f t="shared" si="32"/>
        <v/>
      </c>
      <c r="S25" s="236" t="str">
        <f t="shared" si="33"/>
        <v/>
      </c>
      <c r="AB25" s="234" t="str">
        <f t="shared" si="13"/>
        <v/>
      </c>
      <c r="AC25" s="235" t="str">
        <f t="shared" si="13"/>
        <v/>
      </c>
      <c r="AD25" s="235" t="str">
        <f t="shared" si="13"/>
        <v/>
      </c>
      <c r="AE25" s="235" t="str">
        <f t="shared" si="13"/>
        <v/>
      </c>
      <c r="AF25" s="236" t="str">
        <f t="shared" si="13"/>
        <v/>
      </c>
      <c r="AH25" s="234" t="str">
        <f t="shared" si="14"/>
        <v/>
      </c>
      <c r="AI25" s="235" t="str">
        <f t="shared" si="14"/>
        <v/>
      </c>
      <c r="AJ25" s="235" t="str">
        <f t="shared" si="14"/>
        <v/>
      </c>
      <c r="AK25" s="235" t="str">
        <f t="shared" si="14"/>
        <v/>
      </c>
      <c r="AL25" s="236" t="str">
        <f t="shared" si="14"/>
        <v/>
      </c>
      <c r="AN25" s="268"/>
      <c r="AO25" s="268"/>
      <c r="AP25" s="268"/>
      <c r="AQ25" s="268"/>
      <c r="AR25" s="268"/>
      <c r="AT25" s="242">
        <f t="shared" si="15"/>
        <v>0</v>
      </c>
      <c r="AU25" s="243">
        <f t="shared" si="16"/>
        <v>0</v>
      </c>
      <c r="AV25" s="243" t="str">
        <f t="shared" si="17"/>
        <v/>
      </c>
      <c r="AW25" s="243">
        <f t="shared" si="18"/>
        <v>0</v>
      </c>
      <c r="AX25" s="243">
        <f t="shared" si="19"/>
        <v>0</v>
      </c>
      <c r="AY25" s="243" t="str">
        <f t="shared" si="20"/>
        <v/>
      </c>
      <c r="AZ25" s="243">
        <f t="shared" si="21"/>
        <v>12</v>
      </c>
      <c r="BA25" s="243">
        <f t="shared" si="22"/>
        <v>19</v>
      </c>
      <c r="BB25" s="244">
        <f t="shared" si="23"/>
        <v>0</v>
      </c>
    </row>
    <row r="26" spans="1:54" ht="16.5" customHeight="1" thickBot="1" x14ac:dyDescent="0.4">
      <c r="A26" s="225">
        <v>21</v>
      </c>
      <c r="B26" s="226">
        <f t="shared" si="28"/>
        <v>0</v>
      </c>
      <c r="C26" s="227">
        <f t="shared" si="28"/>
        <v>0</v>
      </c>
      <c r="D26" s="228" t="str">
        <f t="shared" si="28"/>
        <v>???</v>
      </c>
      <c r="E26" s="212">
        <f t="shared" si="28"/>
        <v>0</v>
      </c>
      <c r="F26" s="244">
        <f t="shared" si="7"/>
        <v>10</v>
      </c>
      <c r="H26" s="252">
        <v>21</v>
      </c>
      <c r="I26" s="226">
        <f t="shared" si="29"/>
        <v>0</v>
      </c>
      <c r="J26" s="227">
        <f t="shared" si="29"/>
        <v>0</v>
      </c>
      <c r="K26" s="227" t="str">
        <f t="shared" si="29"/>
        <v>???</v>
      </c>
      <c r="L26" s="212">
        <f t="shared" si="3"/>
        <v>0</v>
      </c>
      <c r="M26" s="239">
        <f t="shared" si="8"/>
        <v>10</v>
      </c>
      <c r="N26" s="229">
        <v>10</v>
      </c>
      <c r="O26" s="275">
        <v>4</v>
      </c>
      <c r="P26" s="276" t="str">
        <f t="shared" si="30"/>
        <v/>
      </c>
      <c r="Q26" s="241" t="str">
        <f t="shared" si="31"/>
        <v/>
      </c>
      <c r="R26" s="241" t="str">
        <f t="shared" si="32"/>
        <v/>
      </c>
      <c r="S26" s="236" t="str">
        <f t="shared" si="33"/>
        <v/>
      </c>
      <c r="AB26" s="234" t="str">
        <f t="shared" si="13"/>
        <v/>
      </c>
      <c r="AC26" s="235" t="str">
        <f t="shared" si="13"/>
        <v/>
      </c>
      <c r="AD26" s="235" t="str">
        <f t="shared" si="13"/>
        <v/>
      </c>
      <c r="AE26" s="235" t="str">
        <f t="shared" si="13"/>
        <v/>
      </c>
      <c r="AF26" s="236" t="str">
        <f t="shared" si="13"/>
        <v/>
      </c>
      <c r="AH26" s="234" t="str">
        <f t="shared" si="14"/>
        <v/>
      </c>
      <c r="AI26" s="235" t="str">
        <f t="shared" si="14"/>
        <v/>
      </c>
      <c r="AJ26" s="235" t="str">
        <f t="shared" si="14"/>
        <v/>
      </c>
      <c r="AK26" s="235" t="str">
        <f t="shared" si="14"/>
        <v/>
      </c>
      <c r="AL26" s="236" t="str">
        <f t="shared" si="14"/>
        <v/>
      </c>
      <c r="AN26" s="268"/>
      <c r="AO26" s="268"/>
      <c r="AP26" s="268"/>
      <c r="AQ26" s="268"/>
      <c r="AR26" s="268"/>
      <c r="AT26" s="242">
        <f t="shared" si="15"/>
        <v>0</v>
      </c>
      <c r="AU26" s="243">
        <f t="shared" si="16"/>
        <v>0</v>
      </c>
      <c r="AV26" s="243" t="str">
        <f t="shared" si="17"/>
        <v/>
      </c>
      <c r="AW26" s="243">
        <f t="shared" si="18"/>
        <v>0</v>
      </c>
      <c r="AX26" s="243">
        <f t="shared" si="19"/>
        <v>0</v>
      </c>
      <c r="AY26" s="243" t="str">
        <f t="shared" si="20"/>
        <v/>
      </c>
      <c r="AZ26" s="243">
        <f t="shared" si="21"/>
        <v>11</v>
      </c>
      <c r="BA26" s="243">
        <f t="shared" si="22"/>
        <v>20</v>
      </c>
      <c r="BB26" s="244">
        <f t="shared" si="23"/>
        <v>0</v>
      </c>
    </row>
    <row r="27" spans="1:54" ht="16.5" customHeight="1" thickBot="1" x14ac:dyDescent="0.5">
      <c r="A27" s="225">
        <v>22</v>
      </c>
      <c r="B27" s="226">
        <f t="shared" si="28"/>
        <v>0</v>
      </c>
      <c r="C27" s="227">
        <f t="shared" si="28"/>
        <v>0</v>
      </c>
      <c r="D27" s="228" t="str">
        <f t="shared" si="28"/>
        <v>???</v>
      </c>
      <c r="E27" s="212">
        <f t="shared" si="28"/>
        <v>0</v>
      </c>
      <c r="F27" s="244">
        <f t="shared" si="7"/>
        <v>9</v>
      </c>
      <c r="H27" s="252">
        <v>22</v>
      </c>
      <c r="I27" s="226">
        <f t="shared" si="29"/>
        <v>0</v>
      </c>
      <c r="J27" s="227">
        <f t="shared" si="29"/>
        <v>0</v>
      </c>
      <c r="K27" s="227" t="str">
        <f t="shared" si="29"/>
        <v>???</v>
      </c>
      <c r="L27" s="212">
        <f t="shared" si="3"/>
        <v>0</v>
      </c>
      <c r="M27" s="239">
        <f t="shared" si="8"/>
        <v>9</v>
      </c>
      <c r="N27" s="229">
        <v>9</v>
      </c>
      <c r="O27" s="277">
        <v>5</v>
      </c>
      <c r="P27" s="276" t="str">
        <f t="shared" si="30"/>
        <v/>
      </c>
      <c r="Q27" s="241" t="str">
        <f t="shared" si="31"/>
        <v/>
      </c>
      <c r="R27" s="241" t="str">
        <f t="shared" si="32"/>
        <v/>
      </c>
      <c r="S27" s="236" t="str">
        <f t="shared" si="33"/>
        <v/>
      </c>
      <c r="AB27" s="234" t="str">
        <f t="shared" si="13"/>
        <v/>
      </c>
      <c r="AC27" s="235" t="str">
        <f t="shared" si="13"/>
        <v/>
      </c>
      <c r="AD27" s="235" t="str">
        <f t="shared" si="13"/>
        <v/>
      </c>
      <c r="AE27" s="235" t="str">
        <f t="shared" si="13"/>
        <v/>
      </c>
      <c r="AF27" s="236" t="str">
        <f t="shared" si="13"/>
        <v/>
      </c>
      <c r="AH27" s="234" t="str">
        <f t="shared" si="14"/>
        <v/>
      </c>
      <c r="AI27" s="235" t="str">
        <f t="shared" si="14"/>
        <v/>
      </c>
      <c r="AJ27" s="235" t="str">
        <f t="shared" si="14"/>
        <v/>
      </c>
      <c r="AK27" s="235" t="str">
        <f t="shared" si="14"/>
        <v/>
      </c>
      <c r="AL27" s="236" t="str">
        <f t="shared" si="14"/>
        <v/>
      </c>
      <c r="AN27" s="268"/>
      <c r="AO27" s="268"/>
      <c r="AP27" s="268"/>
      <c r="AQ27" s="268"/>
      <c r="AR27" s="268"/>
      <c r="AT27" s="242">
        <f t="shared" si="15"/>
        <v>0</v>
      </c>
      <c r="AU27" s="243">
        <f t="shared" si="16"/>
        <v>0</v>
      </c>
      <c r="AV27" s="243" t="str">
        <f t="shared" si="17"/>
        <v/>
      </c>
      <c r="AW27" s="243">
        <f t="shared" si="18"/>
        <v>0</v>
      </c>
      <c r="AX27" s="243">
        <f t="shared" si="19"/>
        <v>0</v>
      </c>
      <c r="AY27" s="243" t="str">
        <f t="shared" si="20"/>
        <v/>
      </c>
      <c r="AZ27" s="243">
        <f t="shared" si="21"/>
        <v>10</v>
      </c>
      <c r="BA27" s="243">
        <f t="shared" si="22"/>
        <v>21</v>
      </c>
      <c r="BB27" s="244">
        <f t="shared" si="23"/>
        <v>0</v>
      </c>
    </row>
    <row r="28" spans="1:54" ht="16.5" customHeight="1" thickBot="1" x14ac:dyDescent="0.4">
      <c r="A28" s="225">
        <v>23</v>
      </c>
      <c r="B28" s="226">
        <f t="shared" si="28"/>
        <v>0</v>
      </c>
      <c r="C28" s="227">
        <f t="shared" si="28"/>
        <v>0</v>
      </c>
      <c r="D28" s="228" t="str">
        <f t="shared" si="28"/>
        <v>???</v>
      </c>
      <c r="E28" s="212">
        <f t="shared" si="28"/>
        <v>0</v>
      </c>
      <c r="F28" s="244">
        <f t="shared" si="7"/>
        <v>8</v>
      </c>
      <c r="H28" s="252">
        <v>23</v>
      </c>
      <c r="I28" s="226">
        <f t="shared" si="29"/>
        <v>0</v>
      </c>
      <c r="J28" s="227">
        <f t="shared" si="29"/>
        <v>0</v>
      </c>
      <c r="K28" s="227" t="str">
        <f t="shared" si="29"/>
        <v>???</v>
      </c>
      <c r="L28" s="212">
        <f t="shared" si="3"/>
        <v>0</v>
      </c>
      <c r="M28" s="239">
        <f t="shared" si="8"/>
        <v>8</v>
      </c>
      <c r="N28" s="229">
        <v>8</v>
      </c>
      <c r="O28" s="275">
        <v>6</v>
      </c>
      <c r="P28" s="276" t="str">
        <f t="shared" si="30"/>
        <v/>
      </c>
      <c r="Q28" s="241" t="str">
        <f t="shared" si="31"/>
        <v/>
      </c>
      <c r="R28" s="241" t="str">
        <f t="shared" si="32"/>
        <v/>
      </c>
      <c r="S28" s="236" t="str">
        <f t="shared" si="33"/>
        <v/>
      </c>
      <c r="AB28" s="234" t="str">
        <f t="shared" si="13"/>
        <v/>
      </c>
      <c r="AC28" s="235" t="str">
        <f t="shared" si="13"/>
        <v/>
      </c>
      <c r="AD28" s="235" t="str">
        <f t="shared" si="13"/>
        <v/>
      </c>
      <c r="AE28" s="235" t="str">
        <f t="shared" si="13"/>
        <v/>
      </c>
      <c r="AF28" s="236" t="str">
        <f t="shared" si="13"/>
        <v/>
      </c>
      <c r="AH28" s="234" t="str">
        <f t="shared" si="14"/>
        <v/>
      </c>
      <c r="AI28" s="235" t="str">
        <f t="shared" si="14"/>
        <v/>
      </c>
      <c r="AJ28" s="235" t="str">
        <f t="shared" si="14"/>
        <v/>
      </c>
      <c r="AK28" s="235" t="str">
        <f t="shared" si="14"/>
        <v/>
      </c>
      <c r="AL28" s="236" t="str">
        <f t="shared" si="14"/>
        <v/>
      </c>
      <c r="AN28" s="268"/>
      <c r="AO28" s="268"/>
      <c r="AP28" s="268"/>
      <c r="AQ28" s="268"/>
      <c r="AR28" s="268"/>
      <c r="AT28" s="242">
        <f t="shared" si="15"/>
        <v>0</v>
      </c>
      <c r="AU28" s="243">
        <f t="shared" si="16"/>
        <v>0</v>
      </c>
      <c r="AV28" s="243" t="str">
        <f t="shared" si="17"/>
        <v/>
      </c>
      <c r="AW28" s="243">
        <f t="shared" si="18"/>
        <v>0</v>
      </c>
      <c r="AX28" s="243">
        <f t="shared" si="19"/>
        <v>0</v>
      </c>
      <c r="AY28" s="243" t="str">
        <f t="shared" si="20"/>
        <v/>
      </c>
      <c r="AZ28" s="243">
        <f t="shared" si="21"/>
        <v>9</v>
      </c>
      <c r="BA28" s="243">
        <f t="shared" si="22"/>
        <v>22</v>
      </c>
      <c r="BB28" s="244">
        <f t="shared" si="23"/>
        <v>0</v>
      </c>
    </row>
    <row r="29" spans="1:54" ht="16.5" customHeight="1" thickBot="1" x14ac:dyDescent="0.5">
      <c r="A29" s="225">
        <v>24</v>
      </c>
      <c r="B29" s="226">
        <f t="shared" si="28"/>
        <v>0</v>
      </c>
      <c r="C29" s="227">
        <f t="shared" si="28"/>
        <v>0</v>
      </c>
      <c r="D29" s="228" t="str">
        <f t="shared" si="28"/>
        <v>???</v>
      </c>
      <c r="E29" s="212">
        <f t="shared" si="28"/>
        <v>0</v>
      </c>
      <c r="F29" s="244">
        <f t="shared" si="7"/>
        <v>7</v>
      </c>
      <c r="H29" s="252">
        <v>24</v>
      </c>
      <c r="I29" s="226">
        <f t="shared" si="29"/>
        <v>0</v>
      </c>
      <c r="J29" s="227">
        <f t="shared" si="29"/>
        <v>0</v>
      </c>
      <c r="K29" s="227" t="str">
        <f t="shared" si="29"/>
        <v>???</v>
      </c>
      <c r="L29" s="212">
        <f t="shared" si="3"/>
        <v>0</v>
      </c>
      <c r="M29" s="239">
        <f t="shared" si="8"/>
        <v>7</v>
      </c>
      <c r="N29" s="229">
        <v>7</v>
      </c>
      <c r="O29" s="277">
        <v>7</v>
      </c>
      <c r="P29" s="276" t="str">
        <f t="shared" si="30"/>
        <v/>
      </c>
      <c r="Q29" s="241" t="str">
        <f t="shared" si="31"/>
        <v/>
      </c>
      <c r="R29" s="241" t="str">
        <f t="shared" si="32"/>
        <v/>
      </c>
      <c r="S29" s="236" t="str">
        <f t="shared" si="33"/>
        <v/>
      </c>
      <c r="AB29" s="234" t="str">
        <f t="shared" si="13"/>
        <v/>
      </c>
      <c r="AC29" s="235" t="str">
        <f t="shared" si="13"/>
        <v/>
      </c>
      <c r="AD29" s="235" t="str">
        <f t="shared" si="13"/>
        <v/>
      </c>
      <c r="AE29" s="235" t="str">
        <f t="shared" si="13"/>
        <v/>
      </c>
      <c r="AF29" s="236" t="str">
        <f t="shared" si="13"/>
        <v/>
      </c>
      <c r="AH29" s="234" t="str">
        <f t="shared" si="14"/>
        <v/>
      </c>
      <c r="AI29" s="235" t="str">
        <f t="shared" si="14"/>
        <v/>
      </c>
      <c r="AJ29" s="235" t="str">
        <f t="shared" si="14"/>
        <v/>
      </c>
      <c r="AK29" s="235" t="str">
        <f t="shared" si="14"/>
        <v/>
      </c>
      <c r="AL29" s="236" t="str">
        <f t="shared" si="14"/>
        <v/>
      </c>
      <c r="AN29" s="268"/>
      <c r="AO29" s="268"/>
      <c r="AP29" s="268"/>
      <c r="AQ29" s="268"/>
      <c r="AR29" s="268"/>
      <c r="AT29" s="242">
        <f t="shared" si="15"/>
        <v>0</v>
      </c>
      <c r="AU29" s="243">
        <f t="shared" si="16"/>
        <v>0</v>
      </c>
      <c r="AV29" s="243" t="str">
        <f t="shared" si="17"/>
        <v/>
      </c>
      <c r="AW29" s="243">
        <f t="shared" si="18"/>
        <v>0</v>
      </c>
      <c r="AX29" s="243">
        <f t="shared" si="19"/>
        <v>0</v>
      </c>
      <c r="AY29" s="243" t="str">
        <f t="shared" si="20"/>
        <v/>
      </c>
      <c r="AZ29" s="243">
        <f t="shared" si="21"/>
        <v>8</v>
      </c>
      <c r="BA29" s="243">
        <f t="shared" si="22"/>
        <v>23</v>
      </c>
      <c r="BB29" s="244">
        <f t="shared" si="23"/>
        <v>0</v>
      </c>
    </row>
    <row r="30" spans="1:54" ht="16.5" customHeight="1" thickBot="1" x14ac:dyDescent="0.4">
      <c r="A30" s="225">
        <v>25</v>
      </c>
      <c r="B30" s="226">
        <f t="shared" si="28"/>
        <v>0</v>
      </c>
      <c r="C30" s="227">
        <f t="shared" si="28"/>
        <v>0</v>
      </c>
      <c r="D30" s="228" t="str">
        <f t="shared" si="28"/>
        <v>???</v>
      </c>
      <c r="E30" s="212">
        <f t="shared" si="28"/>
        <v>0</v>
      </c>
      <c r="F30" s="244">
        <f t="shared" si="7"/>
        <v>6</v>
      </c>
      <c r="H30" s="252">
        <v>25</v>
      </c>
      <c r="I30" s="226">
        <f t="shared" si="29"/>
        <v>0</v>
      </c>
      <c r="J30" s="227">
        <f t="shared" si="29"/>
        <v>0</v>
      </c>
      <c r="K30" s="227" t="str">
        <f t="shared" si="29"/>
        <v>???</v>
      </c>
      <c r="L30" s="212">
        <f t="shared" si="3"/>
        <v>0</v>
      </c>
      <c r="M30" s="239">
        <f t="shared" si="8"/>
        <v>6</v>
      </c>
      <c r="N30" s="229">
        <v>6</v>
      </c>
      <c r="O30" s="275">
        <v>8</v>
      </c>
      <c r="P30" s="276" t="str">
        <f t="shared" si="30"/>
        <v/>
      </c>
      <c r="Q30" s="241" t="str">
        <f t="shared" si="31"/>
        <v/>
      </c>
      <c r="R30" s="241" t="str">
        <f t="shared" si="32"/>
        <v/>
      </c>
      <c r="S30" s="236" t="str">
        <f t="shared" si="33"/>
        <v/>
      </c>
      <c r="AB30" s="234" t="str">
        <f t="shared" si="13"/>
        <v/>
      </c>
      <c r="AC30" s="235" t="str">
        <f t="shared" si="13"/>
        <v/>
      </c>
      <c r="AD30" s="235" t="str">
        <f t="shared" si="13"/>
        <v/>
      </c>
      <c r="AE30" s="235" t="str">
        <f t="shared" si="13"/>
        <v/>
      </c>
      <c r="AF30" s="236" t="str">
        <f t="shared" si="13"/>
        <v/>
      </c>
      <c r="AH30" s="234" t="str">
        <f t="shared" si="14"/>
        <v/>
      </c>
      <c r="AI30" s="235" t="str">
        <f t="shared" si="14"/>
        <v/>
      </c>
      <c r="AJ30" s="235" t="str">
        <f t="shared" si="14"/>
        <v/>
      </c>
      <c r="AK30" s="235" t="str">
        <f t="shared" si="14"/>
        <v/>
      </c>
      <c r="AL30" s="236" t="str">
        <f t="shared" si="14"/>
        <v/>
      </c>
      <c r="AN30" s="268"/>
      <c r="AO30" s="268"/>
      <c r="AP30" s="268"/>
      <c r="AQ30" s="268"/>
      <c r="AR30" s="268"/>
      <c r="AT30" s="242">
        <f t="shared" si="15"/>
        <v>0</v>
      </c>
      <c r="AU30" s="243">
        <f t="shared" si="16"/>
        <v>0</v>
      </c>
      <c r="AV30" s="243" t="str">
        <f t="shared" si="17"/>
        <v/>
      </c>
      <c r="AW30" s="243">
        <f t="shared" si="18"/>
        <v>0</v>
      </c>
      <c r="AX30" s="243">
        <f t="shared" si="19"/>
        <v>0</v>
      </c>
      <c r="AY30" s="243" t="str">
        <f t="shared" si="20"/>
        <v/>
      </c>
      <c r="AZ30" s="243">
        <f t="shared" si="21"/>
        <v>7</v>
      </c>
      <c r="BA30" s="243">
        <f t="shared" si="22"/>
        <v>24</v>
      </c>
      <c r="BB30" s="244">
        <f t="shared" si="23"/>
        <v>0</v>
      </c>
    </row>
    <row r="31" spans="1:54" ht="16.5" customHeight="1" thickBot="1" x14ac:dyDescent="0.5">
      <c r="A31" s="225">
        <v>26</v>
      </c>
      <c r="B31" s="226">
        <f t="shared" si="28"/>
        <v>0</v>
      </c>
      <c r="C31" s="227">
        <f t="shared" si="28"/>
        <v>0</v>
      </c>
      <c r="D31" s="228" t="str">
        <f t="shared" si="28"/>
        <v>???</v>
      </c>
      <c r="E31" s="212">
        <f t="shared" si="28"/>
        <v>0</v>
      </c>
      <c r="F31" s="244">
        <f t="shared" si="7"/>
        <v>5</v>
      </c>
      <c r="H31" s="252">
        <v>26</v>
      </c>
      <c r="I31" s="226">
        <f t="shared" si="29"/>
        <v>0</v>
      </c>
      <c r="J31" s="227">
        <f t="shared" si="29"/>
        <v>0</v>
      </c>
      <c r="K31" s="227" t="str">
        <f t="shared" si="29"/>
        <v>???</v>
      </c>
      <c r="L31" s="212">
        <f t="shared" si="3"/>
        <v>0</v>
      </c>
      <c r="M31" s="239">
        <f t="shared" si="8"/>
        <v>5</v>
      </c>
      <c r="N31" s="229">
        <v>5</v>
      </c>
      <c r="O31" s="277">
        <v>9</v>
      </c>
      <c r="P31" s="276" t="str">
        <f t="shared" si="30"/>
        <v/>
      </c>
      <c r="Q31" s="241" t="str">
        <f t="shared" si="31"/>
        <v/>
      </c>
      <c r="R31" s="241" t="str">
        <f t="shared" si="32"/>
        <v/>
      </c>
      <c r="S31" s="236" t="str">
        <f t="shared" si="33"/>
        <v/>
      </c>
      <c r="AB31" s="234" t="str">
        <f t="shared" si="13"/>
        <v/>
      </c>
      <c r="AC31" s="235" t="str">
        <f t="shared" si="13"/>
        <v/>
      </c>
      <c r="AD31" s="235" t="str">
        <f t="shared" si="13"/>
        <v/>
      </c>
      <c r="AE31" s="235" t="str">
        <f t="shared" si="13"/>
        <v/>
      </c>
      <c r="AF31" s="236" t="str">
        <f t="shared" si="13"/>
        <v/>
      </c>
      <c r="AH31" s="234" t="str">
        <f t="shared" si="14"/>
        <v/>
      </c>
      <c r="AI31" s="235" t="str">
        <f t="shared" si="14"/>
        <v/>
      </c>
      <c r="AJ31" s="235" t="str">
        <f t="shared" si="14"/>
        <v/>
      </c>
      <c r="AK31" s="235" t="str">
        <f t="shared" si="14"/>
        <v/>
      </c>
      <c r="AL31" s="236" t="str">
        <f t="shared" si="14"/>
        <v/>
      </c>
      <c r="AN31" s="268"/>
      <c r="AO31" s="268"/>
      <c r="AP31" s="268"/>
      <c r="AQ31" s="268"/>
      <c r="AR31" s="268"/>
      <c r="AT31" s="242">
        <f t="shared" si="15"/>
        <v>0</v>
      </c>
      <c r="AU31" s="243">
        <f t="shared" si="16"/>
        <v>0</v>
      </c>
      <c r="AV31" s="243" t="str">
        <f t="shared" si="17"/>
        <v/>
      </c>
      <c r="AW31" s="243">
        <f t="shared" si="18"/>
        <v>0</v>
      </c>
      <c r="AX31" s="243">
        <f t="shared" si="19"/>
        <v>0</v>
      </c>
      <c r="AY31" s="243" t="str">
        <f t="shared" si="20"/>
        <v/>
      </c>
      <c r="AZ31" s="243">
        <f t="shared" si="21"/>
        <v>6</v>
      </c>
      <c r="BA31" s="243">
        <f t="shared" si="22"/>
        <v>25</v>
      </c>
      <c r="BB31" s="244">
        <f t="shared" si="23"/>
        <v>0</v>
      </c>
    </row>
    <row r="32" spans="1:54" ht="16.5" customHeight="1" thickBot="1" x14ac:dyDescent="0.4">
      <c r="A32" s="225">
        <v>27</v>
      </c>
      <c r="B32" s="226">
        <f t="shared" si="28"/>
        <v>0</v>
      </c>
      <c r="C32" s="227">
        <f t="shared" si="28"/>
        <v>0</v>
      </c>
      <c r="D32" s="228" t="str">
        <f t="shared" si="28"/>
        <v>???</v>
      </c>
      <c r="E32" s="212">
        <f t="shared" si="28"/>
        <v>0</v>
      </c>
      <c r="F32" s="244">
        <f t="shared" si="7"/>
        <v>4</v>
      </c>
      <c r="H32" s="252">
        <v>27</v>
      </c>
      <c r="I32" s="226">
        <f t="shared" si="29"/>
        <v>0</v>
      </c>
      <c r="J32" s="227">
        <f t="shared" si="29"/>
        <v>0</v>
      </c>
      <c r="K32" s="227" t="str">
        <f t="shared" si="29"/>
        <v>???</v>
      </c>
      <c r="L32" s="212">
        <f t="shared" si="3"/>
        <v>0</v>
      </c>
      <c r="M32" s="239">
        <f t="shared" si="8"/>
        <v>4</v>
      </c>
      <c r="N32" s="229">
        <v>4</v>
      </c>
      <c r="O32" s="275">
        <v>10</v>
      </c>
      <c r="P32" s="276" t="str">
        <f t="shared" si="30"/>
        <v/>
      </c>
      <c r="Q32" s="241" t="str">
        <f t="shared" si="31"/>
        <v/>
      </c>
      <c r="R32" s="241" t="str">
        <f t="shared" si="32"/>
        <v/>
      </c>
      <c r="S32" s="236" t="str">
        <f t="shared" si="33"/>
        <v/>
      </c>
      <c r="AB32" s="234" t="str">
        <f t="shared" si="13"/>
        <v/>
      </c>
      <c r="AC32" s="235" t="str">
        <f t="shared" si="13"/>
        <v/>
      </c>
      <c r="AD32" s="235" t="str">
        <f t="shared" si="13"/>
        <v/>
      </c>
      <c r="AE32" s="235" t="str">
        <f t="shared" si="13"/>
        <v/>
      </c>
      <c r="AF32" s="236" t="str">
        <f t="shared" si="13"/>
        <v/>
      </c>
      <c r="AH32" s="234" t="str">
        <f t="shared" si="14"/>
        <v/>
      </c>
      <c r="AI32" s="235" t="str">
        <f t="shared" si="14"/>
        <v/>
      </c>
      <c r="AJ32" s="235" t="str">
        <f t="shared" si="14"/>
        <v/>
      </c>
      <c r="AK32" s="235" t="str">
        <f t="shared" si="14"/>
        <v/>
      </c>
      <c r="AL32" s="236" t="str">
        <f t="shared" si="14"/>
        <v/>
      </c>
      <c r="AN32" s="268"/>
      <c r="AO32" s="268"/>
      <c r="AP32" s="268"/>
      <c r="AQ32" s="268"/>
      <c r="AR32" s="268"/>
      <c r="AT32" s="278">
        <v>0</v>
      </c>
      <c r="AU32" s="279">
        <v>0</v>
      </c>
      <c r="AV32" s="243" t="str">
        <f t="shared" si="17"/>
        <v/>
      </c>
      <c r="AW32" s="243">
        <f t="shared" si="18"/>
        <v>0</v>
      </c>
      <c r="AX32" s="243">
        <f t="shared" si="19"/>
        <v>0</v>
      </c>
      <c r="AY32" s="243" t="str">
        <f t="shared" si="20"/>
        <v/>
      </c>
      <c r="AZ32" s="243">
        <f t="shared" si="21"/>
        <v>5</v>
      </c>
      <c r="BA32" s="243">
        <f t="shared" si="22"/>
        <v>26</v>
      </c>
      <c r="BB32" s="244">
        <f t="shared" si="23"/>
        <v>0</v>
      </c>
    </row>
    <row r="33" spans="1:54" ht="16.5" customHeight="1" thickBot="1" x14ac:dyDescent="0.5">
      <c r="A33" s="225">
        <v>28</v>
      </c>
      <c r="B33" s="226">
        <f t="shared" si="28"/>
        <v>0</v>
      </c>
      <c r="C33" s="227">
        <f t="shared" si="28"/>
        <v>0</v>
      </c>
      <c r="D33" s="228" t="str">
        <f t="shared" si="28"/>
        <v>???</v>
      </c>
      <c r="E33" s="212">
        <f t="shared" si="28"/>
        <v>0</v>
      </c>
      <c r="F33" s="244">
        <f t="shared" si="7"/>
        <v>3</v>
      </c>
      <c r="H33" s="252">
        <v>28</v>
      </c>
      <c r="I33" s="226">
        <f t="shared" si="29"/>
        <v>0</v>
      </c>
      <c r="J33" s="227">
        <f t="shared" si="29"/>
        <v>0</v>
      </c>
      <c r="K33" s="227" t="str">
        <f t="shared" si="29"/>
        <v>???</v>
      </c>
      <c r="L33" s="212">
        <f t="shared" si="3"/>
        <v>0</v>
      </c>
      <c r="M33" s="239">
        <f t="shared" si="8"/>
        <v>3</v>
      </c>
      <c r="N33" s="229">
        <v>3</v>
      </c>
      <c r="O33" s="277">
        <v>11</v>
      </c>
      <c r="P33" s="276" t="str">
        <f t="shared" si="30"/>
        <v/>
      </c>
      <c r="Q33" s="241" t="str">
        <f t="shared" si="31"/>
        <v/>
      </c>
      <c r="R33" s="241" t="str">
        <f t="shared" si="32"/>
        <v/>
      </c>
      <c r="S33" s="236" t="str">
        <f t="shared" si="33"/>
        <v/>
      </c>
      <c r="AB33" s="234" t="str">
        <f t="shared" si="13"/>
        <v/>
      </c>
      <c r="AC33" s="235" t="str">
        <f t="shared" si="13"/>
        <v/>
      </c>
      <c r="AD33" s="235" t="str">
        <f t="shared" si="13"/>
        <v/>
      </c>
      <c r="AE33" s="235" t="str">
        <f t="shared" si="13"/>
        <v/>
      </c>
      <c r="AF33" s="236" t="str">
        <f t="shared" si="13"/>
        <v/>
      </c>
      <c r="AH33" s="234" t="str">
        <f t="shared" si="14"/>
        <v/>
      </c>
      <c r="AI33" s="235" t="str">
        <f t="shared" si="14"/>
        <v/>
      </c>
      <c r="AJ33" s="235" t="str">
        <f t="shared" si="14"/>
        <v/>
      </c>
      <c r="AK33" s="235" t="str">
        <f t="shared" si="14"/>
        <v/>
      </c>
      <c r="AL33" s="236" t="str">
        <f t="shared" si="14"/>
        <v/>
      </c>
      <c r="AN33" s="268"/>
      <c r="AO33" s="268"/>
      <c r="AP33" s="268"/>
      <c r="AQ33" s="268"/>
      <c r="AR33" s="268"/>
      <c r="AT33" s="242">
        <f>IF(L32&gt;36,M32,0)</f>
        <v>0</v>
      </c>
      <c r="AU33" s="243">
        <f t="shared" si="16"/>
        <v>0</v>
      </c>
      <c r="AV33" s="243" t="str">
        <f t="shared" si="17"/>
        <v/>
      </c>
      <c r="AW33" s="243">
        <f t="shared" si="18"/>
        <v>0</v>
      </c>
      <c r="AX33" s="243">
        <f t="shared" si="19"/>
        <v>0</v>
      </c>
      <c r="AY33" s="243" t="str">
        <f t="shared" si="20"/>
        <v/>
      </c>
      <c r="AZ33" s="243">
        <f t="shared" si="21"/>
        <v>4</v>
      </c>
      <c r="BA33" s="243">
        <f t="shared" si="22"/>
        <v>27</v>
      </c>
      <c r="BB33" s="244">
        <f t="shared" si="23"/>
        <v>0</v>
      </c>
    </row>
    <row r="34" spans="1:54" ht="16.5" customHeight="1" thickBot="1" x14ac:dyDescent="0.4">
      <c r="A34" s="225">
        <v>29</v>
      </c>
      <c r="B34" s="226">
        <f t="shared" si="28"/>
        <v>0</v>
      </c>
      <c r="C34" s="227">
        <f t="shared" si="28"/>
        <v>0</v>
      </c>
      <c r="D34" s="228" t="str">
        <f t="shared" si="28"/>
        <v>???</v>
      </c>
      <c r="E34" s="212">
        <f t="shared" si="28"/>
        <v>0</v>
      </c>
      <c r="F34" s="244">
        <f t="shared" si="7"/>
        <v>2</v>
      </c>
      <c r="H34" s="252">
        <v>29</v>
      </c>
      <c r="I34" s="226">
        <f t="shared" si="29"/>
        <v>0</v>
      </c>
      <c r="J34" s="227">
        <f t="shared" si="29"/>
        <v>0</v>
      </c>
      <c r="K34" s="227" t="str">
        <f t="shared" si="29"/>
        <v>???</v>
      </c>
      <c r="L34" s="212">
        <f t="shared" si="3"/>
        <v>0</v>
      </c>
      <c r="M34" s="239">
        <f t="shared" si="8"/>
        <v>2</v>
      </c>
      <c r="N34" s="229">
        <v>2</v>
      </c>
      <c r="O34" s="280">
        <v>12</v>
      </c>
      <c r="P34" s="281" t="str">
        <f t="shared" si="30"/>
        <v/>
      </c>
      <c r="Q34" s="254" t="str">
        <f t="shared" si="31"/>
        <v/>
      </c>
      <c r="R34" s="254" t="str">
        <f t="shared" si="32"/>
        <v/>
      </c>
      <c r="S34" s="256" t="str">
        <f t="shared" si="33"/>
        <v/>
      </c>
      <c r="AB34" s="234" t="str">
        <f t="shared" si="13"/>
        <v/>
      </c>
      <c r="AC34" s="235" t="str">
        <f t="shared" si="13"/>
        <v/>
      </c>
      <c r="AD34" s="235" t="str">
        <f t="shared" si="13"/>
        <v/>
      </c>
      <c r="AE34" s="235" t="str">
        <f t="shared" si="13"/>
        <v/>
      </c>
      <c r="AF34" s="236" t="str">
        <f t="shared" si="13"/>
        <v/>
      </c>
      <c r="AH34" s="234" t="str">
        <f t="shared" si="14"/>
        <v/>
      </c>
      <c r="AI34" s="235" t="str">
        <f t="shared" si="14"/>
        <v/>
      </c>
      <c r="AJ34" s="235" t="str">
        <f t="shared" si="14"/>
        <v/>
      </c>
      <c r="AK34" s="235" t="str">
        <f t="shared" si="14"/>
        <v/>
      </c>
      <c r="AL34" s="236" t="str">
        <f t="shared" si="14"/>
        <v/>
      </c>
      <c r="AN34" s="268"/>
      <c r="AO34" s="268"/>
      <c r="AP34" s="268"/>
      <c r="AQ34" s="268"/>
      <c r="AR34" s="268"/>
      <c r="AT34" s="242">
        <f>IF(L33&gt;36,M33,0)</f>
        <v>0</v>
      </c>
      <c r="AU34" s="243">
        <f t="shared" si="16"/>
        <v>0</v>
      </c>
      <c r="AV34" s="243" t="str">
        <f t="shared" si="17"/>
        <v/>
      </c>
      <c r="AW34" s="243">
        <f t="shared" si="18"/>
        <v>0</v>
      </c>
      <c r="AX34" s="243">
        <f t="shared" si="19"/>
        <v>0</v>
      </c>
      <c r="AY34" s="243" t="str">
        <f t="shared" si="20"/>
        <v/>
      </c>
      <c r="AZ34" s="243">
        <f t="shared" si="21"/>
        <v>3</v>
      </c>
      <c r="BA34" s="243">
        <f t="shared" si="22"/>
        <v>28</v>
      </c>
      <c r="BB34" s="244">
        <f t="shared" si="23"/>
        <v>0</v>
      </c>
    </row>
    <row r="35" spans="1:54" ht="16.5" customHeight="1" thickBot="1" x14ac:dyDescent="0.4">
      <c r="A35" s="282">
        <v>30</v>
      </c>
      <c r="B35" s="283">
        <f t="shared" si="28"/>
        <v>0</v>
      </c>
      <c r="C35" s="284">
        <f t="shared" si="28"/>
        <v>0</v>
      </c>
      <c r="D35" s="285" t="str">
        <f t="shared" si="28"/>
        <v>???</v>
      </c>
      <c r="E35" s="286">
        <f t="shared" si="28"/>
        <v>0</v>
      </c>
      <c r="F35" s="291">
        <f t="shared" si="7"/>
        <v>1</v>
      </c>
      <c r="H35" s="252">
        <v>30</v>
      </c>
      <c r="I35" s="283">
        <f t="shared" si="29"/>
        <v>0</v>
      </c>
      <c r="J35" s="284">
        <f t="shared" si="29"/>
        <v>0</v>
      </c>
      <c r="K35" s="284" t="str">
        <f t="shared" si="29"/>
        <v>???</v>
      </c>
      <c r="L35" s="286">
        <f t="shared" si="3"/>
        <v>0</v>
      </c>
      <c r="M35" s="239">
        <v>1</v>
      </c>
      <c r="N35" s="186">
        <v>1</v>
      </c>
      <c r="Q35" s="197"/>
      <c r="R35" s="258" t="s">
        <v>64</v>
      </c>
      <c r="S35" s="259">
        <f>SUM(S23:S34)</f>
        <v>0</v>
      </c>
      <c r="AB35" s="234" t="str">
        <f t="shared" si="13"/>
        <v/>
      </c>
      <c r="AC35" s="235" t="str">
        <f t="shared" si="13"/>
        <v/>
      </c>
      <c r="AD35" s="235" t="str">
        <f t="shared" si="13"/>
        <v/>
      </c>
      <c r="AE35" s="235" t="str">
        <f t="shared" si="13"/>
        <v/>
      </c>
      <c r="AF35" s="236" t="str">
        <f t="shared" si="13"/>
        <v/>
      </c>
      <c r="AH35" s="234" t="str">
        <f t="shared" si="14"/>
        <v/>
      </c>
      <c r="AI35" s="235" t="str">
        <f t="shared" si="14"/>
        <v/>
      </c>
      <c r="AJ35" s="235" t="str">
        <f t="shared" si="14"/>
        <v/>
      </c>
      <c r="AK35" s="235" t="str">
        <f t="shared" si="14"/>
        <v/>
      </c>
      <c r="AL35" s="236" t="str">
        <f t="shared" si="14"/>
        <v/>
      </c>
      <c r="AN35" s="268"/>
      <c r="AO35" s="268"/>
      <c r="AP35" s="268"/>
      <c r="AQ35" s="268"/>
      <c r="AR35" s="268"/>
      <c r="AT35" s="242">
        <f>IF(L34&gt;36,M34,0)</f>
        <v>0</v>
      </c>
      <c r="AU35" s="243">
        <f t="shared" si="16"/>
        <v>0</v>
      </c>
      <c r="AV35" s="243" t="str">
        <f t="shared" si="17"/>
        <v/>
      </c>
      <c r="AW35" s="243">
        <f t="shared" si="18"/>
        <v>0</v>
      </c>
      <c r="AX35" s="243">
        <f t="shared" si="19"/>
        <v>0</v>
      </c>
      <c r="AY35" s="243" t="str">
        <f t="shared" si="20"/>
        <v/>
      </c>
      <c r="AZ35" s="243">
        <f t="shared" si="21"/>
        <v>2</v>
      </c>
      <c r="BA35" s="243">
        <f t="shared" si="22"/>
        <v>29</v>
      </c>
      <c r="BB35" s="244">
        <f t="shared" si="23"/>
        <v>0</v>
      </c>
    </row>
    <row r="36" spans="1:54" ht="13.5" thickBot="1" x14ac:dyDescent="0.45">
      <c r="A36" s="287"/>
      <c r="B36" s="194"/>
      <c r="F36" s="186">
        <f>SUM(F6:F35)</f>
        <v>465</v>
      </c>
      <c r="M36" s="288">
        <f>SUM(M6:M35)-M37</f>
        <v>465</v>
      </c>
      <c r="Z36" s="186">
        <f>SUM(AB36:AF36)</f>
        <v>0</v>
      </c>
      <c r="AB36" s="257">
        <f t="shared" ref="AB36:AF36" si="34">SUM(AB6:AB35)</f>
        <v>0</v>
      </c>
      <c r="AC36" s="255">
        <f t="shared" si="34"/>
        <v>0</v>
      </c>
      <c r="AD36" s="255">
        <f t="shared" si="34"/>
        <v>0</v>
      </c>
      <c r="AE36" s="255">
        <f t="shared" si="34"/>
        <v>0</v>
      </c>
      <c r="AF36" s="256">
        <f t="shared" si="34"/>
        <v>0</v>
      </c>
      <c r="AH36" s="257">
        <f>SUM(AH6:AH35)</f>
        <v>0</v>
      </c>
      <c r="AI36" s="255">
        <f>SUM(AI6:AI35)</f>
        <v>0</v>
      </c>
      <c r="AJ36" s="255">
        <f>SUM(AJ6:AJ35)</f>
        <v>0</v>
      </c>
      <c r="AK36" s="255">
        <f>SUM(AK6:AK35)</f>
        <v>0</v>
      </c>
      <c r="AL36" s="256">
        <f>SUM(AL6:AL35)</f>
        <v>0</v>
      </c>
      <c r="AN36" s="186">
        <f>SUM(AH36:AM36)</f>
        <v>0</v>
      </c>
      <c r="AT36" s="289">
        <f>IF(L35&gt;36,M35,0)</f>
        <v>0</v>
      </c>
      <c r="AU36" s="290">
        <f t="shared" si="16"/>
        <v>0</v>
      </c>
      <c r="AV36" s="290" t="str">
        <f t="shared" si="17"/>
        <v/>
      </c>
      <c r="AW36" s="290">
        <f t="shared" si="18"/>
        <v>0</v>
      </c>
      <c r="AX36" s="290">
        <f t="shared" si="19"/>
        <v>0</v>
      </c>
      <c r="AY36" s="290" t="str">
        <f t="shared" si="20"/>
        <v/>
      </c>
      <c r="AZ36" s="290">
        <f t="shared" si="21"/>
        <v>1</v>
      </c>
      <c r="BA36" s="290">
        <f t="shared" si="22"/>
        <v>30</v>
      </c>
      <c r="BB36" s="291">
        <f t="shared" si="23"/>
        <v>0</v>
      </c>
    </row>
    <row r="37" spans="1:54" ht="13.15" thickBot="1" x14ac:dyDescent="0.4">
      <c r="B37" s="194"/>
      <c r="F37" s="292"/>
      <c r="M37" s="293">
        <f>SUM(AT37:AW37)</f>
        <v>0</v>
      </c>
      <c r="Q37" s="288"/>
      <c r="R37" s="288"/>
      <c r="S37" s="288"/>
      <c r="T37" s="288"/>
      <c r="AB37" s="935" t="s">
        <v>27</v>
      </c>
      <c r="AC37" s="936"/>
      <c r="AD37" s="936"/>
      <c r="AE37" s="936"/>
      <c r="AF37" s="937"/>
      <c r="AH37" s="935" t="s">
        <v>28</v>
      </c>
      <c r="AI37" s="936"/>
      <c r="AJ37" s="936"/>
      <c r="AK37" s="936"/>
      <c r="AL37" s="937"/>
      <c r="AT37" s="288">
        <f>SUM(AT7:AT36)</f>
        <v>0</v>
      </c>
      <c r="AU37" s="288"/>
      <c r="AV37" s="288"/>
      <c r="AW37" s="288">
        <f t="shared" ref="AW37:AZ37" si="35">SUM(AW7:AW36)</f>
        <v>0</v>
      </c>
      <c r="AX37" s="288"/>
      <c r="AY37" s="288"/>
      <c r="AZ37" s="288">
        <f t="shared" si="35"/>
        <v>465</v>
      </c>
      <c r="BA37" s="288"/>
      <c r="BB37" s="288"/>
    </row>
    <row r="38" spans="1:54" ht="13.15" thickBot="1" x14ac:dyDescent="0.4">
      <c r="B38" s="194"/>
      <c r="Q38" s="288"/>
      <c r="R38" s="288"/>
      <c r="S38" s="288"/>
      <c r="T38" s="288"/>
      <c r="AH38" s="186">
        <f>+AB36+AH36</f>
        <v>0</v>
      </c>
      <c r="AI38" s="186">
        <f t="shared" ref="AI38:AL38" si="36">+AC36+AI36</f>
        <v>0</v>
      </c>
      <c r="AJ38" s="186">
        <f t="shared" si="36"/>
        <v>0</v>
      </c>
      <c r="AK38" s="186">
        <f t="shared" si="36"/>
        <v>0</v>
      </c>
      <c r="AL38" s="186">
        <f t="shared" si="36"/>
        <v>0</v>
      </c>
      <c r="AN38" s="186">
        <f t="shared" ref="AN38" si="37">SUM(AH38:AM38)</f>
        <v>0</v>
      </c>
    </row>
    <row r="39" spans="1:54" ht="13.5" thickBot="1" x14ac:dyDescent="0.45">
      <c r="A39" s="938" t="s">
        <v>49</v>
      </c>
      <c r="B39" s="939"/>
      <c r="C39" s="939"/>
      <c r="D39" s="939"/>
      <c r="E39" s="939"/>
      <c r="F39" s="940"/>
      <c r="H39" s="938" t="s">
        <v>50</v>
      </c>
      <c r="I39" s="939"/>
      <c r="J39" s="939"/>
      <c r="K39" s="939"/>
      <c r="L39" s="939"/>
      <c r="M39" s="940"/>
      <c r="Q39" s="288"/>
      <c r="R39" s="288"/>
      <c r="S39" s="288"/>
      <c r="T39" s="288"/>
      <c r="AB39" s="941" t="s">
        <v>35</v>
      </c>
      <c r="AC39" s="942"/>
      <c r="AD39" s="942"/>
      <c r="AE39" s="942"/>
      <c r="AF39" s="943"/>
    </row>
    <row r="40" spans="1:54" s="287" customFormat="1" ht="13.5" thickBot="1" x14ac:dyDescent="0.45">
      <c r="A40" s="926" t="s">
        <v>34</v>
      </c>
      <c r="B40" s="927"/>
      <c r="C40" s="927"/>
      <c r="D40" s="927"/>
      <c r="E40" s="927"/>
      <c r="F40" s="928"/>
      <c r="H40" s="926" t="s">
        <v>33</v>
      </c>
      <c r="I40" s="927"/>
      <c r="J40" s="927"/>
      <c r="K40" s="927"/>
      <c r="L40" s="927"/>
      <c r="M40" s="928"/>
      <c r="N40" s="186"/>
      <c r="O40" s="186"/>
      <c r="P40" s="186"/>
      <c r="Q40" s="288"/>
      <c r="R40" s="288"/>
      <c r="S40" s="288"/>
      <c r="T40" s="288"/>
      <c r="V40" s="186"/>
      <c r="W40" s="186"/>
      <c r="X40" s="197"/>
      <c r="Y40" s="186"/>
      <c r="Z40" s="186"/>
      <c r="AB40" s="929" t="s">
        <v>22</v>
      </c>
      <c r="AC40" s="930"/>
      <c r="AD40" s="930"/>
      <c r="AE40" s="930"/>
      <c r="AF40" s="931"/>
      <c r="AH40" s="186"/>
      <c r="AI40" s="186"/>
      <c r="AJ40" s="186"/>
      <c r="AK40" s="186"/>
      <c r="AL40" s="186"/>
    </row>
    <row r="41" spans="1:54" ht="14.65" thickBot="1" x14ac:dyDescent="0.4">
      <c r="A41" s="294" t="s">
        <v>30</v>
      </c>
      <c r="B41" s="295" t="s">
        <v>31</v>
      </c>
      <c r="C41" s="296"/>
      <c r="D41" s="295" t="s">
        <v>32</v>
      </c>
      <c r="E41" s="296" t="s">
        <v>48</v>
      </c>
      <c r="F41" s="297" t="s">
        <v>8</v>
      </c>
      <c r="H41" s="294" t="s">
        <v>30</v>
      </c>
      <c r="I41" s="296" t="s">
        <v>31</v>
      </c>
      <c r="J41" s="296"/>
      <c r="K41" s="296" t="s">
        <v>32</v>
      </c>
      <c r="L41" s="296"/>
      <c r="M41" s="297" t="s">
        <v>8</v>
      </c>
      <c r="Q41" s="288"/>
      <c r="R41" s="288"/>
      <c r="S41" s="288"/>
      <c r="T41" s="288"/>
      <c r="AB41" s="205" t="str">
        <f t="shared" ref="AB41:AF41" si="38">+AB5</f>
        <v>ASGAF</v>
      </c>
      <c r="AC41" s="206" t="str">
        <f t="shared" si="38"/>
        <v>Chevannes</v>
      </c>
      <c r="AD41" s="206" t="str">
        <f t="shared" si="38"/>
        <v>Chevry</v>
      </c>
      <c r="AE41" s="206" t="str">
        <f t="shared" si="38"/>
        <v>Corbuches</v>
      </c>
      <c r="AF41" s="207" t="str">
        <f t="shared" si="38"/>
        <v>Réveillon</v>
      </c>
    </row>
    <row r="42" spans="1:54" ht="14.25" x14ac:dyDescent="0.45">
      <c r="A42" s="298">
        <f>+A125</f>
        <v>1</v>
      </c>
      <c r="B42" s="299">
        <f>+C324</f>
        <v>0</v>
      </c>
      <c r="C42" s="260">
        <f>+H324</f>
        <v>0</v>
      </c>
      <c r="D42" s="300" t="str">
        <f>IFERROR(VLOOKUP(B42,Liste_J!$C$7:$F$234,4,0),"???")</f>
        <v>???</v>
      </c>
      <c r="E42" s="260">
        <f>+D324</f>
        <v>0</v>
      </c>
      <c r="F42" s="301">
        <f>+F324</f>
        <v>0</v>
      </c>
      <c r="G42" s="260"/>
      <c r="H42" s="298">
        <v>1</v>
      </c>
      <c r="I42" s="260">
        <f>+C423</f>
        <v>0</v>
      </c>
      <c r="J42" s="260">
        <f>+H423</f>
        <v>0</v>
      </c>
      <c r="K42" s="260" t="str">
        <f>IFERROR(VLOOKUP(I42,Liste_J!$C$7:$F$234,4,0),"???")</f>
        <v>???</v>
      </c>
      <c r="L42" s="260">
        <f>+D423</f>
        <v>0</v>
      </c>
      <c r="M42" s="301">
        <f>+F423</f>
        <v>0</v>
      </c>
      <c r="Q42" s="288"/>
      <c r="R42" s="288"/>
      <c r="S42" s="288"/>
      <c r="T42" s="288"/>
      <c r="U42" s="260" t="e">
        <f>#REF!</f>
        <v>#REF!</v>
      </c>
      <c r="AB42" s="219">
        <f>IF($K42=AB$41,1,0)</f>
        <v>0</v>
      </c>
      <c r="AC42" s="220">
        <f t="shared" ref="AC42:AF61" si="39">IF($K42=AC$41,1,0)</f>
        <v>0</v>
      </c>
      <c r="AD42" s="220">
        <f t="shared" si="39"/>
        <v>0</v>
      </c>
      <c r="AE42" s="220">
        <f t="shared" si="39"/>
        <v>0</v>
      </c>
      <c r="AF42" s="221">
        <f t="shared" si="39"/>
        <v>0</v>
      </c>
      <c r="AG42" s="288">
        <f t="shared" ref="AG42:AG105" si="40">SUM(AB42:AF42)</f>
        <v>0</v>
      </c>
    </row>
    <row r="43" spans="1:54" ht="14.25" x14ac:dyDescent="0.45">
      <c r="A43" s="298">
        <f t="shared" ref="A43:A105" si="41">+A126</f>
        <v>2</v>
      </c>
      <c r="B43" s="299">
        <f t="shared" ref="B43:B105" si="42">+C325</f>
        <v>0</v>
      </c>
      <c r="C43" s="260">
        <f>+H325</f>
        <v>0</v>
      </c>
      <c r="D43" s="300" t="str">
        <f>IFERROR(VLOOKUP(B43,Liste_J!$C$7:$F$234,4,0),"???")</f>
        <v>???</v>
      </c>
      <c r="E43" s="260">
        <f t="shared" ref="E43:E105" si="43">+D325</f>
        <v>0</v>
      </c>
      <c r="F43" s="301">
        <f t="shared" ref="F43:F105" si="44">+F325</f>
        <v>0</v>
      </c>
      <c r="H43" s="298">
        <v>2</v>
      </c>
      <c r="I43" s="260">
        <f t="shared" ref="I43:I104" si="45">+C424</f>
        <v>0</v>
      </c>
      <c r="J43" s="260">
        <f>+H424</f>
        <v>0</v>
      </c>
      <c r="K43" s="260" t="str">
        <f>IFERROR(VLOOKUP(I43,Liste_J!$C$7:$F$234,4,0),"???")</f>
        <v>???</v>
      </c>
      <c r="L43" s="260">
        <f t="shared" ref="L43:L104" si="46">+D424</f>
        <v>0</v>
      </c>
      <c r="M43" s="301">
        <f t="shared" ref="M43:M104" si="47">+F424</f>
        <v>0</v>
      </c>
      <c r="Q43" s="288"/>
      <c r="R43" s="288"/>
      <c r="S43" s="288"/>
      <c r="T43" s="288"/>
      <c r="AB43" s="234">
        <f t="shared" ref="AB43:AB58" si="48">IF($K43=AB$41,1,0)</f>
        <v>0</v>
      </c>
      <c r="AC43" s="235">
        <f t="shared" si="39"/>
        <v>0</v>
      </c>
      <c r="AD43" s="235">
        <f t="shared" si="39"/>
        <v>0</v>
      </c>
      <c r="AE43" s="235">
        <f t="shared" si="39"/>
        <v>0</v>
      </c>
      <c r="AF43" s="236">
        <f t="shared" si="39"/>
        <v>0</v>
      </c>
      <c r="AG43" s="288">
        <f t="shared" si="40"/>
        <v>0</v>
      </c>
    </row>
    <row r="44" spans="1:54" ht="14.25" x14ac:dyDescent="0.45">
      <c r="A44" s="298">
        <f t="shared" si="41"/>
        <v>3</v>
      </c>
      <c r="B44" s="299">
        <f t="shared" si="42"/>
        <v>0</v>
      </c>
      <c r="C44" s="260">
        <f t="shared" ref="C44:C105" si="49">+H326</f>
        <v>0</v>
      </c>
      <c r="D44" s="300" t="str">
        <f>IFERROR(VLOOKUP(B44,Liste_J!$C$7:$F$234,4,0),"???")</f>
        <v>???</v>
      </c>
      <c r="E44" s="260">
        <f t="shared" si="43"/>
        <v>0</v>
      </c>
      <c r="F44" s="301">
        <f t="shared" si="44"/>
        <v>0</v>
      </c>
      <c r="H44" s="298">
        <v>3</v>
      </c>
      <c r="I44" s="260">
        <f t="shared" si="45"/>
        <v>0</v>
      </c>
      <c r="J44" s="260">
        <f t="shared" ref="J44:J104" si="50">+H425</f>
        <v>0</v>
      </c>
      <c r="K44" s="260" t="str">
        <f>IFERROR(VLOOKUP(I44,Liste_J!$C$7:$F$234,4,0),"???")</f>
        <v>???</v>
      </c>
      <c r="L44" s="260">
        <f t="shared" si="46"/>
        <v>0</v>
      </c>
      <c r="M44" s="301">
        <f t="shared" si="47"/>
        <v>0</v>
      </c>
      <c r="Q44" s="288"/>
      <c r="R44" s="288"/>
      <c r="S44" s="288"/>
      <c r="T44" s="288"/>
      <c r="AB44" s="234">
        <f t="shared" si="48"/>
        <v>0</v>
      </c>
      <c r="AC44" s="235">
        <f t="shared" si="39"/>
        <v>0</v>
      </c>
      <c r="AD44" s="235">
        <f t="shared" si="39"/>
        <v>0</v>
      </c>
      <c r="AE44" s="235">
        <f t="shared" si="39"/>
        <v>0</v>
      </c>
      <c r="AF44" s="236">
        <f t="shared" si="39"/>
        <v>0</v>
      </c>
      <c r="AG44" s="288">
        <f t="shared" si="40"/>
        <v>0</v>
      </c>
    </row>
    <row r="45" spans="1:54" ht="14.25" x14ac:dyDescent="0.45">
      <c r="A45" s="298">
        <f t="shared" si="41"/>
        <v>4</v>
      </c>
      <c r="B45" s="299">
        <f>+C327</f>
        <v>0</v>
      </c>
      <c r="C45" s="260">
        <f t="shared" si="49"/>
        <v>0</v>
      </c>
      <c r="D45" s="300" t="str">
        <f>IFERROR(VLOOKUP(B45,Liste_J!$C$7:$F$234,4,0),"???")</f>
        <v>???</v>
      </c>
      <c r="E45" s="260">
        <f>+D327</f>
        <v>0</v>
      </c>
      <c r="F45" s="301">
        <f>+F327</f>
        <v>0</v>
      </c>
      <c r="H45" s="298">
        <v>4</v>
      </c>
      <c r="I45" s="260">
        <f t="shared" si="45"/>
        <v>0</v>
      </c>
      <c r="J45" s="260">
        <f t="shared" si="50"/>
        <v>0</v>
      </c>
      <c r="K45" s="260" t="str">
        <f>IFERROR(VLOOKUP(I45,Liste_J!$C$7:$F$234,4,0),"???")</f>
        <v>???</v>
      </c>
      <c r="L45" s="260">
        <f t="shared" si="46"/>
        <v>0</v>
      </c>
      <c r="M45" s="301">
        <f t="shared" si="47"/>
        <v>0</v>
      </c>
      <c r="Q45" s="288"/>
      <c r="R45" s="288"/>
      <c r="S45" s="288"/>
      <c r="T45" s="288"/>
      <c r="X45" s="186"/>
      <c r="AB45" s="234">
        <f t="shared" si="48"/>
        <v>0</v>
      </c>
      <c r="AC45" s="235">
        <f t="shared" si="39"/>
        <v>0</v>
      </c>
      <c r="AD45" s="235">
        <f t="shared" si="39"/>
        <v>0</v>
      </c>
      <c r="AE45" s="235">
        <f t="shared" si="39"/>
        <v>0</v>
      </c>
      <c r="AF45" s="236">
        <f t="shared" si="39"/>
        <v>0</v>
      </c>
      <c r="AG45" s="288">
        <f t="shared" si="40"/>
        <v>0</v>
      </c>
    </row>
    <row r="46" spans="1:54" ht="14.25" x14ac:dyDescent="0.45">
      <c r="A46" s="298">
        <f t="shared" si="41"/>
        <v>5</v>
      </c>
      <c r="B46" s="299">
        <f t="shared" si="42"/>
        <v>0</v>
      </c>
      <c r="C46" s="260">
        <f t="shared" si="49"/>
        <v>0</v>
      </c>
      <c r="D46" s="300" t="str">
        <f>IFERROR(VLOOKUP(B46,Liste_J!$C$7:$F$234,4,0),"???")</f>
        <v>???</v>
      </c>
      <c r="E46" s="260">
        <f t="shared" si="43"/>
        <v>0</v>
      </c>
      <c r="F46" s="301">
        <f t="shared" si="44"/>
        <v>0</v>
      </c>
      <c r="H46" s="298">
        <v>5</v>
      </c>
      <c r="I46" s="260">
        <f t="shared" si="45"/>
        <v>0</v>
      </c>
      <c r="J46" s="260">
        <f t="shared" si="50"/>
        <v>0</v>
      </c>
      <c r="K46" s="260" t="str">
        <f>IFERROR(VLOOKUP(I46,Liste_J!$C$7:$F$234,4,0),"???")</f>
        <v>???</v>
      </c>
      <c r="L46" s="260">
        <f t="shared" si="46"/>
        <v>0</v>
      </c>
      <c r="M46" s="301">
        <f t="shared" si="47"/>
        <v>0</v>
      </c>
      <c r="Q46" s="288"/>
      <c r="R46" s="288"/>
      <c r="S46" s="288"/>
      <c r="T46" s="288"/>
      <c r="V46" s="260"/>
      <c r="X46" s="186"/>
      <c r="AB46" s="234">
        <f t="shared" si="48"/>
        <v>0</v>
      </c>
      <c r="AC46" s="235">
        <f t="shared" si="39"/>
        <v>0</v>
      </c>
      <c r="AD46" s="235">
        <f t="shared" si="39"/>
        <v>0</v>
      </c>
      <c r="AE46" s="235">
        <f t="shared" si="39"/>
        <v>0</v>
      </c>
      <c r="AF46" s="236">
        <f t="shared" si="39"/>
        <v>0</v>
      </c>
      <c r="AG46" s="288">
        <f t="shared" si="40"/>
        <v>0</v>
      </c>
    </row>
    <row r="47" spans="1:54" ht="14.25" x14ac:dyDescent="0.45">
      <c r="A47" s="298">
        <f t="shared" si="41"/>
        <v>6</v>
      </c>
      <c r="B47" s="299">
        <f t="shared" si="42"/>
        <v>0</v>
      </c>
      <c r="C47" s="260">
        <f t="shared" si="49"/>
        <v>0</v>
      </c>
      <c r="D47" s="300" t="str">
        <f>IFERROR(VLOOKUP(B47,Liste_J!$C$7:$F$234,4,0),"???")</f>
        <v>???</v>
      </c>
      <c r="E47" s="260">
        <f t="shared" si="43"/>
        <v>0</v>
      </c>
      <c r="F47" s="301">
        <f t="shared" si="44"/>
        <v>0</v>
      </c>
      <c r="H47" s="298">
        <v>6</v>
      </c>
      <c r="I47" s="260">
        <f t="shared" si="45"/>
        <v>0</v>
      </c>
      <c r="J47" s="260">
        <f t="shared" si="50"/>
        <v>0</v>
      </c>
      <c r="K47" s="260" t="str">
        <f>IFERROR(VLOOKUP(I47,Liste_J!$C$7:$F$234,4,0),"???")</f>
        <v>???</v>
      </c>
      <c r="L47" s="260">
        <f t="shared" si="46"/>
        <v>0</v>
      </c>
      <c r="M47" s="301">
        <f t="shared" si="47"/>
        <v>0</v>
      </c>
      <c r="Q47" s="288"/>
      <c r="R47" s="288"/>
      <c r="S47" s="288"/>
      <c r="T47" s="288"/>
      <c r="X47" s="186"/>
      <c r="AB47" s="234">
        <f t="shared" si="48"/>
        <v>0</v>
      </c>
      <c r="AC47" s="235">
        <f t="shared" si="39"/>
        <v>0</v>
      </c>
      <c r="AD47" s="235">
        <f t="shared" si="39"/>
        <v>0</v>
      </c>
      <c r="AE47" s="235">
        <f t="shared" si="39"/>
        <v>0</v>
      </c>
      <c r="AF47" s="236">
        <f t="shared" si="39"/>
        <v>0</v>
      </c>
      <c r="AG47" s="288">
        <f t="shared" si="40"/>
        <v>0</v>
      </c>
    </row>
    <row r="48" spans="1:54" ht="14.25" x14ac:dyDescent="0.45">
      <c r="A48" s="298">
        <f t="shared" si="41"/>
        <v>7</v>
      </c>
      <c r="B48" s="299">
        <f t="shared" si="42"/>
        <v>0</v>
      </c>
      <c r="C48" s="260">
        <f t="shared" si="49"/>
        <v>0</v>
      </c>
      <c r="D48" s="300" t="str">
        <f>IFERROR(VLOOKUP(B48,Liste_J!$C$7:$F$234,4,0),"???")</f>
        <v>???</v>
      </c>
      <c r="E48" s="260">
        <f t="shared" si="43"/>
        <v>0</v>
      </c>
      <c r="F48" s="301">
        <f t="shared" si="44"/>
        <v>0</v>
      </c>
      <c r="H48" s="298">
        <v>7</v>
      </c>
      <c r="I48" s="260">
        <f t="shared" si="45"/>
        <v>0</v>
      </c>
      <c r="J48" s="260">
        <f t="shared" si="50"/>
        <v>0</v>
      </c>
      <c r="K48" s="260" t="str">
        <f>IFERROR(VLOOKUP(I48,Liste_J!$C$7:$F$234,4,0),"???")</f>
        <v>???</v>
      </c>
      <c r="L48" s="260">
        <f t="shared" si="46"/>
        <v>0</v>
      </c>
      <c r="M48" s="301">
        <f t="shared" si="47"/>
        <v>0</v>
      </c>
      <c r="Q48" s="288"/>
      <c r="R48" s="288"/>
      <c r="S48" s="288"/>
      <c r="T48" s="288"/>
      <c r="V48" s="260"/>
      <c r="X48" s="186"/>
      <c r="AB48" s="234">
        <f t="shared" si="48"/>
        <v>0</v>
      </c>
      <c r="AC48" s="235">
        <f t="shared" si="39"/>
        <v>0</v>
      </c>
      <c r="AD48" s="235">
        <f t="shared" si="39"/>
        <v>0</v>
      </c>
      <c r="AE48" s="235">
        <f t="shared" si="39"/>
        <v>0</v>
      </c>
      <c r="AF48" s="236">
        <f t="shared" si="39"/>
        <v>0</v>
      </c>
      <c r="AG48" s="288">
        <f t="shared" si="40"/>
        <v>0</v>
      </c>
    </row>
    <row r="49" spans="1:33" ht="14.25" x14ac:dyDescent="0.45">
      <c r="A49" s="298">
        <f t="shared" si="41"/>
        <v>8</v>
      </c>
      <c r="B49" s="299">
        <f t="shared" si="42"/>
        <v>0</v>
      </c>
      <c r="C49" s="260">
        <f t="shared" si="49"/>
        <v>0</v>
      </c>
      <c r="D49" s="300" t="str">
        <f>IFERROR(VLOOKUP(B49,Liste_J!$C$7:$F$234,4,0),"???")</f>
        <v>???</v>
      </c>
      <c r="E49" s="260">
        <f t="shared" si="43"/>
        <v>0</v>
      </c>
      <c r="F49" s="301">
        <f t="shared" si="44"/>
        <v>0</v>
      </c>
      <c r="H49" s="298">
        <v>8</v>
      </c>
      <c r="I49" s="260">
        <f t="shared" si="45"/>
        <v>0</v>
      </c>
      <c r="J49" s="260">
        <f t="shared" si="50"/>
        <v>0</v>
      </c>
      <c r="K49" s="260" t="str">
        <f>IFERROR(VLOOKUP(I49,Liste_J!$C$7:$F$234,4,0),"???")</f>
        <v>???</v>
      </c>
      <c r="L49" s="260">
        <f t="shared" si="46"/>
        <v>0</v>
      </c>
      <c r="M49" s="301">
        <f t="shared" si="47"/>
        <v>0</v>
      </c>
      <c r="N49" s="260"/>
      <c r="X49" s="186"/>
      <c r="AB49" s="234">
        <f t="shared" si="48"/>
        <v>0</v>
      </c>
      <c r="AC49" s="235">
        <f t="shared" si="39"/>
        <v>0</v>
      </c>
      <c r="AD49" s="235">
        <f t="shared" si="39"/>
        <v>0</v>
      </c>
      <c r="AE49" s="235">
        <f t="shared" si="39"/>
        <v>0</v>
      </c>
      <c r="AF49" s="236">
        <f t="shared" si="39"/>
        <v>0</v>
      </c>
      <c r="AG49" s="288">
        <f t="shared" si="40"/>
        <v>0</v>
      </c>
    </row>
    <row r="50" spans="1:33" ht="14.25" x14ac:dyDescent="0.45">
      <c r="A50" s="298">
        <f t="shared" si="41"/>
        <v>9</v>
      </c>
      <c r="B50" s="299">
        <f t="shared" si="42"/>
        <v>0</v>
      </c>
      <c r="C50" s="260">
        <f t="shared" si="49"/>
        <v>0</v>
      </c>
      <c r="D50" s="300" t="str">
        <f>IFERROR(VLOOKUP(B50,Liste_J!$C$7:$F$234,4,0),"???")</f>
        <v>???</v>
      </c>
      <c r="E50" s="260">
        <f t="shared" si="43"/>
        <v>0</v>
      </c>
      <c r="F50" s="301">
        <f t="shared" si="44"/>
        <v>0</v>
      </c>
      <c r="H50" s="298">
        <v>9</v>
      </c>
      <c r="I50" s="260">
        <f t="shared" si="45"/>
        <v>0</v>
      </c>
      <c r="J50" s="260">
        <f t="shared" si="50"/>
        <v>0</v>
      </c>
      <c r="K50" s="260" t="str">
        <f>IFERROR(VLOOKUP(I50,Liste_J!$C$7:$F$234,4,0),"???")</f>
        <v>???</v>
      </c>
      <c r="L50" s="260">
        <f t="shared" si="46"/>
        <v>0</v>
      </c>
      <c r="M50" s="301">
        <f t="shared" si="47"/>
        <v>0</v>
      </c>
      <c r="N50" s="260"/>
      <c r="V50" s="260"/>
      <c r="X50" s="186"/>
      <c r="AB50" s="234">
        <f t="shared" si="48"/>
        <v>0</v>
      </c>
      <c r="AC50" s="235">
        <f t="shared" si="39"/>
        <v>0</v>
      </c>
      <c r="AD50" s="235">
        <f t="shared" si="39"/>
        <v>0</v>
      </c>
      <c r="AE50" s="235">
        <f t="shared" si="39"/>
        <v>0</v>
      </c>
      <c r="AF50" s="236">
        <f t="shared" si="39"/>
        <v>0</v>
      </c>
      <c r="AG50" s="288">
        <f t="shared" si="40"/>
        <v>0</v>
      </c>
    </row>
    <row r="51" spans="1:33" ht="14.25" x14ac:dyDescent="0.45">
      <c r="A51" s="298">
        <f t="shared" si="41"/>
        <v>10</v>
      </c>
      <c r="B51" s="299">
        <f t="shared" si="42"/>
        <v>0</v>
      </c>
      <c r="C51" s="260">
        <f t="shared" si="49"/>
        <v>0</v>
      </c>
      <c r="D51" s="300" t="str">
        <f>IFERROR(VLOOKUP(B51,Liste_J!$C$7:$F$234,4,0),"???")</f>
        <v>???</v>
      </c>
      <c r="E51" s="260">
        <f t="shared" si="43"/>
        <v>0</v>
      </c>
      <c r="F51" s="301">
        <f t="shared" si="44"/>
        <v>0</v>
      </c>
      <c r="H51" s="298">
        <v>10</v>
      </c>
      <c r="I51" s="260">
        <f t="shared" si="45"/>
        <v>0</v>
      </c>
      <c r="J51" s="260">
        <f t="shared" si="50"/>
        <v>0</v>
      </c>
      <c r="K51" s="260" t="str">
        <f>IFERROR(VLOOKUP(I51,Liste_J!$C$7:$F$234,4,0),"???")</f>
        <v>???</v>
      </c>
      <c r="L51" s="260">
        <f t="shared" si="46"/>
        <v>0</v>
      </c>
      <c r="M51" s="301">
        <f t="shared" si="47"/>
        <v>0</v>
      </c>
      <c r="N51" s="260"/>
      <c r="X51" s="186"/>
      <c r="AB51" s="234">
        <f t="shared" si="48"/>
        <v>0</v>
      </c>
      <c r="AC51" s="235">
        <f t="shared" si="39"/>
        <v>0</v>
      </c>
      <c r="AD51" s="235">
        <f t="shared" si="39"/>
        <v>0</v>
      </c>
      <c r="AE51" s="235">
        <f t="shared" si="39"/>
        <v>0</v>
      </c>
      <c r="AF51" s="236">
        <f t="shared" si="39"/>
        <v>0</v>
      </c>
      <c r="AG51" s="288">
        <f t="shared" si="40"/>
        <v>0</v>
      </c>
    </row>
    <row r="52" spans="1:33" ht="14.25" x14ac:dyDescent="0.45">
      <c r="A52" s="298">
        <f t="shared" si="41"/>
        <v>11</v>
      </c>
      <c r="B52" s="299">
        <f t="shared" si="42"/>
        <v>0</v>
      </c>
      <c r="C52" s="260">
        <f t="shared" si="49"/>
        <v>0</v>
      </c>
      <c r="D52" s="300" t="str">
        <f>IFERROR(VLOOKUP(B52,Liste_J!$C$7:$F$234,4,0),"???")</f>
        <v>???</v>
      </c>
      <c r="E52" s="260">
        <f t="shared" si="43"/>
        <v>0</v>
      </c>
      <c r="F52" s="301">
        <f t="shared" si="44"/>
        <v>0</v>
      </c>
      <c r="H52" s="298">
        <v>11</v>
      </c>
      <c r="I52" s="260">
        <f t="shared" si="45"/>
        <v>0</v>
      </c>
      <c r="J52" s="260">
        <f t="shared" si="50"/>
        <v>0</v>
      </c>
      <c r="K52" s="260" t="str">
        <f>IFERROR(VLOOKUP(I52,Liste_J!$C$7:$F$234,4,0),"???")</f>
        <v>???</v>
      </c>
      <c r="L52" s="260">
        <f t="shared" si="46"/>
        <v>0</v>
      </c>
      <c r="M52" s="301">
        <f t="shared" si="47"/>
        <v>0</v>
      </c>
      <c r="N52" s="260"/>
      <c r="V52" s="260"/>
      <c r="X52" s="186"/>
      <c r="AB52" s="234">
        <f t="shared" si="48"/>
        <v>0</v>
      </c>
      <c r="AC52" s="235">
        <f t="shared" si="39"/>
        <v>0</v>
      </c>
      <c r="AD52" s="235">
        <f t="shared" si="39"/>
        <v>0</v>
      </c>
      <c r="AE52" s="235">
        <f t="shared" si="39"/>
        <v>0</v>
      </c>
      <c r="AF52" s="236">
        <f t="shared" si="39"/>
        <v>0</v>
      </c>
      <c r="AG52" s="288">
        <f t="shared" si="40"/>
        <v>0</v>
      </c>
    </row>
    <row r="53" spans="1:33" ht="14.25" x14ac:dyDescent="0.45">
      <c r="A53" s="298">
        <f t="shared" si="41"/>
        <v>12</v>
      </c>
      <c r="B53" s="299">
        <f t="shared" si="42"/>
        <v>0</v>
      </c>
      <c r="C53" s="260">
        <f t="shared" si="49"/>
        <v>0</v>
      </c>
      <c r="D53" s="300" t="str">
        <f>IFERROR(VLOOKUP(B53,Liste_J!$C$7:$F$234,4,0),"???")</f>
        <v>???</v>
      </c>
      <c r="E53" s="260">
        <f t="shared" si="43"/>
        <v>0</v>
      </c>
      <c r="F53" s="301">
        <f t="shared" si="44"/>
        <v>0</v>
      </c>
      <c r="H53" s="298">
        <v>12</v>
      </c>
      <c r="I53" s="260">
        <f t="shared" si="45"/>
        <v>0</v>
      </c>
      <c r="J53" s="260">
        <f t="shared" si="50"/>
        <v>0</v>
      </c>
      <c r="K53" s="260" t="str">
        <f>IFERROR(VLOOKUP(I53,Liste_J!$C$7:$F$234,4,0),"???")</f>
        <v>???</v>
      </c>
      <c r="L53" s="260">
        <f t="shared" si="46"/>
        <v>0</v>
      </c>
      <c r="M53" s="301">
        <f t="shared" si="47"/>
        <v>0</v>
      </c>
      <c r="N53" s="260"/>
      <c r="X53" s="186"/>
      <c r="AB53" s="234">
        <f t="shared" si="48"/>
        <v>0</v>
      </c>
      <c r="AC53" s="235">
        <f t="shared" si="39"/>
        <v>0</v>
      </c>
      <c r="AD53" s="235">
        <f t="shared" si="39"/>
        <v>0</v>
      </c>
      <c r="AE53" s="235">
        <f t="shared" si="39"/>
        <v>0</v>
      </c>
      <c r="AF53" s="236">
        <f t="shared" si="39"/>
        <v>0</v>
      </c>
      <c r="AG53" s="288">
        <f t="shared" si="40"/>
        <v>0</v>
      </c>
    </row>
    <row r="54" spans="1:33" ht="14.25" x14ac:dyDescent="0.45">
      <c r="A54" s="298">
        <f t="shared" si="41"/>
        <v>13</v>
      </c>
      <c r="B54" s="299">
        <f t="shared" si="42"/>
        <v>0</v>
      </c>
      <c r="C54" s="260">
        <f t="shared" si="49"/>
        <v>0</v>
      </c>
      <c r="D54" s="300" t="str">
        <f>IFERROR(VLOOKUP(B54,Liste_J!$C$7:$F$234,4,0),"???")</f>
        <v>???</v>
      </c>
      <c r="E54" s="260">
        <f t="shared" si="43"/>
        <v>0</v>
      </c>
      <c r="F54" s="301">
        <f t="shared" si="44"/>
        <v>0</v>
      </c>
      <c r="H54" s="298">
        <v>13</v>
      </c>
      <c r="I54" s="260">
        <f t="shared" si="45"/>
        <v>0</v>
      </c>
      <c r="J54" s="260">
        <f t="shared" si="50"/>
        <v>0</v>
      </c>
      <c r="K54" s="260" t="str">
        <f>IFERROR(VLOOKUP(I54,Liste_J!$C$7:$F$234,4,0),"???")</f>
        <v>???</v>
      </c>
      <c r="L54" s="260">
        <f t="shared" si="46"/>
        <v>0</v>
      </c>
      <c r="M54" s="301">
        <f t="shared" si="47"/>
        <v>0</v>
      </c>
      <c r="N54" s="260"/>
      <c r="V54" s="260"/>
      <c r="Y54" s="288"/>
      <c r="AB54" s="234">
        <f t="shared" si="48"/>
        <v>0</v>
      </c>
      <c r="AC54" s="235">
        <f t="shared" si="39"/>
        <v>0</v>
      </c>
      <c r="AD54" s="235">
        <f t="shared" si="39"/>
        <v>0</v>
      </c>
      <c r="AE54" s="235">
        <f t="shared" si="39"/>
        <v>0</v>
      </c>
      <c r="AF54" s="236">
        <f t="shared" si="39"/>
        <v>0</v>
      </c>
      <c r="AG54" s="288">
        <f t="shared" si="40"/>
        <v>0</v>
      </c>
    </row>
    <row r="55" spans="1:33" ht="14.25" x14ac:dyDescent="0.45">
      <c r="A55" s="298">
        <f t="shared" si="41"/>
        <v>14</v>
      </c>
      <c r="B55" s="299">
        <f t="shared" si="42"/>
        <v>0</v>
      </c>
      <c r="C55" s="260">
        <f t="shared" si="49"/>
        <v>0</v>
      </c>
      <c r="D55" s="300" t="str">
        <f>IFERROR(VLOOKUP(B55,Liste_J!$C$7:$F$234,4,0),"???")</f>
        <v>???</v>
      </c>
      <c r="E55" s="260">
        <f t="shared" si="43"/>
        <v>0</v>
      </c>
      <c r="F55" s="301">
        <f t="shared" si="44"/>
        <v>0</v>
      </c>
      <c r="H55" s="298">
        <v>14</v>
      </c>
      <c r="I55" s="260">
        <f t="shared" si="45"/>
        <v>0</v>
      </c>
      <c r="J55" s="260">
        <f t="shared" si="50"/>
        <v>0</v>
      </c>
      <c r="K55" s="260" t="str">
        <f>IFERROR(VLOOKUP(I55,Liste_J!$C$7:$F$234,4,0),"???")</f>
        <v>???</v>
      </c>
      <c r="L55" s="260">
        <f t="shared" si="46"/>
        <v>0</v>
      </c>
      <c r="M55" s="301">
        <f t="shared" si="47"/>
        <v>0</v>
      </c>
      <c r="N55" s="260"/>
      <c r="O55" s="260"/>
      <c r="P55" s="260"/>
      <c r="Q55" s="260"/>
      <c r="R55" s="260"/>
      <c r="S55" s="260"/>
      <c r="T55" s="260"/>
      <c r="AB55" s="234">
        <f t="shared" si="48"/>
        <v>0</v>
      </c>
      <c r="AC55" s="235">
        <f t="shared" si="39"/>
        <v>0</v>
      </c>
      <c r="AD55" s="235">
        <f t="shared" si="39"/>
        <v>0</v>
      </c>
      <c r="AE55" s="235">
        <f t="shared" si="39"/>
        <v>0</v>
      </c>
      <c r="AF55" s="236">
        <f t="shared" si="39"/>
        <v>0</v>
      </c>
      <c r="AG55" s="288">
        <f t="shared" si="40"/>
        <v>0</v>
      </c>
    </row>
    <row r="56" spans="1:33" ht="14.25" x14ac:dyDescent="0.45">
      <c r="A56" s="298">
        <f t="shared" si="41"/>
        <v>15</v>
      </c>
      <c r="B56" s="299">
        <f t="shared" si="42"/>
        <v>0</v>
      </c>
      <c r="C56" s="260">
        <f t="shared" si="49"/>
        <v>0</v>
      </c>
      <c r="D56" s="300" t="str">
        <f>IFERROR(VLOOKUP(B56,Liste_J!$C$7:$F$234,4,0),"???")</f>
        <v>???</v>
      </c>
      <c r="E56" s="260">
        <f t="shared" si="43"/>
        <v>0</v>
      </c>
      <c r="F56" s="301">
        <f t="shared" si="44"/>
        <v>0</v>
      </c>
      <c r="H56" s="298">
        <v>15</v>
      </c>
      <c r="I56" s="260">
        <f t="shared" si="45"/>
        <v>0</v>
      </c>
      <c r="J56" s="260">
        <f t="shared" si="50"/>
        <v>0</v>
      </c>
      <c r="K56" s="260" t="str">
        <f>IFERROR(VLOOKUP(I56,Liste_J!$C$7:$F$234,4,0),"???")</f>
        <v>???</v>
      </c>
      <c r="L56" s="260">
        <f t="shared" si="46"/>
        <v>0</v>
      </c>
      <c r="M56" s="301">
        <f t="shared" si="47"/>
        <v>0</v>
      </c>
      <c r="N56" s="260"/>
      <c r="O56" s="260"/>
      <c r="P56" s="260"/>
      <c r="Q56" s="260"/>
      <c r="R56" s="260"/>
      <c r="S56" s="260"/>
      <c r="T56" s="260"/>
      <c r="AB56" s="234">
        <f t="shared" si="48"/>
        <v>0</v>
      </c>
      <c r="AC56" s="235">
        <f t="shared" si="39"/>
        <v>0</v>
      </c>
      <c r="AD56" s="235">
        <f t="shared" si="39"/>
        <v>0</v>
      </c>
      <c r="AE56" s="235">
        <f t="shared" si="39"/>
        <v>0</v>
      </c>
      <c r="AF56" s="236">
        <f t="shared" si="39"/>
        <v>0</v>
      </c>
      <c r="AG56" s="288">
        <f t="shared" si="40"/>
        <v>0</v>
      </c>
    </row>
    <row r="57" spans="1:33" ht="14.25" x14ac:dyDescent="0.45">
      <c r="A57" s="298">
        <f t="shared" si="41"/>
        <v>16</v>
      </c>
      <c r="B57" s="299">
        <f t="shared" si="42"/>
        <v>0</v>
      </c>
      <c r="C57" s="260">
        <f t="shared" si="49"/>
        <v>0</v>
      </c>
      <c r="D57" s="300" t="str">
        <f>IFERROR(VLOOKUP(B57,Liste_J!$C$7:$F$234,4,0),"???")</f>
        <v>???</v>
      </c>
      <c r="E57" s="260">
        <f t="shared" si="43"/>
        <v>0</v>
      </c>
      <c r="F57" s="301">
        <f t="shared" si="44"/>
        <v>0</v>
      </c>
      <c r="H57" s="298">
        <v>16</v>
      </c>
      <c r="I57" s="260">
        <f t="shared" si="45"/>
        <v>0</v>
      </c>
      <c r="J57" s="260">
        <f t="shared" si="50"/>
        <v>0</v>
      </c>
      <c r="K57" s="260" t="str">
        <f>IFERROR(VLOOKUP(I57,Liste_J!$C$7:$F$234,4,0),"???")</f>
        <v>???</v>
      </c>
      <c r="L57" s="260">
        <f t="shared" si="46"/>
        <v>0</v>
      </c>
      <c r="M57" s="301">
        <f t="shared" si="47"/>
        <v>0</v>
      </c>
      <c r="N57" s="260"/>
      <c r="T57" s="260"/>
      <c r="AB57" s="234">
        <f t="shared" si="48"/>
        <v>0</v>
      </c>
      <c r="AC57" s="235">
        <f t="shared" si="39"/>
        <v>0</v>
      </c>
      <c r="AD57" s="235">
        <f t="shared" si="39"/>
        <v>0</v>
      </c>
      <c r="AE57" s="235">
        <f t="shared" si="39"/>
        <v>0</v>
      </c>
      <c r="AF57" s="236">
        <f t="shared" si="39"/>
        <v>0</v>
      </c>
      <c r="AG57" s="288">
        <f t="shared" si="40"/>
        <v>0</v>
      </c>
    </row>
    <row r="58" spans="1:33" ht="14.25" x14ac:dyDescent="0.45">
      <c r="A58" s="298">
        <f t="shared" si="41"/>
        <v>17</v>
      </c>
      <c r="B58" s="299">
        <f t="shared" si="42"/>
        <v>0</v>
      </c>
      <c r="C58" s="260">
        <f t="shared" si="49"/>
        <v>0</v>
      </c>
      <c r="D58" s="300" t="str">
        <f>IFERROR(VLOOKUP(B58,Liste_J!$C$7:$F$234,4,0),"???")</f>
        <v>???</v>
      </c>
      <c r="E58" s="260">
        <f t="shared" si="43"/>
        <v>0</v>
      </c>
      <c r="F58" s="301">
        <f t="shared" si="44"/>
        <v>0</v>
      </c>
      <c r="H58" s="298">
        <v>17</v>
      </c>
      <c r="I58" s="260">
        <f t="shared" si="45"/>
        <v>0</v>
      </c>
      <c r="J58" s="260">
        <f t="shared" si="50"/>
        <v>0</v>
      </c>
      <c r="K58" s="260" t="str">
        <f>IFERROR(VLOOKUP(I58,Liste_J!$C$7:$F$234,4,0),"???")</f>
        <v>???</v>
      </c>
      <c r="L58" s="260">
        <f t="shared" si="46"/>
        <v>0</v>
      </c>
      <c r="M58" s="301">
        <f t="shared" si="47"/>
        <v>0</v>
      </c>
      <c r="N58" s="260"/>
      <c r="T58" s="260"/>
      <c r="AB58" s="234">
        <f t="shared" si="48"/>
        <v>0</v>
      </c>
      <c r="AC58" s="235">
        <f t="shared" si="39"/>
        <v>0</v>
      </c>
      <c r="AD58" s="235">
        <f t="shared" si="39"/>
        <v>0</v>
      </c>
      <c r="AE58" s="235">
        <f t="shared" si="39"/>
        <v>0</v>
      </c>
      <c r="AF58" s="236">
        <f t="shared" si="39"/>
        <v>0</v>
      </c>
      <c r="AG58" s="288">
        <f t="shared" si="40"/>
        <v>0</v>
      </c>
    </row>
    <row r="59" spans="1:33" ht="14.25" x14ac:dyDescent="0.45">
      <c r="A59" s="298">
        <f t="shared" si="41"/>
        <v>18</v>
      </c>
      <c r="B59" s="299">
        <f t="shared" si="42"/>
        <v>0</v>
      </c>
      <c r="C59" s="260">
        <f t="shared" si="49"/>
        <v>0</v>
      </c>
      <c r="D59" s="300" t="str">
        <f>IFERROR(VLOOKUP(B59,Liste_J!$C$7:$F$234,4,0),"???")</f>
        <v>???</v>
      </c>
      <c r="E59" s="260">
        <f t="shared" si="43"/>
        <v>0</v>
      </c>
      <c r="F59" s="301">
        <f t="shared" si="44"/>
        <v>0</v>
      </c>
      <c r="H59" s="298">
        <v>18</v>
      </c>
      <c r="I59" s="260">
        <f t="shared" si="45"/>
        <v>0</v>
      </c>
      <c r="J59" s="260">
        <f t="shared" si="50"/>
        <v>0</v>
      </c>
      <c r="K59" s="260" t="str">
        <f>IFERROR(VLOOKUP(I59,Liste_J!$C$7:$F$234,4,0),"???")</f>
        <v>???</v>
      </c>
      <c r="L59" s="260">
        <f t="shared" si="46"/>
        <v>0</v>
      </c>
      <c r="M59" s="301">
        <f t="shared" si="47"/>
        <v>0</v>
      </c>
      <c r="N59" s="260"/>
      <c r="T59" s="260"/>
      <c r="AB59" s="234">
        <f t="shared" ref="AB59:AF74" si="51">IF($K59=AB$41,1,0)</f>
        <v>0</v>
      </c>
      <c r="AC59" s="235">
        <f t="shared" si="39"/>
        <v>0</v>
      </c>
      <c r="AD59" s="235">
        <f t="shared" si="39"/>
        <v>0</v>
      </c>
      <c r="AE59" s="235">
        <f t="shared" si="39"/>
        <v>0</v>
      </c>
      <c r="AF59" s="236">
        <f t="shared" si="39"/>
        <v>0</v>
      </c>
      <c r="AG59" s="288">
        <f t="shared" si="40"/>
        <v>0</v>
      </c>
    </row>
    <row r="60" spans="1:33" ht="14.25" x14ac:dyDescent="0.45">
      <c r="A60" s="298">
        <f t="shared" si="41"/>
        <v>19</v>
      </c>
      <c r="B60" s="299">
        <f t="shared" si="42"/>
        <v>0</v>
      </c>
      <c r="C60" s="260">
        <f t="shared" si="49"/>
        <v>0</v>
      </c>
      <c r="D60" s="300" t="str">
        <f>IFERROR(VLOOKUP(B60,Liste_J!$C$7:$F$234,4,0),"???")</f>
        <v>???</v>
      </c>
      <c r="E60" s="260">
        <f t="shared" si="43"/>
        <v>0</v>
      </c>
      <c r="F60" s="301">
        <f t="shared" si="44"/>
        <v>0</v>
      </c>
      <c r="H60" s="298">
        <v>19</v>
      </c>
      <c r="I60" s="260">
        <f t="shared" si="45"/>
        <v>0</v>
      </c>
      <c r="J60" s="260">
        <f t="shared" si="50"/>
        <v>0</v>
      </c>
      <c r="K60" s="260" t="str">
        <f>IFERROR(VLOOKUP(I60,Liste_J!$C$7:$F$234,4,0),"???")</f>
        <v>???</v>
      </c>
      <c r="L60" s="260">
        <f t="shared" si="46"/>
        <v>0</v>
      </c>
      <c r="M60" s="301">
        <f t="shared" si="47"/>
        <v>0</v>
      </c>
      <c r="N60" s="260"/>
      <c r="T60" s="260"/>
      <c r="AB60" s="234">
        <f t="shared" si="51"/>
        <v>0</v>
      </c>
      <c r="AC60" s="235">
        <f t="shared" si="39"/>
        <v>0</v>
      </c>
      <c r="AD60" s="235">
        <f t="shared" si="39"/>
        <v>0</v>
      </c>
      <c r="AE60" s="235">
        <f t="shared" si="39"/>
        <v>0</v>
      </c>
      <c r="AF60" s="236">
        <f t="shared" si="39"/>
        <v>0</v>
      </c>
      <c r="AG60" s="288">
        <f t="shared" si="40"/>
        <v>0</v>
      </c>
    </row>
    <row r="61" spans="1:33" ht="14.25" x14ac:dyDescent="0.45">
      <c r="A61" s="298">
        <f t="shared" si="41"/>
        <v>20</v>
      </c>
      <c r="B61" s="299">
        <f t="shared" si="42"/>
        <v>0</v>
      </c>
      <c r="C61" s="260">
        <f t="shared" si="49"/>
        <v>0</v>
      </c>
      <c r="D61" s="300" t="str">
        <f>IFERROR(VLOOKUP(B61,Liste_J!$C$7:$F$234,4,0),"???")</f>
        <v>???</v>
      </c>
      <c r="E61" s="260">
        <f t="shared" si="43"/>
        <v>0</v>
      </c>
      <c r="F61" s="301">
        <f t="shared" si="44"/>
        <v>0</v>
      </c>
      <c r="H61" s="298">
        <v>20</v>
      </c>
      <c r="I61" s="260">
        <f t="shared" si="45"/>
        <v>0</v>
      </c>
      <c r="J61" s="260">
        <f t="shared" si="50"/>
        <v>0</v>
      </c>
      <c r="K61" s="260" t="str">
        <f>IFERROR(VLOOKUP(I61,Liste_J!$C$7:$F$234,4,0),"???")</f>
        <v>???</v>
      </c>
      <c r="L61" s="260">
        <f t="shared" si="46"/>
        <v>0</v>
      </c>
      <c r="M61" s="301">
        <f t="shared" si="47"/>
        <v>0</v>
      </c>
      <c r="N61" s="260"/>
      <c r="T61" s="260"/>
      <c r="AB61" s="234">
        <f t="shared" si="51"/>
        <v>0</v>
      </c>
      <c r="AC61" s="235">
        <f t="shared" si="39"/>
        <v>0</v>
      </c>
      <c r="AD61" s="235">
        <f t="shared" si="39"/>
        <v>0</v>
      </c>
      <c r="AE61" s="235">
        <f t="shared" si="39"/>
        <v>0</v>
      </c>
      <c r="AF61" s="236">
        <f t="shared" si="39"/>
        <v>0</v>
      </c>
      <c r="AG61" s="288">
        <f t="shared" si="40"/>
        <v>0</v>
      </c>
    </row>
    <row r="62" spans="1:33" ht="14.25" x14ac:dyDescent="0.45">
      <c r="A62" s="298">
        <f t="shared" si="41"/>
        <v>21</v>
      </c>
      <c r="B62" s="299">
        <f t="shared" si="42"/>
        <v>0</v>
      </c>
      <c r="C62" s="260">
        <f t="shared" si="49"/>
        <v>0</v>
      </c>
      <c r="D62" s="300" t="str">
        <f>IFERROR(VLOOKUP(B62,Liste_J!$C$7:$F$234,4,0),"???")</f>
        <v>???</v>
      </c>
      <c r="E62" s="260">
        <f t="shared" si="43"/>
        <v>0</v>
      </c>
      <c r="F62" s="301">
        <f t="shared" si="44"/>
        <v>0</v>
      </c>
      <c r="H62" s="298">
        <v>21</v>
      </c>
      <c r="I62" s="260">
        <f t="shared" si="45"/>
        <v>0</v>
      </c>
      <c r="J62" s="260">
        <f t="shared" si="50"/>
        <v>0</v>
      </c>
      <c r="K62" s="260" t="str">
        <f>IFERROR(VLOOKUP(I62,Liste_J!$C$7:$F$234,4,0),"???")</f>
        <v>???</v>
      </c>
      <c r="L62" s="260">
        <f t="shared" si="46"/>
        <v>0</v>
      </c>
      <c r="M62" s="301">
        <f t="shared" si="47"/>
        <v>0</v>
      </c>
      <c r="N62" s="260"/>
      <c r="T62" s="260"/>
      <c r="AB62" s="234">
        <f t="shared" si="51"/>
        <v>0</v>
      </c>
      <c r="AC62" s="235">
        <f t="shared" si="51"/>
        <v>0</v>
      </c>
      <c r="AD62" s="235">
        <f t="shared" si="51"/>
        <v>0</v>
      </c>
      <c r="AE62" s="235">
        <f t="shared" si="51"/>
        <v>0</v>
      </c>
      <c r="AF62" s="236">
        <f t="shared" si="51"/>
        <v>0</v>
      </c>
      <c r="AG62" s="288">
        <f t="shared" si="40"/>
        <v>0</v>
      </c>
    </row>
    <row r="63" spans="1:33" ht="14.25" x14ac:dyDescent="0.45">
      <c r="A63" s="298">
        <f t="shared" si="41"/>
        <v>22</v>
      </c>
      <c r="B63" s="299">
        <f t="shared" si="42"/>
        <v>0</v>
      </c>
      <c r="C63" s="260">
        <f t="shared" si="49"/>
        <v>0</v>
      </c>
      <c r="D63" s="300" t="str">
        <f>IFERROR(VLOOKUP(B63,Liste_J!$C$7:$F$234,4,0),"???")</f>
        <v>???</v>
      </c>
      <c r="E63" s="260">
        <f t="shared" si="43"/>
        <v>0</v>
      </c>
      <c r="F63" s="301">
        <f t="shared" si="44"/>
        <v>0</v>
      </c>
      <c r="H63" s="298">
        <v>22</v>
      </c>
      <c r="I63" s="260">
        <f t="shared" si="45"/>
        <v>0</v>
      </c>
      <c r="J63" s="260">
        <f t="shared" si="50"/>
        <v>0</v>
      </c>
      <c r="K63" s="260" t="str">
        <f>IFERROR(VLOOKUP(I63,Liste_J!$C$7:$F$234,4,0),"???")</f>
        <v>???</v>
      </c>
      <c r="L63" s="260">
        <f t="shared" si="46"/>
        <v>0</v>
      </c>
      <c r="M63" s="301">
        <f t="shared" si="47"/>
        <v>0</v>
      </c>
      <c r="N63" s="260"/>
      <c r="T63" s="260"/>
      <c r="AB63" s="234">
        <f t="shared" si="51"/>
        <v>0</v>
      </c>
      <c r="AC63" s="235">
        <f t="shared" si="51"/>
        <v>0</v>
      </c>
      <c r="AD63" s="235">
        <f t="shared" si="51"/>
        <v>0</v>
      </c>
      <c r="AE63" s="235">
        <f t="shared" si="51"/>
        <v>0</v>
      </c>
      <c r="AF63" s="236">
        <f t="shared" si="51"/>
        <v>0</v>
      </c>
      <c r="AG63" s="288">
        <f t="shared" si="40"/>
        <v>0</v>
      </c>
    </row>
    <row r="64" spans="1:33" ht="14.25" x14ac:dyDescent="0.45">
      <c r="A64" s="298">
        <f t="shared" si="41"/>
        <v>23</v>
      </c>
      <c r="B64" s="299">
        <f t="shared" si="42"/>
        <v>0</v>
      </c>
      <c r="C64" s="260">
        <f t="shared" si="49"/>
        <v>0</v>
      </c>
      <c r="D64" s="300" t="str">
        <f>IFERROR(VLOOKUP(B64,Liste_J!$C$7:$F$234,4,0),"???")</f>
        <v>???</v>
      </c>
      <c r="E64" s="260">
        <f t="shared" si="43"/>
        <v>0</v>
      </c>
      <c r="F64" s="301">
        <f t="shared" si="44"/>
        <v>0</v>
      </c>
      <c r="H64" s="298">
        <v>23</v>
      </c>
      <c r="I64" s="260">
        <f t="shared" si="45"/>
        <v>0</v>
      </c>
      <c r="J64" s="260">
        <f t="shared" si="50"/>
        <v>0</v>
      </c>
      <c r="K64" s="260" t="str">
        <f>IFERROR(VLOOKUP(I64,Liste_J!$C$7:$F$234,4,0),"???")</f>
        <v>???</v>
      </c>
      <c r="L64" s="260">
        <f t="shared" si="46"/>
        <v>0</v>
      </c>
      <c r="M64" s="301">
        <f t="shared" si="47"/>
        <v>0</v>
      </c>
      <c r="N64" s="260"/>
      <c r="T64" s="260"/>
      <c r="AB64" s="234">
        <f t="shared" si="51"/>
        <v>0</v>
      </c>
      <c r="AC64" s="235">
        <f t="shared" si="51"/>
        <v>0</v>
      </c>
      <c r="AD64" s="235">
        <f t="shared" si="51"/>
        <v>0</v>
      </c>
      <c r="AE64" s="235">
        <f t="shared" si="51"/>
        <v>0</v>
      </c>
      <c r="AF64" s="236">
        <f t="shared" si="51"/>
        <v>0</v>
      </c>
      <c r="AG64" s="288">
        <f t="shared" si="40"/>
        <v>0</v>
      </c>
    </row>
    <row r="65" spans="1:33" ht="14.25" x14ac:dyDescent="0.45">
      <c r="A65" s="298">
        <f t="shared" si="41"/>
        <v>24</v>
      </c>
      <c r="B65" s="299">
        <f t="shared" si="42"/>
        <v>0</v>
      </c>
      <c r="C65" s="260">
        <f t="shared" si="49"/>
        <v>0</v>
      </c>
      <c r="D65" s="300" t="str">
        <f>IFERROR(VLOOKUP(B65,Liste_J!$C$7:$F$234,4,0),"???")</f>
        <v>???</v>
      </c>
      <c r="E65" s="260">
        <f t="shared" si="43"/>
        <v>0</v>
      </c>
      <c r="F65" s="301">
        <f t="shared" si="44"/>
        <v>0</v>
      </c>
      <c r="H65" s="298">
        <v>24</v>
      </c>
      <c r="I65" s="260">
        <f t="shared" si="45"/>
        <v>0</v>
      </c>
      <c r="J65" s="260">
        <f t="shared" si="50"/>
        <v>0</v>
      </c>
      <c r="K65" s="260" t="str">
        <f>IFERROR(VLOOKUP(I65,Liste_J!$C$7:$F$234,4,0),"???")</f>
        <v>???</v>
      </c>
      <c r="L65" s="260">
        <f t="shared" si="46"/>
        <v>0</v>
      </c>
      <c r="M65" s="301">
        <f t="shared" si="47"/>
        <v>0</v>
      </c>
      <c r="N65" s="260"/>
      <c r="T65" s="260"/>
      <c r="AB65" s="234">
        <f t="shared" si="51"/>
        <v>0</v>
      </c>
      <c r="AC65" s="235">
        <f t="shared" si="51"/>
        <v>0</v>
      </c>
      <c r="AD65" s="235">
        <f t="shared" si="51"/>
        <v>0</v>
      </c>
      <c r="AE65" s="235">
        <f t="shared" si="51"/>
        <v>0</v>
      </c>
      <c r="AF65" s="236">
        <f t="shared" si="51"/>
        <v>0</v>
      </c>
      <c r="AG65" s="288">
        <f t="shared" si="40"/>
        <v>0</v>
      </c>
    </row>
    <row r="66" spans="1:33" ht="14.25" x14ac:dyDescent="0.45">
      <c r="A66" s="298">
        <f t="shared" si="41"/>
        <v>25</v>
      </c>
      <c r="B66" s="299">
        <f t="shared" si="42"/>
        <v>0</v>
      </c>
      <c r="C66" s="260">
        <f t="shared" si="49"/>
        <v>0</v>
      </c>
      <c r="D66" s="300" t="str">
        <f>IFERROR(VLOOKUP(B66,Liste_J!$C$7:$F$234,4,0),"???")</f>
        <v>???</v>
      </c>
      <c r="E66" s="260">
        <f t="shared" si="43"/>
        <v>0</v>
      </c>
      <c r="F66" s="301">
        <f t="shared" si="44"/>
        <v>0</v>
      </c>
      <c r="H66" s="298">
        <v>25</v>
      </c>
      <c r="I66" s="260">
        <f t="shared" si="45"/>
        <v>0</v>
      </c>
      <c r="J66" s="260">
        <f t="shared" si="50"/>
        <v>0</v>
      </c>
      <c r="K66" s="260" t="str">
        <f>IFERROR(VLOOKUP(I66,Liste_J!$C$7:$F$234,4,0),"???")</f>
        <v>???</v>
      </c>
      <c r="L66" s="260">
        <f t="shared" si="46"/>
        <v>0</v>
      </c>
      <c r="M66" s="301">
        <f t="shared" si="47"/>
        <v>0</v>
      </c>
      <c r="N66" s="260"/>
      <c r="T66" s="260"/>
      <c r="AB66" s="234">
        <f t="shared" si="51"/>
        <v>0</v>
      </c>
      <c r="AC66" s="235">
        <f t="shared" si="51"/>
        <v>0</v>
      </c>
      <c r="AD66" s="235">
        <f t="shared" si="51"/>
        <v>0</v>
      </c>
      <c r="AE66" s="235">
        <f t="shared" si="51"/>
        <v>0</v>
      </c>
      <c r="AF66" s="236">
        <f t="shared" si="51"/>
        <v>0</v>
      </c>
      <c r="AG66" s="288">
        <f t="shared" si="40"/>
        <v>0</v>
      </c>
    </row>
    <row r="67" spans="1:33" ht="14.25" x14ac:dyDescent="0.45">
      <c r="A67" s="298">
        <f t="shared" si="41"/>
        <v>26</v>
      </c>
      <c r="B67" s="299">
        <f t="shared" si="42"/>
        <v>0</v>
      </c>
      <c r="C67" s="260">
        <f t="shared" si="49"/>
        <v>0</v>
      </c>
      <c r="D67" s="300" t="str">
        <f>IFERROR(VLOOKUP(B67,Liste_J!$C$7:$F$234,4,0),"???")</f>
        <v>???</v>
      </c>
      <c r="E67" s="260">
        <f t="shared" si="43"/>
        <v>0</v>
      </c>
      <c r="F67" s="301">
        <f t="shared" si="44"/>
        <v>0</v>
      </c>
      <c r="H67" s="298">
        <v>26</v>
      </c>
      <c r="I67" s="260">
        <f t="shared" si="45"/>
        <v>0</v>
      </c>
      <c r="J67" s="260">
        <f t="shared" si="50"/>
        <v>0</v>
      </c>
      <c r="K67" s="260" t="str">
        <f>IFERROR(VLOOKUP(I67,Liste_J!$C$7:$F$234,4,0),"???")</f>
        <v>???</v>
      </c>
      <c r="L67" s="260">
        <f t="shared" si="46"/>
        <v>0</v>
      </c>
      <c r="M67" s="301">
        <f t="shared" si="47"/>
        <v>0</v>
      </c>
      <c r="N67" s="260"/>
      <c r="T67" s="260"/>
      <c r="AB67" s="234">
        <f t="shared" si="51"/>
        <v>0</v>
      </c>
      <c r="AC67" s="235">
        <f t="shared" si="51"/>
        <v>0</v>
      </c>
      <c r="AD67" s="235">
        <f t="shared" si="51"/>
        <v>0</v>
      </c>
      <c r="AE67" s="235">
        <f t="shared" si="51"/>
        <v>0</v>
      </c>
      <c r="AF67" s="236">
        <f t="shared" si="51"/>
        <v>0</v>
      </c>
      <c r="AG67" s="288">
        <f t="shared" si="40"/>
        <v>0</v>
      </c>
    </row>
    <row r="68" spans="1:33" ht="14.25" x14ac:dyDescent="0.45">
      <c r="A68" s="298">
        <f t="shared" si="41"/>
        <v>27</v>
      </c>
      <c r="B68" s="299">
        <f t="shared" si="42"/>
        <v>0</v>
      </c>
      <c r="C68" s="260">
        <f t="shared" si="49"/>
        <v>0</v>
      </c>
      <c r="D68" s="300" t="str">
        <f>IFERROR(VLOOKUP(B68,Liste_J!$C$7:$F$234,4,0),"???")</f>
        <v>???</v>
      </c>
      <c r="E68" s="260">
        <f t="shared" si="43"/>
        <v>0</v>
      </c>
      <c r="F68" s="301">
        <f t="shared" si="44"/>
        <v>0</v>
      </c>
      <c r="H68" s="298">
        <v>27</v>
      </c>
      <c r="I68" s="260">
        <f t="shared" si="45"/>
        <v>0</v>
      </c>
      <c r="J68" s="260">
        <f t="shared" si="50"/>
        <v>0</v>
      </c>
      <c r="K68" s="260" t="str">
        <f>IFERROR(VLOOKUP(I68,Liste_J!$C$7:$F$234,4,0),"???")</f>
        <v>???</v>
      </c>
      <c r="L68" s="260">
        <f t="shared" si="46"/>
        <v>0</v>
      </c>
      <c r="M68" s="301">
        <f t="shared" si="47"/>
        <v>0</v>
      </c>
      <c r="N68" s="260"/>
      <c r="T68" s="260"/>
      <c r="AB68" s="234">
        <f t="shared" si="51"/>
        <v>0</v>
      </c>
      <c r="AC68" s="235">
        <f t="shared" si="51"/>
        <v>0</v>
      </c>
      <c r="AD68" s="235">
        <f t="shared" si="51"/>
        <v>0</v>
      </c>
      <c r="AE68" s="235">
        <f t="shared" si="51"/>
        <v>0</v>
      </c>
      <c r="AF68" s="236">
        <f t="shared" si="51"/>
        <v>0</v>
      </c>
      <c r="AG68" s="288">
        <f t="shared" si="40"/>
        <v>0</v>
      </c>
    </row>
    <row r="69" spans="1:33" ht="14.25" x14ac:dyDescent="0.45">
      <c r="A69" s="298">
        <f t="shared" si="41"/>
        <v>28</v>
      </c>
      <c r="B69" s="299">
        <f t="shared" si="42"/>
        <v>0</v>
      </c>
      <c r="C69" s="260">
        <f t="shared" si="49"/>
        <v>0</v>
      </c>
      <c r="D69" s="300" t="str">
        <f>IFERROR(VLOOKUP(B69,Liste_J!$C$7:$F$234,4,0),"???")</f>
        <v>???</v>
      </c>
      <c r="E69" s="260">
        <f t="shared" si="43"/>
        <v>0</v>
      </c>
      <c r="F69" s="301">
        <f t="shared" si="44"/>
        <v>0</v>
      </c>
      <c r="H69" s="298">
        <v>28</v>
      </c>
      <c r="I69" s="260">
        <f t="shared" si="45"/>
        <v>0</v>
      </c>
      <c r="J69" s="260">
        <f t="shared" si="50"/>
        <v>0</v>
      </c>
      <c r="K69" s="260" t="str">
        <f>IFERROR(VLOOKUP(I69,Liste_J!$C$7:$F$234,4,0),"???")</f>
        <v>???</v>
      </c>
      <c r="L69" s="260">
        <f t="shared" si="46"/>
        <v>0</v>
      </c>
      <c r="M69" s="301">
        <f t="shared" si="47"/>
        <v>0</v>
      </c>
      <c r="N69" s="260"/>
      <c r="T69" s="260"/>
      <c r="AB69" s="234">
        <f t="shared" si="51"/>
        <v>0</v>
      </c>
      <c r="AC69" s="235">
        <f t="shared" si="51"/>
        <v>0</v>
      </c>
      <c r="AD69" s="235">
        <f t="shared" si="51"/>
        <v>0</v>
      </c>
      <c r="AE69" s="235">
        <f t="shared" si="51"/>
        <v>0</v>
      </c>
      <c r="AF69" s="236">
        <f t="shared" si="51"/>
        <v>0</v>
      </c>
      <c r="AG69" s="288">
        <f t="shared" si="40"/>
        <v>0</v>
      </c>
    </row>
    <row r="70" spans="1:33" ht="14.25" x14ac:dyDescent="0.45">
      <c r="A70" s="298">
        <f t="shared" si="41"/>
        <v>29</v>
      </c>
      <c r="B70" s="299">
        <f t="shared" si="42"/>
        <v>0</v>
      </c>
      <c r="C70" s="260">
        <f t="shared" si="49"/>
        <v>0</v>
      </c>
      <c r="D70" s="300" t="str">
        <f>IFERROR(VLOOKUP(B70,Liste_J!$C$7:$F$234,4,0),"???")</f>
        <v>???</v>
      </c>
      <c r="E70" s="260">
        <f t="shared" si="43"/>
        <v>0</v>
      </c>
      <c r="F70" s="301">
        <f t="shared" si="44"/>
        <v>0</v>
      </c>
      <c r="H70" s="298">
        <v>29</v>
      </c>
      <c r="I70" s="260">
        <f t="shared" si="45"/>
        <v>0</v>
      </c>
      <c r="J70" s="260">
        <f t="shared" si="50"/>
        <v>0</v>
      </c>
      <c r="K70" s="260" t="str">
        <f>IFERROR(VLOOKUP(I70,Liste_J!$C$7:$F$234,4,0),"???")</f>
        <v>???</v>
      </c>
      <c r="L70" s="260">
        <f t="shared" si="46"/>
        <v>0</v>
      </c>
      <c r="M70" s="301">
        <f t="shared" si="47"/>
        <v>0</v>
      </c>
      <c r="N70" s="260"/>
      <c r="T70" s="260"/>
      <c r="AB70" s="234">
        <f t="shared" si="51"/>
        <v>0</v>
      </c>
      <c r="AC70" s="235">
        <f t="shared" si="51"/>
        <v>0</v>
      </c>
      <c r="AD70" s="235">
        <f t="shared" si="51"/>
        <v>0</v>
      </c>
      <c r="AE70" s="235">
        <f t="shared" si="51"/>
        <v>0</v>
      </c>
      <c r="AF70" s="236">
        <f t="shared" si="51"/>
        <v>0</v>
      </c>
      <c r="AG70" s="288">
        <f t="shared" si="40"/>
        <v>0</v>
      </c>
    </row>
    <row r="71" spans="1:33" ht="14.25" x14ac:dyDescent="0.45">
      <c r="A71" s="298">
        <f t="shared" si="41"/>
        <v>30</v>
      </c>
      <c r="B71" s="299">
        <f t="shared" si="42"/>
        <v>0</v>
      </c>
      <c r="C71" s="260">
        <f t="shared" si="49"/>
        <v>0</v>
      </c>
      <c r="D71" s="300" t="str">
        <f>IFERROR(VLOOKUP(B71,Liste_J!$C$7:$F$234,4,0),"???")</f>
        <v>???</v>
      </c>
      <c r="E71" s="260">
        <f t="shared" si="43"/>
        <v>0</v>
      </c>
      <c r="F71" s="301">
        <f t="shared" si="44"/>
        <v>0</v>
      </c>
      <c r="H71" s="298">
        <v>30</v>
      </c>
      <c r="I71" s="260">
        <f t="shared" si="45"/>
        <v>0</v>
      </c>
      <c r="J71" s="260">
        <f t="shared" si="50"/>
        <v>0</v>
      </c>
      <c r="K71" s="260" t="str">
        <f>IFERROR(VLOOKUP(I71,Liste_J!$C$7:$F$234,4,0),"???")</f>
        <v>???</v>
      </c>
      <c r="L71" s="260">
        <f t="shared" si="46"/>
        <v>0</v>
      </c>
      <c r="M71" s="301">
        <f t="shared" si="47"/>
        <v>0</v>
      </c>
      <c r="N71" s="260"/>
      <c r="T71" s="260"/>
      <c r="AB71" s="234">
        <f t="shared" si="51"/>
        <v>0</v>
      </c>
      <c r="AC71" s="235">
        <f t="shared" si="51"/>
        <v>0</v>
      </c>
      <c r="AD71" s="235">
        <f t="shared" si="51"/>
        <v>0</v>
      </c>
      <c r="AE71" s="235">
        <f t="shared" si="51"/>
        <v>0</v>
      </c>
      <c r="AF71" s="236">
        <f t="shared" si="51"/>
        <v>0</v>
      </c>
      <c r="AG71" s="288">
        <f t="shared" si="40"/>
        <v>0</v>
      </c>
    </row>
    <row r="72" spans="1:33" ht="14.25" x14ac:dyDescent="0.45">
      <c r="A72" s="298">
        <f t="shared" si="41"/>
        <v>31</v>
      </c>
      <c r="B72" s="299">
        <f t="shared" si="42"/>
        <v>0</v>
      </c>
      <c r="C72" s="260">
        <f t="shared" si="49"/>
        <v>0</v>
      </c>
      <c r="D72" s="300" t="str">
        <f>IFERROR(VLOOKUP(B72,Liste_J!$C$7:$F$234,4,0),"???")</f>
        <v>???</v>
      </c>
      <c r="E72" s="260">
        <f t="shared" si="43"/>
        <v>0</v>
      </c>
      <c r="F72" s="301">
        <f t="shared" si="44"/>
        <v>0</v>
      </c>
      <c r="H72" s="298">
        <v>31</v>
      </c>
      <c r="I72" s="260">
        <f t="shared" si="45"/>
        <v>0</v>
      </c>
      <c r="J72" s="260">
        <f t="shared" si="50"/>
        <v>0</v>
      </c>
      <c r="K72" s="260" t="str">
        <f>IFERROR(VLOOKUP(I72,Liste_J!$C$7:$F$234,4,0),"???")</f>
        <v>???</v>
      </c>
      <c r="L72" s="260">
        <f t="shared" si="46"/>
        <v>0</v>
      </c>
      <c r="M72" s="301">
        <f t="shared" si="47"/>
        <v>0</v>
      </c>
      <c r="N72" s="260"/>
      <c r="O72" s="260"/>
      <c r="P72" s="260"/>
      <c r="Q72" s="260"/>
      <c r="R72" s="260"/>
      <c r="S72" s="260"/>
      <c r="T72" s="260"/>
      <c r="AB72" s="234">
        <f t="shared" si="51"/>
        <v>0</v>
      </c>
      <c r="AC72" s="235">
        <f t="shared" si="51"/>
        <v>0</v>
      </c>
      <c r="AD72" s="235">
        <f t="shared" si="51"/>
        <v>0</v>
      </c>
      <c r="AE72" s="235">
        <f t="shared" si="51"/>
        <v>0</v>
      </c>
      <c r="AF72" s="236">
        <f t="shared" si="51"/>
        <v>0</v>
      </c>
      <c r="AG72" s="288">
        <f t="shared" si="40"/>
        <v>0</v>
      </c>
    </row>
    <row r="73" spans="1:33" ht="14.25" x14ac:dyDescent="0.45">
      <c r="A73" s="298">
        <f t="shared" si="41"/>
        <v>32</v>
      </c>
      <c r="B73" s="299">
        <f t="shared" si="42"/>
        <v>0</v>
      </c>
      <c r="C73" s="260">
        <f t="shared" si="49"/>
        <v>0</v>
      </c>
      <c r="D73" s="300" t="str">
        <f>IFERROR(VLOOKUP(B73,Liste_J!$C$7:$F$234,4,0),"???")</f>
        <v>???</v>
      </c>
      <c r="E73" s="260">
        <f t="shared" si="43"/>
        <v>0</v>
      </c>
      <c r="F73" s="301">
        <f t="shared" si="44"/>
        <v>0</v>
      </c>
      <c r="H73" s="298">
        <v>32</v>
      </c>
      <c r="I73" s="260">
        <f t="shared" si="45"/>
        <v>0</v>
      </c>
      <c r="J73" s="260">
        <f t="shared" si="50"/>
        <v>0</v>
      </c>
      <c r="K73" s="260" t="str">
        <f>IFERROR(VLOOKUP(I73,Liste_J!$C$7:$F$234,4,0),"???")</f>
        <v>???</v>
      </c>
      <c r="L73" s="260">
        <f t="shared" si="46"/>
        <v>0</v>
      </c>
      <c r="M73" s="301">
        <f t="shared" si="47"/>
        <v>0</v>
      </c>
      <c r="N73" s="260"/>
      <c r="O73" s="260"/>
      <c r="P73" s="260"/>
      <c r="Q73" s="260"/>
      <c r="R73" s="260"/>
      <c r="S73" s="260"/>
      <c r="T73" s="260"/>
      <c r="AB73" s="234">
        <f t="shared" si="51"/>
        <v>0</v>
      </c>
      <c r="AC73" s="235">
        <f t="shared" si="51"/>
        <v>0</v>
      </c>
      <c r="AD73" s="235">
        <f t="shared" si="51"/>
        <v>0</v>
      </c>
      <c r="AE73" s="235">
        <f t="shared" si="51"/>
        <v>0</v>
      </c>
      <c r="AF73" s="236">
        <f t="shared" si="51"/>
        <v>0</v>
      </c>
      <c r="AG73" s="288">
        <f t="shared" si="40"/>
        <v>0</v>
      </c>
    </row>
    <row r="74" spans="1:33" ht="14.25" x14ac:dyDescent="0.45">
      <c r="A74" s="298">
        <f t="shared" si="41"/>
        <v>33</v>
      </c>
      <c r="B74" s="299">
        <f t="shared" si="42"/>
        <v>0</v>
      </c>
      <c r="C74" s="260">
        <f t="shared" si="49"/>
        <v>0</v>
      </c>
      <c r="D74" s="300" t="str">
        <f>IFERROR(VLOOKUP(B74,Liste_J!$C$7:$F$234,4,0),"???")</f>
        <v>???</v>
      </c>
      <c r="E74" s="260">
        <f t="shared" si="43"/>
        <v>0</v>
      </c>
      <c r="F74" s="301">
        <f t="shared" si="44"/>
        <v>0</v>
      </c>
      <c r="H74" s="298">
        <v>33</v>
      </c>
      <c r="I74" s="260">
        <f t="shared" si="45"/>
        <v>0</v>
      </c>
      <c r="J74" s="260">
        <f t="shared" si="50"/>
        <v>0</v>
      </c>
      <c r="K74" s="260" t="str">
        <f>IFERROR(VLOOKUP(I74,Liste_J!$C$7:$F$234,4,0),"???")</f>
        <v>???</v>
      </c>
      <c r="L74" s="260">
        <f t="shared" si="46"/>
        <v>0</v>
      </c>
      <c r="M74" s="301">
        <f t="shared" si="47"/>
        <v>0</v>
      </c>
      <c r="N74" s="260"/>
      <c r="O74" s="260"/>
      <c r="P74" s="260"/>
      <c r="Q74" s="260"/>
      <c r="R74" s="260"/>
      <c r="S74" s="260"/>
      <c r="T74" s="260"/>
      <c r="AB74" s="234">
        <f t="shared" si="51"/>
        <v>0</v>
      </c>
      <c r="AC74" s="235">
        <f t="shared" si="51"/>
        <v>0</v>
      </c>
      <c r="AD74" s="235">
        <f t="shared" si="51"/>
        <v>0</v>
      </c>
      <c r="AE74" s="235">
        <f t="shared" si="51"/>
        <v>0</v>
      </c>
      <c r="AF74" s="236">
        <f t="shared" si="51"/>
        <v>0</v>
      </c>
      <c r="AG74" s="288">
        <f t="shared" si="40"/>
        <v>0</v>
      </c>
    </row>
    <row r="75" spans="1:33" ht="14.25" x14ac:dyDescent="0.45">
      <c r="A75" s="298">
        <f t="shared" si="41"/>
        <v>34</v>
      </c>
      <c r="B75" s="299">
        <f t="shared" si="42"/>
        <v>0</v>
      </c>
      <c r="C75" s="260">
        <f t="shared" si="49"/>
        <v>0</v>
      </c>
      <c r="D75" s="300" t="str">
        <f>IFERROR(VLOOKUP(B75,Liste_J!$C$7:$F$234,4,0),"???")</f>
        <v>???</v>
      </c>
      <c r="E75" s="260">
        <f t="shared" si="43"/>
        <v>0</v>
      </c>
      <c r="F75" s="301">
        <f t="shared" si="44"/>
        <v>0</v>
      </c>
      <c r="H75" s="298">
        <v>34</v>
      </c>
      <c r="I75" s="260">
        <f t="shared" si="45"/>
        <v>0</v>
      </c>
      <c r="J75" s="260">
        <f t="shared" si="50"/>
        <v>0</v>
      </c>
      <c r="K75" s="260" t="str">
        <f>IFERROR(VLOOKUP(I75,Liste_J!$C$7:$F$234,4,0),"???")</f>
        <v>???</v>
      </c>
      <c r="L75" s="260">
        <f t="shared" si="46"/>
        <v>0</v>
      </c>
      <c r="M75" s="301">
        <f t="shared" si="47"/>
        <v>0</v>
      </c>
      <c r="N75" s="260"/>
      <c r="O75" s="260"/>
      <c r="P75" s="260"/>
      <c r="Q75" s="260"/>
      <c r="R75" s="260"/>
      <c r="S75" s="260"/>
      <c r="T75" s="260"/>
      <c r="AB75" s="234">
        <f t="shared" ref="AB75:AF90" si="52">IF($K75=AB$41,1,0)</f>
        <v>0</v>
      </c>
      <c r="AC75" s="235">
        <f t="shared" si="52"/>
        <v>0</v>
      </c>
      <c r="AD75" s="235">
        <f t="shared" si="52"/>
        <v>0</v>
      </c>
      <c r="AE75" s="235">
        <f t="shared" si="52"/>
        <v>0</v>
      </c>
      <c r="AF75" s="236">
        <f t="shared" si="52"/>
        <v>0</v>
      </c>
      <c r="AG75" s="288">
        <f t="shared" si="40"/>
        <v>0</v>
      </c>
    </row>
    <row r="76" spans="1:33" ht="14.25" x14ac:dyDescent="0.45">
      <c r="A76" s="298">
        <f t="shared" si="41"/>
        <v>35</v>
      </c>
      <c r="B76" s="299">
        <f t="shared" si="42"/>
        <v>0</v>
      </c>
      <c r="C76" s="260">
        <f t="shared" si="49"/>
        <v>0</v>
      </c>
      <c r="D76" s="300" t="str">
        <f>IFERROR(VLOOKUP(B76,Liste_J!$C$7:$F$234,4,0),"???")</f>
        <v>???</v>
      </c>
      <c r="E76" s="260">
        <f t="shared" si="43"/>
        <v>0</v>
      </c>
      <c r="F76" s="301">
        <f t="shared" si="44"/>
        <v>0</v>
      </c>
      <c r="H76" s="298">
        <v>35</v>
      </c>
      <c r="I76" s="260">
        <f t="shared" si="45"/>
        <v>0</v>
      </c>
      <c r="J76" s="260">
        <f t="shared" si="50"/>
        <v>0</v>
      </c>
      <c r="K76" s="260" t="str">
        <f>IFERROR(VLOOKUP(I76,Liste_J!$C$7:$F$234,4,0),"???")</f>
        <v>???</v>
      </c>
      <c r="L76" s="260">
        <f t="shared" si="46"/>
        <v>0</v>
      </c>
      <c r="M76" s="301">
        <f t="shared" si="47"/>
        <v>0</v>
      </c>
      <c r="N76" s="260"/>
      <c r="O76" s="260"/>
      <c r="P76" s="260"/>
      <c r="Q76" s="260"/>
      <c r="R76" s="260"/>
      <c r="S76" s="260"/>
      <c r="T76" s="260"/>
      <c r="AB76" s="234">
        <f t="shared" si="52"/>
        <v>0</v>
      </c>
      <c r="AC76" s="235">
        <f t="shared" si="52"/>
        <v>0</v>
      </c>
      <c r="AD76" s="235">
        <f t="shared" si="52"/>
        <v>0</v>
      </c>
      <c r="AE76" s="235">
        <f t="shared" si="52"/>
        <v>0</v>
      </c>
      <c r="AF76" s="236">
        <f t="shared" si="52"/>
        <v>0</v>
      </c>
      <c r="AG76" s="288">
        <f t="shared" si="40"/>
        <v>0</v>
      </c>
    </row>
    <row r="77" spans="1:33" ht="14.25" x14ac:dyDescent="0.45">
      <c r="A77" s="298">
        <f t="shared" si="41"/>
        <v>36</v>
      </c>
      <c r="B77" s="299">
        <f t="shared" si="42"/>
        <v>0</v>
      </c>
      <c r="C77" s="260">
        <f t="shared" si="49"/>
        <v>0</v>
      </c>
      <c r="D77" s="300" t="str">
        <f>IFERROR(VLOOKUP(B77,Liste_J!$C$7:$F$234,4,0),"???")</f>
        <v>???</v>
      </c>
      <c r="E77" s="260">
        <f t="shared" si="43"/>
        <v>0</v>
      </c>
      <c r="F77" s="301">
        <f t="shared" si="44"/>
        <v>0</v>
      </c>
      <c r="H77" s="298">
        <v>36</v>
      </c>
      <c r="I77" s="260">
        <f t="shared" si="45"/>
        <v>0</v>
      </c>
      <c r="J77" s="260">
        <f t="shared" si="50"/>
        <v>0</v>
      </c>
      <c r="K77" s="260" t="str">
        <f>IFERROR(VLOOKUP(I77,Liste_J!$C$7:$F$234,4,0),"???")</f>
        <v>???</v>
      </c>
      <c r="L77" s="260">
        <f t="shared" si="46"/>
        <v>0</v>
      </c>
      <c r="M77" s="301">
        <f t="shared" si="47"/>
        <v>0</v>
      </c>
      <c r="N77" s="260"/>
      <c r="O77" s="260"/>
      <c r="P77" s="260"/>
      <c r="Q77" s="260"/>
      <c r="R77" s="260"/>
      <c r="S77" s="260"/>
      <c r="T77" s="260"/>
      <c r="AB77" s="234">
        <f t="shared" si="52"/>
        <v>0</v>
      </c>
      <c r="AC77" s="235">
        <f t="shared" si="52"/>
        <v>0</v>
      </c>
      <c r="AD77" s="235">
        <f t="shared" si="52"/>
        <v>0</v>
      </c>
      <c r="AE77" s="235">
        <f t="shared" si="52"/>
        <v>0</v>
      </c>
      <c r="AF77" s="236">
        <f t="shared" si="52"/>
        <v>0</v>
      </c>
      <c r="AG77" s="288">
        <f t="shared" si="40"/>
        <v>0</v>
      </c>
    </row>
    <row r="78" spans="1:33" ht="14.25" x14ac:dyDescent="0.45">
      <c r="A78" s="298">
        <f t="shared" si="41"/>
        <v>37</v>
      </c>
      <c r="B78" s="299">
        <f t="shared" si="42"/>
        <v>0</v>
      </c>
      <c r="C78" s="260">
        <f t="shared" si="49"/>
        <v>0</v>
      </c>
      <c r="D78" s="300" t="str">
        <f>IFERROR(VLOOKUP(B78,Liste_J!$C$7:$F$234,4,0),"???")</f>
        <v>???</v>
      </c>
      <c r="E78" s="260">
        <f t="shared" si="43"/>
        <v>0</v>
      </c>
      <c r="F78" s="301">
        <f t="shared" si="44"/>
        <v>0</v>
      </c>
      <c r="H78" s="298">
        <v>37</v>
      </c>
      <c r="I78" s="260">
        <f t="shared" si="45"/>
        <v>0</v>
      </c>
      <c r="J78" s="260">
        <f t="shared" si="50"/>
        <v>0</v>
      </c>
      <c r="K78" s="260" t="str">
        <f>IFERROR(VLOOKUP(I78,Liste_J!$C$7:$F$234,4,0),"???")</f>
        <v>???</v>
      </c>
      <c r="L78" s="260">
        <f t="shared" si="46"/>
        <v>0</v>
      </c>
      <c r="M78" s="301">
        <f t="shared" si="47"/>
        <v>0</v>
      </c>
      <c r="N78" s="260"/>
      <c r="O78" s="260"/>
      <c r="P78" s="260"/>
      <c r="Q78" s="260"/>
      <c r="R78" s="260"/>
      <c r="S78" s="260"/>
      <c r="T78" s="260"/>
      <c r="AB78" s="234">
        <f t="shared" si="52"/>
        <v>0</v>
      </c>
      <c r="AC78" s="235">
        <f t="shared" si="52"/>
        <v>0</v>
      </c>
      <c r="AD78" s="235">
        <f t="shared" si="52"/>
        <v>0</v>
      </c>
      <c r="AE78" s="235">
        <f t="shared" si="52"/>
        <v>0</v>
      </c>
      <c r="AF78" s="236">
        <f t="shared" si="52"/>
        <v>0</v>
      </c>
      <c r="AG78" s="288">
        <f t="shared" si="40"/>
        <v>0</v>
      </c>
    </row>
    <row r="79" spans="1:33" ht="14.25" x14ac:dyDescent="0.45">
      <c r="A79" s="298">
        <f t="shared" si="41"/>
        <v>38</v>
      </c>
      <c r="B79" s="299">
        <f t="shared" si="42"/>
        <v>0</v>
      </c>
      <c r="C79" s="260">
        <f t="shared" si="49"/>
        <v>0</v>
      </c>
      <c r="D79" s="300" t="str">
        <f>IFERROR(VLOOKUP(B79,Liste_J!$C$7:$F$234,4,0),"???")</f>
        <v>???</v>
      </c>
      <c r="E79" s="260">
        <f t="shared" si="43"/>
        <v>0</v>
      </c>
      <c r="F79" s="301">
        <f t="shared" si="44"/>
        <v>0</v>
      </c>
      <c r="H79" s="298">
        <v>38</v>
      </c>
      <c r="I79" s="260">
        <f t="shared" si="45"/>
        <v>0</v>
      </c>
      <c r="J79" s="260">
        <f t="shared" si="50"/>
        <v>0</v>
      </c>
      <c r="K79" s="260" t="str">
        <f>IFERROR(VLOOKUP(I79,Liste_J!$C$7:$F$234,4,0),"???")</f>
        <v>???</v>
      </c>
      <c r="L79" s="260">
        <f t="shared" si="46"/>
        <v>0</v>
      </c>
      <c r="M79" s="301">
        <f t="shared" si="47"/>
        <v>0</v>
      </c>
      <c r="N79" s="260"/>
      <c r="O79" s="260"/>
      <c r="P79" s="260"/>
      <c r="Q79" s="260"/>
      <c r="R79" s="260"/>
      <c r="S79" s="260"/>
      <c r="T79" s="260"/>
      <c r="AB79" s="234">
        <f t="shared" si="52"/>
        <v>0</v>
      </c>
      <c r="AC79" s="235">
        <f t="shared" si="52"/>
        <v>0</v>
      </c>
      <c r="AD79" s="235">
        <f t="shared" si="52"/>
        <v>0</v>
      </c>
      <c r="AE79" s="235">
        <f t="shared" si="52"/>
        <v>0</v>
      </c>
      <c r="AF79" s="236">
        <f t="shared" si="52"/>
        <v>0</v>
      </c>
      <c r="AG79" s="288">
        <f t="shared" si="40"/>
        <v>0</v>
      </c>
    </row>
    <row r="80" spans="1:33" ht="14.25" x14ac:dyDescent="0.45">
      <c r="A80" s="298">
        <f t="shared" si="41"/>
        <v>39</v>
      </c>
      <c r="B80" s="299">
        <f t="shared" si="42"/>
        <v>0</v>
      </c>
      <c r="C80" s="260">
        <f t="shared" si="49"/>
        <v>0</v>
      </c>
      <c r="D80" s="300" t="str">
        <f>IFERROR(VLOOKUP(B80,Liste_J!$C$7:$F$234,4,0),"???")</f>
        <v>???</v>
      </c>
      <c r="E80" s="260">
        <f t="shared" si="43"/>
        <v>0</v>
      </c>
      <c r="F80" s="301">
        <f t="shared" si="44"/>
        <v>0</v>
      </c>
      <c r="H80" s="298">
        <v>39</v>
      </c>
      <c r="I80" s="260">
        <f t="shared" si="45"/>
        <v>0</v>
      </c>
      <c r="J80" s="260">
        <f t="shared" si="50"/>
        <v>0</v>
      </c>
      <c r="K80" s="260" t="str">
        <f>IFERROR(VLOOKUP(I80,Liste_J!$C$7:$F$234,4,0),"???")</f>
        <v>???</v>
      </c>
      <c r="L80" s="260">
        <f t="shared" si="46"/>
        <v>0</v>
      </c>
      <c r="M80" s="301">
        <f t="shared" si="47"/>
        <v>0</v>
      </c>
      <c r="N80" s="260"/>
      <c r="O80" s="260"/>
      <c r="P80" s="260"/>
      <c r="Q80" s="260"/>
      <c r="R80" s="260"/>
      <c r="S80" s="260"/>
      <c r="T80" s="260"/>
      <c r="AB80" s="234">
        <f t="shared" si="52"/>
        <v>0</v>
      </c>
      <c r="AC80" s="235">
        <f t="shared" si="52"/>
        <v>0</v>
      </c>
      <c r="AD80" s="235">
        <f t="shared" si="52"/>
        <v>0</v>
      </c>
      <c r="AE80" s="235">
        <f t="shared" si="52"/>
        <v>0</v>
      </c>
      <c r="AF80" s="236">
        <f t="shared" si="52"/>
        <v>0</v>
      </c>
      <c r="AG80" s="288">
        <f t="shared" si="40"/>
        <v>0</v>
      </c>
    </row>
    <row r="81" spans="1:33" ht="14.25" x14ac:dyDescent="0.45">
      <c r="A81" s="298">
        <f t="shared" si="41"/>
        <v>40</v>
      </c>
      <c r="B81" s="299">
        <f t="shared" si="42"/>
        <v>0</v>
      </c>
      <c r="C81" s="260">
        <f t="shared" si="49"/>
        <v>0</v>
      </c>
      <c r="D81" s="300" t="str">
        <f>IFERROR(VLOOKUP(B81,Liste_J!$C$7:$F$234,4,0),"???")</f>
        <v>???</v>
      </c>
      <c r="E81" s="260">
        <f t="shared" si="43"/>
        <v>0</v>
      </c>
      <c r="F81" s="301">
        <f t="shared" si="44"/>
        <v>0</v>
      </c>
      <c r="H81" s="298">
        <v>40</v>
      </c>
      <c r="I81" s="260">
        <f t="shared" si="45"/>
        <v>0</v>
      </c>
      <c r="J81" s="260">
        <f t="shared" si="50"/>
        <v>0</v>
      </c>
      <c r="K81" s="260" t="str">
        <f>IFERROR(VLOOKUP(I81,Liste_J!$C$7:$F$234,4,0),"???")</f>
        <v>???</v>
      </c>
      <c r="L81" s="260">
        <f t="shared" si="46"/>
        <v>0</v>
      </c>
      <c r="M81" s="301">
        <f t="shared" si="47"/>
        <v>0</v>
      </c>
      <c r="N81" s="260"/>
      <c r="O81" s="260"/>
      <c r="P81" s="260"/>
      <c r="Q81" s="260"/>
      <c r="R81" s="260"/>
      <c r="S81" s="260"/>
      <c r="T81" s="260"/>
      <c r="AB81" s="234">
        <f t="shared" si="52"/>
        <v>0</v>
      </c>
      <c r="AC81" s="235">
        <f t="shared" si="52"/>
        <v>0</v>
      </c>
      <c r="AD81" s="235">
        <f t="shared" si="52"/>
        <v>0</v>
      </c>
      <c r="AE81" s="235">
        <f t="shared" si="52"/>
        <v>0</v>
      </c>
      <c r="AF81" s="236">
        <f t="shared" si="52"/>
        <v>0</v>
      </c>
      <c r="AG81" s="288">
        <f t="shared" si="40"/>
        <v>0</v>
      </c>
    </row>
    <row r="82" spans="1:33" ht="14.25" x14ac:dyDescent="0.45">
      <c r="A82" s="298">
        <f t="shared" si="41"/>
        <v>41</v>
      </c>
      <c r="B82" s="299">
        <f t="shared" si="42"/>
        <v>0</v>
      </c>
      <c r="C82" s="260">
        <f t="shared" si="49"/>
        <v>0</v>
      </c>
      <c r="D82" s="300" t="str">
        <f>IFERROR(VLOOKUP(B82,Liste_J!$C$7:$F$234,4,0),"???")</f>
        <v>???</v>
      </c>
      <c r="E82" s="260">
        <f t="shared" si="43"/>
        <v>0</v>
      </c>
      <c r="F82" s="301">
        <f t="shared" si="44"/>
        <v>0</v>
      </c>
      <c r="H82" s="298">
        <v>41</v>
      </c>
      <c r="I82" s="260">
        <f t="shared" si="45"/>
        <v>0</v>
      </c>
      <c r="J82" s="260">
        <f t="shared" si="50"/>
        <v>0</v>
      </c>
      <c r="K82" s="260" t="str">
        <f>IFERROR(VLOOKUP(I82,Liste_J!$C$7:$F$234,4,0),"???")</f>
        <v>???</v>
      </c>
      <c r="L82" s="260">
        <f t="shared" si="46"/>
        <v>0</v>
      </c>
      <c r="M82" s="301">
        <f t="shared" si="47"/>
        <v>0</v>
      </c>
      <c r="N82" s="260"/>
      <c r="O82" s="260"/>
      <c r="P82" s="260"/>
      <c r="Q82" s="260"/>
      <c r="R82" s="260"/>
      <c r="S82" s="260"/>
      <c r="T82" s="260"/>
      <c r="AB82" s="234">
        <f t="shared" si="52"/>
        <v>0</v>
      </c>
      <c r="AC82" s="235">
        <f t="shared" si="52"/>
        <v>0</v>
      </c>
      <c r="AD82" s="235">
        <f t="shared" si="52"/>
        <v>0</v>
      </c>
      <c r="AE82" s="235">
        <f t="shared" si="52"/>
        <v>0</v>
      </c>
      <c r="AF82" s="236">
        <f t="shared" si="52"/>
        <v>0</v>
      </c>
      <c r="AG82" s="288">
        <f t="shared" si="40"/>
        <v>0</v>
      </c>
    </row>
    <row r="83" spans="1:33" ht="14.25" x14ac:dyDescent="0.45">
      <c r="A83" s="298">
        <f t="shared" si="41"/>
        <v>42</v>
      </c>
      <c r="B83" s="299">
        <f t="shared" si="42"/>
        <v>0</v>
      </c>
      <c r="C83" s="260">
        <f t="shared" si="49"/>
        <v>0</v>
      </c>
      <c r="D83" s="300" t="str">
        <f>IFERROR(VLOOKUP(B83,Liste_J!$C$7:$F$234,4,0),"???")</f>
        <v>???</v>
      </c>
      <c r="E83" s="260">
        <f t="shared" si="43"/>
        <v>0</v>
      </c>
      <c r="F83" s="301">
        <f t="shared" si="44"/>
        <v>0</v>
      </c>
      <c r="H83" s="298">
        <v>42</v>
      </c>
      <c r="I83" s="260">
        <f t="shared" si="45"/>
        <v>0</v>
      </c>
      <c r="J83" s="260">
        <f t="shared" si="50"/>
        <v>0</v>
      </c>
      <c r="K83" s="260" t="str">
        <f>IFERROR(VLOOKUP(I83,Liste_J!$C$7:$F$234,4,0),"???")</f>
        <v>???</v>
      </c>
      <c r="L83" s="260">
        <f t="shared" si="46"/>
        <v>0</v>
      </c>
      <c r="M83" s="301">
        <f t="shared" si="47"/>
        <v>0</v>
      </c>
      <c r="N83" s="260"/>
      <c r="O83" s="260"/>
      <c r="P83" s="260"/>
      <c r="Q83" s="260"/>
      <c r="R83" s="260"/>
      <c r="S83" s="260"/>
      <c r="T83" s="260"/>
      <c r="AB83" s="234">
        <f t="shared" si="52"/>
        <v>0</v>
      </c>
      <c r="AC83" s="235">
        <f t="shared" si="52"/>
        <v>0</v>
      </c>
      <c r="AD83" s="235">
        <f t="shared" si="52"/>
        <v>0</v>
      </c>
      <c r="AE83" s="235">
        <f t="shared" si="52"/>
        <v>0</v>
      </c>
      <c r="AF83" s="236">
        <f t="shared" si="52"/>
        <v>0</v>
      </c>
      <c r="AG83" s="288">
        <f t="shared" si="40"/>
        <v>0</v>
      </c>
    </row>
    <row r="84" spans="1:33" ht="14.25" x14ac:dyDescent="0.45">
      <c r="A84" s="298">
        <f t="shared" si="41"/>
        <v>43</v>
      </c>
      <c r="B84" s="299">
        <f t="shared" si="42"/>
        <v>0</v>
      </c>
      <c r="C84" s="260">
        <f t="shared" si="49"/>
        <v>0</v>
      </c>
      <c r="D84" s="300" t="str">
        <f>IFERROR(VLOOKUP(B84,Liste_J!$C$7:$F$234,4,0),"???")</f>
        <v>???</v>
      </c>
      <c r="E84" s="260">
        <f t="shared" si="43"/>
        <v>0</v>
      </c>
      <c r="F84" s="301">
        <f t="shared" si="44"/>
        <v>0</v>
      </c>
      <c r="H84" s="298">
        <v>43</v>
      </c>
      <c r="I84" s="260">
        <f t="shared" si="45"/>
        <v>0</v>
      </c>
      <c r="J84" s="260">
        <f t="shared" si="50"/>
        <v>0</v>
      </c>
      <c r="K84" s="260" t="str">
        <f>IFERROR(VLOOKUP(I84,Liste_J!$C$7:$F$234,4,0),"???")</f>
        <v>???</v>
      </c>
      <c r="L84" s="260">
        <f t="shared" si="46"/>
        <v>0</v>
      </c>
      <c r="M84" s="301">
        <f t="shared" si="47"/>
        <v>0</v>
      </c>
      <c r="N84" s="260"/>
      <c r="O84" s="260"/>
      <c r="P84" s="260"/>
      <c r="Q84" s="260"/>
      <c r="R84" s="260"/>
      <c r="S84" s="260"/>
      <c r="T84" s="260"/>
      <c r="AB84" s="234">
        <f t="shared" si="52"/>
        <v>0</v>
      </c>
      <c r="AC84" s="235">
        <f t="shared" si="52"/>
        <v>0</v>
      </c>
      <c r="AD84" s="235">
        <f t="shared" si="52"/>
        <v>0</v>
      </c>
      <c r="AE84" s="235">
        <f t="shared" si="52"/>
        <v>0</v>
      </c>
      <c r="AF84" s="236">
        <f t="shared" si="52"/>
        <v>0</v>
      </c>
      <c r="AG84" s="288">
        <f t="shared" si="40"/>
        <v>0</v>
      </c>
    </row>
    <row r="85" spans="1:33" ht="14.25" x14ac:dyDescent="0.45">
      <c r="A85" s="298">
        <f t="shared" si="41"/>
        <v>44</v>
      </c>
      <c r="B85" s="299">
        <f t="shared" si="42"/>
        <v>0</v>
      </c>
      <c r="C85" s="260">
        <f t="shared" si="49"/>
        <v>0</v>
      </c>
      <c r="D85" s="300" t="str">
        <f>IFERROR(VLOOKUP(B85,Liste_J!$C$7:$F$234,4,0),"???")</f>
        <v>???</v>
      </c>
      <c r="E85" s="260">
        <f t="shared" si="43"/>
        <v>0</v>
      </c>
      <c r="F85" s="301">
        <f t="shared" si="44"/>
        <v>0</v>
      </c>
      <c r="H85" s="298">
        <v>44</v>
      </c>
      <c r="I85" s="260">
        <f t="shared" si="45"/>
        <v>0</v>
      </c>
      <c r="J85" s="260">
        <f t="shared" si="50"/>
        <v>0</v>
      </c>
      <c r="K85" s="260" t="str">
        <f>IFERROR(VLOOKUP(I85,Liste_J!$C$7:$F$234,4,0),"???")</f>
        <v>???</v>
      </c>
      <c r="L85" s="260">
        <f t="shared" si="46"/>
        <v>0</v>
      </c>
      <c r="M85" s="301">
        <f t="shared" si="47"/>
        <v>0</v>
      </c>
      <c r="N85" s="260"/>
      <c r="O85" s="260"/>
      <c r="P85" s="260"/>
      <c r="Q85" s="260"/>
      <c r="R85" s="260"/>
      <c r="S85" s="260"/>
      <c r="T85" s="260"/>
      <c r="AB85" s="234">
        <f t="shared" si="52"/>
        <v>0</v>
      </c>
      <c r="AC85" s="235">
        <f t="shared" si="52"/>
        <v>0</v>
      </c>
      <c r="AD85" s="235">
        <f t="shared" si="52"/>
        <v>0</v>
      </c>
      <c r="AE85" s="235">
        <f t="shared" si="52"/>
        <v>0</v>
      </c>
      <c r="AF85" s="236">
        <f t="shared" si="52"/>
        <v>0</v>
      </c>
      <c r="AG85" s="288">
        <f t="shared" si="40"/>
        <v>0</v>
      </c>
    </row>
    <row r="86" spans="1:33" ht="14.25" x14ac:dyDescent="0.45">
      <c r="A86" s="298">
        <f t="shared" si="41"/>
        <v>45</v>
      </c>
      <c r="B86" s="299">
        <f t="shared" si="42"/>
        <v>0</v>
      </c>
      <c r="C86" s="260">
        <f t="shared" si="49"/>
        <v>0</v>
      </c>
      <c r="D86" s="300" t="str">
        <f>IFERROR(VLOOKUP(B86,Liste_J!$C$7:$F$234,4,0),"???")</f>
        <v>???</v>
      </c>
      <c r="E86" s="260">
        <f t="shared" si="43"/>
        <v>0</v>
      </c>
      <c r="F86" s="301">
        <f t="shared" si="44"/>
        <v>0</v>
      </c>
      <c r="H86" s="298">
        <v>45</v>
      </c>
      <c r="I86" s="260">
        <f t="shared" si="45"/>
        <v>0</v>
      </c>
      <c r="J86" s="260">
        <f t="shared" si="50"/>
        <v>0</v>
      </c>
      <c r="K86" s="260" t="str">
        <f>IFERROR(VLOOKUP(I86,Liste_J!$C$7:$F$234,4,0),"???")</f>
        <v>???</v>
      </c>
      <c r="L86" s="260">
        <f t="shared" si="46"/>
        <v>0</v>
      </c>
      <c r="M86" s="301">
        <f t="shared" si="47"/>
        <v>0</v>
      </c>
      <c r="N86" s="260"/>
      <c r="O86" s="260"/>
      <c r="P86" s="260"/>
      <c r="Q86" s="260"/>
      <c r="R86" s="260"/>
      <c r="S86" s="260"/>
      <c r="T86" s="260"/>
      <c r="AB86" s="234">
        <f t="shared" si="52"/>
        <v>0</v>
      </c>
      <c r="AC86" s="235">
        <f t="shared" si="52"/>
        <v>0</v>
      </c>
      <c r="AD86" s="235">
        <f t="shared" si="52"/>
        <v>0</v>
      </c>
      <c r="AE86" s="235">
        <f t="shared" si="52"/>
        <v>0</v>
      </c>
      <c r="AF86" s="236">
        <f t="shared" si="52"/>
        <v>0</v>
      </c>
      <c r="AG86" s="288">
        <f t="shared" si="40"/>
        <v>0</v>
      </c>
    </row>
    <row r="87" spans="1:33" ht="14.25" x14ac:dyDescent="0.45">
      <c r="A87" s="298">
        <f t="shared" si="41"/>
        <v>46</v>
      </c>
      <c r="B87" s="299">
        <f t="shared" si="42"/>
        <v>0</v>
      </c>
      <c r="C87" s="260">
        <f t="shared" si="49"/>
        <v>0</v>
      </c>
      <c r="D87" s="300" t="str">
        <f>IFERROR(VLOOKUP(B87,Liste_J!$C$7:$F$234,4,0),"???")</f>
        <v>???</v>
      </c>
      <c r="E87" s="260">
        <f t="shared" si="43"/>
        <v>0</v>
      </c>
      <c r="F87" s="301">
        <f t="shared" si="44"/>
        <v>0</v>
      </c>
      <c r="H87" s="298">
        <v>46</v>
      </c>
      <c r="I87" s="260">
        <f t="shared" si="45"/>
        <v>0</v>
      </c>
      <c r="J87" s="260">
        <f t="shared" si="50"/>
        <v>0</v>
      </c>
      <c r="K87" s="260" t="str">
        <f>IFERROR(VLOOKUP(I87,Liste_J!$C$7:$F$234,4,0),"???")</f>
        <v>???</v>
      </c>
      <c r="L87" s="260">
        <f t="shared" si="46"/>
        <v>0</v>
      </c>
      <c r="M87" s="301">
        <f t="shared" si="47"/>
        <v>0</v>
      </c>
      <c r="N87" s="260"/>
      <c r="O87" s="260"/>
      <c r="P87" s="260"/>
      <c r="Q87" s="260"/>
      <c r="R87" s="260"/>
      <c r="S87" s="260"/>
      <c r="T87" s="260"/>
      <c r="AB87" s="234">
        <f t="shared" si="52"/>
        <v>0</v>
      </c>
      <c r="AC87" s="235">
        <f t="shared" si="52"/>
        <v>0</v>
      </c>
      <c r="AD87" s="235">
        <f t="shared" si="52"/>
        <v>0</v>
      </c>
      <c r="AE87" s="235">
        <f t="shared" si="52"/>
        <v>0</v>
      </c>
      <c r="AF87" s="236">
        <f t="shared" si="52"/>
        <v>0</v>
      </c>
      <c r="AG87" s="288">
        <f t="shared" si="40"/>
        <v>0</v>
      </c>
    </row>
    <row r="88" spans="1:33" ht="14.25" x14ac:dyDescent="0.45">
      <c r="A88" s="298">
        <f t="shared" si="41"/>
        <v>47</v>
      </c>
      <c r="B88" s="299">
        <f t="shared" si="42"/>
        <v>0</v>
      </c>
      <c r="C88" s="260">
        <f t="shared" si="49"/>
        <v>0</v>
      </c>
      <c r="D88" s="300" t="str">
        <f>IFERROR(VLOOKUP(B88,Liste_J!$C$7:$F$234,4,0),"???")</f>
        <v>???</v>
      </c>
      <c r="E88" s="260">
        <f t="shared" si="43"/>
        <v>0</v>
      </c>
      <c r="F88" s="301">
        <f t="shared" si="44"/>
        <v>0</v>
      </c>
      <c r="H88" s="298">
        <v>47</v>
      </c>
      <c r="I88" s="260">
        <f t="shared" si="45"/>
        <v>0</v>
      </c>
      <c r="J88" s="260">
        <f t="shared" si="50"/>
        <v>0</v>
      </c>
      <c r="K88" s="260" t="str">
        <f>IFERROR(VLOOKUP(I88,Liste_J!$C$7:$F$234,4,0),"???")</f>
        <v>???</v>
      </c>
      <c r="L88" s="260">
        <f t="shared" si="46"/>
        <v>0</v>
      </c>
      <c r="M88" s="301">
        <f t="shared" si="47"/>
        <v>0</v>
      </c>
      <c r="N88" s="260"/>
      <c r="O88" s="260"/>
      <c r="P88" s="260"/>
      <c r="Q88" s="260"/>
      <c r="R88" s="260"/>
      <c r="S88" s="260"/>
      <c r="T88" s="260"/>
      <c r="AB88" s="234">
        <f t="shared" si="52"/>
        <v>0</v>
      </c>
      <c r="AC88" s="235">
        <f t="shared" si="52"/>
        <v>0</v>
      </c>
      <c r="AD88" s="235">
        <f t="shared" si="52"/>
        <v>0</v>
      </c>
      <c r="AE88" s="235">
        <f t="shared" si="52"/>
        <v>0</v>
      </c>
      <c r="AF88" s="236">
        <f t="shared" si="52"/>
        <v>0</v>
      </c>
      <c r="AG88" s="288">
        <f t="shared" si="40"/>
        <v>0</v>
      </c>
    </row>
    <row r="89" spans="1:33" ht="14.25" x14ac:dyDescent="0.45">
      <c r="A89" s="298">
        <f t="shared" si="41"/>
        <v>48</v>
      </c>
      <c r="B89" s="299">
        <f t="shared" si="42"/>
        <v>0</v>
      </c>
      <c r="C89" s="260">
        <f t="shared" si="49"/>
        <v>0</v>
      </c>
      <c r="D89" s="300" t="str">
        <f>IFERROR(VLOOKUP(B89,Liste_J!$C$7:$F$234,4,0),"???")</f>
        <v>???</v>
      </c>
      <c r="E89" s="260">
        <f t="shared" si="43"/>
        <v>0</v>
      </c>
      <c r="F89" s="301">
        <f t="shared" si="44"/>
        <v>0</v>
      </c>
      <c r="H89" s="298">
        <v>48</v>
      </c>
      <c r="I89" s="260">
        <f t="shared" si="45"/>
        <v>0</v>
      </c>
      <c r="J89" s="260">
        <f t="shared" si="50"/>
        <v>0</v>
      </c>
      <c r="K89" s="260" t="str">
        <f>IFERROR(VLOOKUP(I89,Liste_J!$C$7:$F$234,4,0),"???")</f>
        <v>???</v>
      </c>
      <c r="L89" s="260">
        <f t="shared" si="46"/>
        <v>0</v>
      </c>
      <c r="M89" s="301">
        <f t="shared" si="47"/>
        <v>0</v>
      </c>
      <c r="N89" s="260"/>
      <c r="O89" s="260"/>
      <c r="P89" s="260"/>
      <c r="Q89" s="260"/>
      <c r="R89" s="260"/>
      <c r="S89" s="260"/>
      <c r="T89" s="260"/>
      <c r="AB89" s="234">
        <f t="shared" si="52"/>
        <v>0</v>
      </c>
      <c r="AC89" s="235">
        <f t="shared" si="52"/>
        <v>0</v>
      </c>
      <c r="AD89" s="235">
        <f t="shared" si="52"/>
        <v>0</v>
      </c>
      <c r="AE89" s="235">
        <f t="shared" si="52"/>
        <v>0</v>
      </c>
      <c r="AF89" s="236">
        <f t="shared" si="52"/>
        <v>0</v>
      </c>
      <c r="AG89" s="288">
        <f t="shared" si="40"/>
        <v>0</v>
      </c>
    </row>
    <row r="90" spans="1:33" ht="14.25" x14ac:dyDescent="0.45">
      <c r="A90" s="298">
        <f t="shared" si="41"/>
        <v>49</v>
      </c>
      <c r="B90" s="299">
        <f t="shared" si="42"/>
        <v>0</v>
      </c>
      <c r="C90" s="260">
        <f t="shared" si="49"/>
        <v>0</v>
      </c>
      <c r="D90" s="300" t="str">
        <f>IFERROR(VLOOKUP(B90,Liste_J!$C$7:$F$234,4,0),"???")</f>
        <v>???</v>
      </c>
      <c r="E90" s="260">
        <f t="shared" si="43"/>
        <v>0</v>
      </c>
      <c r="F90" s="301">
        <f t="shared" si="44"/>
        <v>0</v>
      </c>
      <c r="H90" s="298">
        <v>49</v>
      </c>
      <c r="I90" s="260">
        <f t="shared" si="45"/>
        <v>0</v>
      </c>
      <c r="J90" s="260">
        <f t="shared" si="50"/>
        <v>0</v>
      </c>
      <c r="K90" s="260" t="str">
        <f>IFERROR(VLOOKUP(I90,Liste_J!$C$7:$F$234,4,0),"???")</f>
        <v>???</v>
      </c>
      <c r="L90" s="260">
        <f t="shared" si="46"/>
        <v>0</v>
      </c>
      <c r="M90" s="301">
        <f t="shared" si="47"/>
        <v>0</v>
      </c>
      <c r="N90" s="260"/>
      <c r="O90" s="260"/>
      <c r="P90" s="260"/>
      <c r="Q90" s="260"/>
      <c r="R90" s="260"/>
      <c r="S90" s="260"/>
      <c r="T90" s="260"/>
      <c r="AB90" s="234">
        <f t="shared" si="52"/>
        <v>0</v>
      </c>
      <c r="AC90" s="235">
        <f t="shared" si="52"/>
        <v>0</v>
      </c>
      <c r="AD90" s="235">
        <f t="shared" si="52"/>
        <v>0</v>
      </c>
      <c r="AE90" s="235">
        <f t="shared" si="52"/>
        <v>0</v>
      </c>
      <c r="AF90" s="236">
        <f t="shared" si="52"/>
        <v>0</v>
      </c>
      <c r="AG90" s="288">
        <f t="shared" si="40"/>
        <v>0</v>
      </c>
    </row>
    <row r="91" spans="1:33" ht="14.25" x14ac:dyDescent="0.45">
      <c r="A91" s="298">
        <f t="shared" si="41"/>
        <v>50</v>
      </c>
      <c r="B91" s="299">
        <f t="shared" si="42"/>
        <v>0</v>
      </c>
      <c r="C91" s="260">
        <f t="shared" si="49"/>
        <v>0</v>
      </c>
      <c r="D91" s="300" t="str">
        <f>IFERROR(VLOOKUP(B91,Liste_J!$C$7:$F$234,4,0),"???")</f>
        <v>???</v>
      </c>
      <c r="E91" s="260">
        <f t="shared" si="43"/>
        <v>0</v>
      </c>
      <c r="F91" s="301">
        <f t="shared" si="44"/>
        <v>0</v>
      </c>
      <c r="H91" s="298">
        <v>50</v>
      </c>
      <c r="I91" s="260">
        <f t="shared" si="45"/>
        <v>0</v>
      </c>
      <c r="J91" s="260">
        <f t="shared" si="50"/>
        <v>0</v>
      </c>
      <c r="K91" s="260" t="str">
        <f>IFERROR(VLOOKUP(I91,Liste_J!$C$7:$F$234,4,0),"???")</f>
        <v>???</v>
      </c>
      <c r="L91" s="260">
        <f t="shared" si="46"/>
        <v>0</v>
      </c>
      <c r="M91" s="301">
        <f t="shared" si="47"/>
        <v>0</v>
      </c>
      <c r="N91" s="260"/>
      <c r="O91" s="260"/>
      <c r="P91" s="260"/>
      <c r="Q91" s="260"/>
      <c r="R91" s="260"/>
      <c r="S91" s="260"/>
      <c r="T91" s="260"/>
      <c r="AB91" s="234">
        <f t="shared" ref="AB91:AF106" si="53">IF($K91=AB$41,1,0)</f>
        <v>0</v>
      </c>
      <c r="AC91" s="235">
        <f t="shared" si="53"/>
        <v>0</v>
      </c>
      <c r="AD91" s="235">
        <f t="shared" si="53"/>
        <v>0</v>
      </c>
      <c r="AE91" s="235">
        <f t="shared" si="53"/>
        <v>0</v>
      </c>
      <c r="AF91" s="236">
        <f t="shared" si="53"/>
        <v>0</v>
      </c>
      <c r="AG91" s="288">
        <f t="shared" si="40"/>
        <v>0</v>
      </c>
    </row>
    <row r="92" spans="1:33" ht="14.25" x14ac:dyDescent="0.45">
      <c r="A92" s="298">
        <f t="shared" si="41"/>
        <v>51</v>
      </c>
      <c r="B92" s="299">
        <f t="shared" si="42"/>
        <v>0</v>
      </c>
      <c r="C92" s="260">
        <f t="shared" si="49"/>
        <v>0</v>
      </c>
      <c r="D92" s="300" t="str">
        <f>IFERROR(VLOOKUP(B92,Liste_J!$C$7:$F$234,4,0),"???")</f>
        <v>???</v>
      </c>
      <c r="E92" s="260">
        <f t="shared" si="43"/>
        <v>0</v>
      </c>
      <c r="F92" s="301">
        <f t="shared" si="44"/>
        <v>0</v>
      </c>
      <c r="H92" s="298">
        <v>51</v>
      </c>
      <c r="I92" s="260">
        <f t="shared" si="45"/>
        <v>0</v>
      </c>
      <c r="J92" s="260">
        <f t="shared" si="50"/>
        <v>0</v>
      </c>
      <c r="K92" s="260" t="str">
        <f>IFERROR(VLOOKUP(I92,Liste_J!$C$7:$F$234,4,0),"???")</f>
        <v>???</v>
      </c>
      <c r="L92" s="260">
        <f t="shared" si="46"/>
        <v>0</v>
      </c>
      <c r="M92" s="301">
        <f t="shared" si="47"/>
        <v>0</v>
      </c>
      <c r="N92" s="260"/>
      <c r="O92" s="260"/>
      <c r="P92" s="260"/>
      <c r="Q92" s="260"/>
      <c r="R92" s="260"/>
      <c r="S92" s="260"/>
      <c r="T92" s="260"/>
      <c r="AB92" s="234">
        <f t="shared" si="53"/>
        <v>0</v>
      </c>
      <c r="AC92" s="235">
        <f t="shared" si="53"/>
        <v>0</v>
      </c>
      <c r="AD92" s="235">
        <f t="shared" si="53"/>
        <v>0</v>
      </c>
      <c r="AE92" s="235">
        <f t="shared" si="53"/>
        <v>0</v>
      </c>
      <c r="AF92" s="236">
        <f t="shared" si="53"/>
        <v>0</v>
      </c>
      <c r="AG92" s="288">
        <f t="shared" si="40"/>
        <v>0</v>
      </c>
    </row>
    <row r="93" spans="1:33" ht="14.25" x14ac:dyDescent="0.45">
      <c r="A93" s="298">
        <f t="shared" si="41"/>
        <v>0</v>
      </c>
      <c r="B93" s="299">
        <f t="shared" si="42"/>
        <v>0</v>
      </c>
      <c r="C93" s="260">
        <f t="shared" si="49"/>
        <v>0</v>
      </c>
      <c r="D93" s="300" t="str">
        <f>IFERROR(VLOOKUP(B93,Liste_J!$C$7:$F$234,4,0),"???")</f>
        <v>???</v>
      </c>
      <c r="E93" s="260">
        <f t="shared" si="43"/>
        <v>0</v>
      </c>
      <c r="F93" s="301">
        <f t="shared" si="44"/>
        <v>0</v>
      </c>
      <c r="H93" s="298">
        <v>52</v>
      </c>
      <c r="I93" s="260">
        <f t="shared" si="45"/>
        <v>0</v>
      </c>
      <c r="J93" s="260">
        <f t="shared" si="50"/>
        <v>0</v>
      </c>
      <c r="K93" s="260" t="str">
        <f>IFERROR(VLOOKUP(I93,Liste_J!$C$7:$F$234,4,0),"???")</f>
        <v>???</v>
      </c>
      <c r="L93" s="260">
        <f t="shared" si="46"/>
        <v>0</v>
      </c>
      <c r="M93" s="301">
        <f t="shared" si="47"/>
        <v>0</v>
      </c>
      <c r="N93" s="260"/>
      <c r="O93" s="260"/>
      <c r="P93" s="260"/>
      <c r="Q93" s="260"/>
      <c r="R93" s="260"/>
      <c r="S93" s="260"/>
      <c r="T93" s="260"/>
      <c r="AB93" s="234">
        <f t="shared" si="53"/>
        <v>0</v>
      </c>
      <c r="AC93" s="235">
        <f t="shared" si="53"/>
        <v>0</v>
      </c>
      <c r="AD93" s="235">
        <f t="shared" si="53"/>
        <v>0</v>
      </c>
      <c r="AE93" s="235">
        <f t="shared" si="53"/>
        <v>0</v>
      </c>
      <c r="AF93" s="236">
        <f t="shared" si="53"/>
        <v>0</v>
      </c>
      <c r="AG93" s="288">
        <f t="shared" si="40"/>
        <v>0</v>
      </c>
    </row>
    <row r="94" spans="1:33" ht="14.25" x14ac:dyDescent="0.45">
      <c r="A94" s="298">
        <f t="shared" si="41"/>
        <v>0</v>
      </c>
      <c r="B94" s="299">
        <f t="shared" si="42"/>
        <v>0</v>
      </c>
      <c r="C94" s="260">
        <f t="shared" si="49"/>
        <v>0</v>
      </c>
      <c r="D94" s="300" t="str">
        <f>IFERROR(VLOOKUP(B94,Liste_J!$C$7:$F$234,4,0),"???")</f>
        <v>???</v>
      </c>
      <c r="E94" s="260">
        <f t="shared" si="43"/>
        <v>0</v>
      </c>
      <c r="F94" s="301">
        <f t="shared" si="44"/>
        <v>0</v>
      </c>
      <c r="H94" s="298">
        <v>53</v>
      </c>
      <c r="I94" s="260">
        <f t="shared" si="45"/>
        <v>0</v>
      </c>
      <c r="J94" s="260">
        <f t="shared" si="50"/>
        <v>0</v>
      </c>
      <c r="K94" s="260" t="str">
        <f>IFERROR(VLOOKUP(I94,Liste_J!$C$7:$F$234,4,0),"???")</f>
        <v>???</v>
      </c>
      <c r="L94" s="260">
        <f t="shared" si="46"/>
        <v>0</v>
      </c>
      <c r="M94" s="301">
        <f t="shared" si="47"/>
        <v>0</v>
      </c>
      <c r="N94" s="260"/>
      <c r="O94" s="260"/>
      <c r="P94" s="260"/>
      <c r="Q94" s="260"/>
      <c r="R94" s="260"/>
      <c r="S94" s="260"/>
      <c r="T94" s="260"/>
      <c r="AB94" s="234">
        <f t="shared" si="53"/>
        <v>0</v>
      </c>
      <c r="AC94" s="235">
        <f t="shared" si="53"/>
        <v>0</v>
      </c>
      <c r="AD94" s="235">
        <f t="shared" si="53"/>
        <v>0</v>
      </c>
      <c r="AE94" s="235">
        <f t="shared" si="53"/>
        <v>0</v>
      </c>
      <c r="AF94" s="236">
        <f t="shared" si="53"/>
        <v>0</v>
      </c>
      <c r="AG94" s="288">
        <f t="shared" si="40"/>
        <v>0</v>
      </c>
    </row>
    <row r="95" spans="1:33" ht="14.25" x14ac:dyDescent="0.45">
      <c r="A95" s="298">
        <f t="shared" si="41"/>
        <v>0</v>
      </c>
      <c r="B95" s="299">
        <f t="shared" si="42"/>
        <v>0</v>
      </c>
      <c r="C95" s="260">
        <f t="shared" si="49"/>
        <v>0</v>
      </c>
      <c r="D95" s="300" t="str">
        <f>IFERROR(VLOOKUP(B95,Liste_J!$C$7:$F$234,4,0),"???")</f>
        <v>???</v>
      </c>
      <c r="E95" s="260">
        <f t="shared" si="43"/>
        <v>0</v>
      </c>
      <c r="F95" s="301">
        <f t="shared" si="44"/>
        <v>0</v>
      </c>
      <c r="H95" s="298">
        <v>54</v>
      </c>
      <c r="I95" s="260">
        <f t="shared" si="45"/>
        <v>0</v>
      </c>
      <c r="J95" s="260">
        <f t="shared" si="50"/>
        <v>0</v>
      </c>
      <c r="K95" s="260" t="str">
        <f>IFERROR(VLOOKUP(I95,Liste_J!$C$7:$F$234,4,0),"???")</f>
        <v>???</v>
      </c>
      <c r="L95" s="260">
        <f t="shared" si="46"/>
        <v>0</v>
      </c>
      <c r="M95" s="301">
        <f t="shared" si="47"/>
        <v>0</v>
      </c>
      <c r="N95" s="260"/>
      <c r="O95" s="260"/>
      <c r="P95" s="260"/>
      <c r="Q95" s="260"/>
      <c r="R95" s="260"/>
      <c r="S95" s="260"/>
      <c r="T95" s="260"/>
      <c r="AB95" s="234">
        <f t="shared" si="53"/>
        <v>0</v>
      </c>
      <c r="AC95" s="235">
        <f t="shared" si="53"/>
        <v>0</v>
      </c>
      <c r="AD95" s="235">
        <f t="shared" si="53"/>
        <v>0</v>
      </c>
      <c r="AE95" s="235">
        <f t="shared" si="53"/>
        <v>0</v>
      </c>
      <c r="AF95" s="236">
        <f t="shared" si="53"/>
        <v>0</v>
      </c>
      <c r="AG95" s="288">
        <f t="shared" si="40"/>
        <v>0</v>
      </c>
    </row>
    <row r="96" spans="1:33" ht="14.25" x14ac:dyDescent="0.45">
      <c r="A96" s="298">
        <f t="shared" si="41"/>
        <v>0</v>
      </c>
      <c r="B96" s="299">
        <f t="shared" si="42"/>
        <v>0</v>
      </c>
      <c r="C96" s="260">
        <f t="shared" si="49"/>
        <v>0</v>
      </c>
      <c r="D96" s="300" t="str">
        <f>IFERROR(VLOOKUP(B96,Liste_J!$C$7:$F$234,4,0),"???")</f>
        <v>???</v>
      </c>
      <c r="E96" s="260">
        <f t="shared" si="43"/>
        <v>0</v>
      </c>
      <c r="F96" s="301">
        <f t="shared" si="44"/>
        <v>0</v>
      </c>
      <c r="H96" s="298">
        <v>55</v>
      </c>
      <c r="I96" s="260">
        <f t="shared" si="45"/>
        <v>0</v>
      </c>
      <c r="J96" s="260">
        <f t="shared" si="50"/>
        <v>0</v>
      </c>
      <c r="K96" s="260" t="str">
        <f>IFERROR(VLOOKUP(I96,Liste_J!$C$7:$F$234,4,0),"???")</f>
        <v>???</v>
      </c>
      <c r="L96" s="260">
        <f t="shared" si="46"/>
        <v>0</v>
      </c>
      <c r="M96" s="301">
        <f t="shared" si="47"/>
        <v>0</v>
      </c>
      <c r="N96" s="260"/>
      <c r="O96" s="260"/>
      <c r="P96" s="260"/>
      <c r="Q96" s="260"/>
      <c r="R96" s="260"/>
      <c r="S96" s="260"/>
      <c r="T96" s="260"/>
      <c r="AB96" s="234">
        <f t="shared" si="53"/>
        <v>0</v>
      </c>
      <c r="AC96" s="235">
        <f t="shared" si="53"/>
        <v>0</v>
      </c>
      <c r="AD96" s="235">
        <f t="shared" si="53"/>
        <v>0</v>
      </c>
      <c r="AE96" s="235">
        <f t="shared" si="53"/>
        <v>0</v>
      </c>
      <c r="AF96" s="236">
        <f t="shared" si="53"/>
        <v>0</v>
      </c>
      <c r="AG96" s="288">
        <f t="shared" si="40"/>
        <v>0</v>
      </c>
    </row>
    <row r="97" spans="1:33" ht="14.25" x14ac:dyDescent="0.45">
      <c r="A97" s="298">
        <f t="shared" si="41"/>
        <v>0</v>
      </c>
      <c r="B97" s="299">
        <f t="shared" si="42"/>
        <v>0</v>
      </c>
      <c r="C97" s="260">
        <f t="shared" si="49"/>
        <v>0</v>
      </c>
      <c r="D97" s="300" t="str">
        <f>IFERROR(VLOOKUP(B97,Liste_J!$C$7:$F$234,4,0),"???")</f>
        <v>???</v>
      </c>
      <c r="E97" s="260">
        <f t="shared" si="43"/>
        <v>0</v>
      </c>
      <c r="F97" s="301">
        <f t="shared" si="44"/>
        <v>0</v>
      </c>
      <c r="H97" s="298">
        <v>56</v>
      </c>
      <c r="I97" s="260">
        <f t="shared" si="45"/>
        <v>0</v>
      </c>
      <c r="J97" s="260">
        <f t="shared" si="50"/>
        <v>0</v>
      </c>
      <c r="K97" s="260" t="str">
        <f>IFERROR(VLOOKUP(I97,Liste_J!$C$7:$F$234,4,0),"???")</f>
        <v>???</v>
      </c>
      <c r="L97" s="260">
        <f t="shared" si="46"/>
        <v>0</v>
      </c>
      <c r="M97" s="301">
        <f t="shared" si="47"/>
        <v>0</v>
      </c>
      <c r="N97" s="260"/>
      <c r="O97" s="260"/>
      <c r="P97" s="260"/>
      <c r="Q97" s="260"/>
      <c r="R97" s="260"/>
      <c r="S97" s="260"/>
      <c r="T97" s="260"/>
      <c r="AB97" s="234">
        <f t="shared" si="53"/>
        <v>0</v>
      </c>
      <c r="AC97" s="235">
        <f t="shared" si="53"/>
        <v>0</v>
      </c>
      <c r="AD97" s="235">
        <f t="shared" si="53"/>
        <v>0</v>
      </c>
      <c r="AE97" s="235">
        <f t="shared" si="53"/>
        <v>0</v>
      </c>
      <c r="AF97" s="236">
        <f t="shared" si="53"/>
        <v>0</v>
      </c>
      <c r="AG97" s="288">
        <f t="shared" si="40"/>
        <v>0</v>
      </c>
    </row>
    <row r="98" spans="1:33" ht="14.25" x14ac:dyDescent="0.45">
      <c r="A98" s="298">
        <f t="shared" si="41"/>
        <v>0</v>
      </c>
      <c r="B98" s="299">
        <f t="shared" si="42"/>
        <v>0</v>
      </c>
      <c r="C98" s="260">
        <f t="shared" si="49"/>
        <v>0</v>
      </c>
      <c r="D98" s="300" t="str">
        <f>IFERROR(VLOOKUP(B98,Liste_J!$C$7:$F$234,4,0),"???")</f>
        <v>???</v>
      </c>
      <c r="E98" s="260">
        <f t="shared" si="43"/>
        <v>0</v>
      </c>
      <c r="F98" s="301">
        <f t="shared" si="44"/>
        <v>0</v>
      </c>
      <c r="H98" s="298">
        <v>57</v>
      </c>
      <c r="I98" s="260">
        <f t="shared" si="45"/>
        <v>0</v>
      </c>
      <c r="J98" s="260">
        <f t="shared" si="50"/>
        <v>0</v>
      </c>
      <c r="K98" s="260" t="str">
        <f>IFERROR(VLOOKUP(I98,Liste_J!$C$7:$F$234,4,0),"???")</f>
        <v>???</v>
      </c>
      <c r="L98" s="260">
        <f t="shared" si="46"/>
        <v>0</v>
      </c>
      <c r="M98" s="301">
        <f t="shared" si="47"/>
        <v>0</v>
      </c>
      <c r="N98" s="260"/>
      <c r="O98" s="260"/>
      <c r="P98" s="260"/>
      <c r="Q98" s="260"/>
      <c r="R98" s="260"/>
      <c r="S98" s="260"/>
      <c r="T98" s="260"/>
      <c r="AB98" s="234">
        <f t="shared" si="53"/>
        <v>0</v>
      </c>
      <c r="AC98" s="235">
        <f t="shared" si="53"/>
        <v>0</v>
      </c>
      <c r="AD98" s="235">
        <f t="shared" si="53"/>
        <v>0</v>
      </c>
      <c r="AE98" s="235">
        <f t="shared" si="53"/>
        <v>0</v>
      </c>
      <c r="AF98" s="236">
        <f t="shared" si="53"/>
        <v>0</v>
      </c>
      <c r="AG98" s="288">
        <f t="shared" si="40"/>
        <v>0</v>
      </c>
    </row>
    <row r="99" spans="1:33" ht="14.25" x14ac:dyDescent="0.45">
      <c r="A99" s="298">
        <f t="shared" si="41"/>
        <v>0</v>
      </c>
      <c r="B99" s="299">
        <f t="shared" si="42"/>
        <v>0</v>
      </c>
      <c r="C99" s="260">
        <f t="shared" si="49"/>
        <v>0</v>
      </c>
      <c r="D99" s="300" t="str">
        <f>IFERROR(VLOOKUP(B99,Liste_J!$C$7:$F$234,4,0),"???")</f>
        <v>???</v>
      </c>
      <c r="E99" s="260">
        <f t="shared" si="43"/>
        <v>0</v>
      </c>
      <c r="F99" s="301">
        <f t="shared" si="44"/>
        <v>0</v>
      </c>
      <c r="H99" s="298">
        <v>58</v>
      </c>
      <c r="I99" s="260">
        <f t="shared" si="45"/>
        <v>0</v>
      </c>
      <c r="J99" s="260">
        <f t="shared" si="50"/>
        <v>0</v>
      </c>
      <c r="K99" s="260" t="str">
        <f>IFERROR(VLOOKUP(I99,Liste_J!$C$7:$F$234,4,0),"???")</f>
        <v>???</v>
      </c>
      <c r="L99" s="260">
        <f t="shared" si="46"/>
        <v>0</v>
      </c>
      <c r="M99" s="301">
        <f t="shared" si="47"/>
        <v>0</v>
      </c>
      <c r="N99" s="260"/>
      <c r="O99" s="260"/>
      <c r="P99" s="260"/>
      <c r="Q99" s="260"/>
      <c r="R99" s="260"/>
      <c r="S99" s="260"/>
      <c r="T99" s="260"/>
      <c r="AB99" s="234">
        <f t="shared" si="53"/>
        <v>0</v>
      </c>
      <c r="AC99" s="235">
        <f t="shared" si="53"/>
        <v>0</v>
      </c>
      <c r="AD99" s="235">
        <f t="shared" si="53"/>
        <v>0</v>
      </c>
      <c r="AE99" s="235">
        <f t="shared" si="53"/>
        <v>0</v>
      </c>
      <c r="AF99" s="236">
        <f t="shared" si="53"/>
        <v>0</v>
      </c>
      <c r="AG99" s="288">
        <f t="shared" si="40"/>
        <v>0</v>
      </c>
    </row>
    <row r="100" spans="1:33" ht="14.25" x14ac:dyDescent="0.45">
      <c r="A100" s="298">
        <f t="shared" si="41"/>
        <v>0</v>
      </c>
      <c r="B100" s="299">
        <f t="shared" si="42"/>
        <v>0</v>
      </c>
      <c r="C100" s="260">
        <f t="shared" si="49"/>
        <v>0</v>
      </c>
      <c r="D100" s="300" t="str">
        <f>IFERROR(VLOOKUP(B100,Liste_J!$C$7:$F$234,4,0),"???")</f>
        <v>???</v>
      </c>
      <c r="E100" s="260">
        <f t="shared" si="43"/>
        <v>0</v>
      </c>
      <c r="F100" s="301">
        <f t="shared" si="44"/>
        <v>0</v>
      </c>
      <c r="H100" s="298">
        <v>59</v>
      </c>
      <c r="I100" s="260">
        <f t="shared" si="45"/>
        <v>0</v>
      </c>
      <c r="J100" s="260">
        <f t="shared" si="50"/>
        <v>0</v>
      </c>
      <c r="K100" s="260" t="str">
        <f>IFERROR(VLOOKUP(I100,Liste_J!$C$7:$F$234,4,0),"???")</f>
        <v>???</v>
      </c>
      <c r="L100" s="260">
        <f t="shared" si="46"/>
        <v>0</v>
      </c>
      <c r="M100" s="301">
        <f t="shared" si="47"/>
        <v>0</v>
      </c>
      <c r="N100" s="260"/>
      <c r="O100" s="260"/>
      <c r="P100" s="260"/>
      <c r="Q100" s="260"/>
      <c r="R100" s="260"/>
      <c r="S100" s="260"/>
      <c r="T100" s="260"/>
      <c r="AB100" s="234">
        <f t="shared" si="53"/>
        <v>0</v>
      </c>
      <c r="AC100" s="235">
        <f t="shared" si="53"/>
        <v>0</v>
      </c>
      <c r="AD100" s="235">
        <f t="shared" si="53"/>
        <v>0</v>
      </c>
      <c r="AE100" s="235">
        <f t="shared" si="53"/>
        <v>0</v>
      </c>
      <c r="AF100" s="236">
        <f t="shared" si="53"/>
        <v>0</v>
      </c>
      <c r="AG100" s="288">
        <f t="shared" si="40"/>
        <v>0</v>
      </c>
    </row>
    <row r="101" spans="1:33" ht="14.25" x14ac:dyDescent="0.45">
      <c r="A101" s="298">
        <f t="shared" si="41"/>
        <v>0</v>
      </c>
      <c r="B101" s="299">
        <f t="shared" si="42"/>
        <v>0</v>
      </c>
      <c r="C101" s="260">
        <f t="shared" si="49"/>
        <v>0</v>
      </c>
      <c r="D101" s="300" t="str">
        <f>IFERROR(VLOOKUP(B101,Liste_J!$C$7:$F$234,4,0),"???")</f>
        <v>???</v>
      </c>
      <c r="E101" s="260">
        <f t="shared" si="43"/>
        <v>0</v>
      </c>
      <c r="F101" s="301">
        <f t="shared" si="44"/>
        <v>0</v>
      </c>
      <c r="H101" s="298">
        <v>60</v>
      </c>
      <c r="I101" s="260">
        <f t="shared" si="45"/>
        <v>0</v>
      </c>
      <c r="J101" s="260">
        <f t="shared" si="50"/>
        <v>0</v>
      </c>
      <c r="K101" s="260" t="str">
        <f>IFERROR(VLOOKUP(I101,Liste_J!$C$7:$F$234,4,0),"???")</f>
        <v>???</v>
      </c>
      <c r="L101" s="260">
        <f t="shared" si="46"/>
        <v>0</v>
      </c>
      <c r="M101" s="301">
        <f t="shared" si="47"/>
        <v>0</v>
      </c>
      <c r="N101" s="260"/>
      <c r="O101" s="260"/>
      <c r="P101" s="260"/>
      <c r="Q101" s="260"/>
      <c r="R101" s="260"/>
      <c r="S101" s="260"/>
      <c r="T101" s="260"/>
      <c r="AB101" s="234">
        <f t="shared" si="53"/>
        <v>0</v>
      </c>
      <c r="AC101" s="235">
        <f t="shared" si="53"/>
        <v>0</v>
      </c>
      <c r="AD101" s="235">
        <f t="shared" si="53"/>
        <v>0</v>
      </c>
      <c r="AE101" s="235">
        <f t="shared" si="53"/>
        <v>0</v>
      </c>
      <c r="AF101" s="236">
        <f t="shared" si="53"/>
        <v>0</v>
      </c>
      <c r="AG101" s="288">
        <f t="shared" si="40"/>
        <v>0</v>
      </c>
    </row>
    <row r="102" spans="1:33" ht="14.25" x14ac:dyDescent="0.45">
      <c r="A102" s="298">
        <f t="shared" si="41"/>
        <v>0</v>
      </c>
      <c r="B102" s="299">
        <f t="shared" si="42"/>
        <v>0</v>
      </c>
      <c r="C102" s="260">
        <f t="shared" si="49"/>
        <v>0</v>
      </c>
      <c r="D102" s="300" t="str">
        <f>IFERROR(VLOOKUP(B102,Liste_J!$C$7:$F$234,4,0),"???")</f>
        <v>???</v>
      </c>
      <c r="E102" s="260">
        <f t="shared" si="43"/>
        <v>0</v>
      </c>
      <c r="F102" s="301">
        <f t="shared" si="44"/>
        <v>0</v>
      </c>
      <c r="H102" s="298">
        <v>61</v>
      </c>
      <c r="I102" s="260">
        <f t="shared" si="45"/>
        <v>0</v>
      </c>
      <c r="J102" s="260">
        <f t="shared" si="50"/>
        <v>0</v>
      </c>
      <c r="K102" s="260" t="str">
        <f>IFERROR(VLOOKUP(I102,Liste_J!$C$7:$F$234,4,0),"???")</f>
        <v>???</v>
      </c>
      <c r="L102" s="260">
        <f t="shared" si="46"/>
        <v>0</v>
      </c>
      <c r="M102" s="301">
        <f t="shared" si="47"/>
        <v>0</v>
      </c>
      <c r="N102" s="260"/>
      <c r="O102" s="260"/>
      <c r="P102" s="260"/>
      <c r="Q102" s="260"/>
      <c r="R102" s="260"/>
      <c r="S102" s="260"/>
      <c r="T102" s="260"/>
      <c r="AB102" s="234">
        <f t="shared" si="53"/>
        <v>0</v>
      </c>
      <c r="AC102" s="235">
        <f t="shared" si="53"/>
        <v>0</v>
      </c>
      <c r="AD102" s="235">
        <f t="shared" si="53"/>
        <v>0</v>
      </c>
      <c r="AE102" s="235">
        <f t="shared" si="53"/>
        <v>0</v>
      </c>
      <c r="AF102" s="236">
        <f t="shared" si="53"/>
        <v>0</v>
      </c>
      <c r="AG102" s="288">
        <f t="shared" si="40"/>
        <v>0</v>
      </c>
    </row>
    <row r="103" spans="1:33" ht="14.25" x14ac:dyDescent="0.45">
      <c r="A103" s="298">
        <f t="shared" si="41"/>
        <v>0</v>
      </c>
      <c r="B103" s="299">
        <f t="shared" si="42"/>
        <v>0</v>
      </c>
      <c r="C103" s="260">
        <f t="shared" si="49"/>
        <v>0</v>
      </c>
      <c r="D103" s="300" t="str">
        <f>IFERROR(VLOOKUP(B103,Liste_J!$C$7:$F$234,4,0),"???")</f>
        <v>???</v>
      </c>
      <c r="E103" s="260">
        <f t="shared" si="43"/>
        <v>0</v>
      </c>
      <c r="F103" s="301">
        <f t="shared" si="44"/>
        <v>0</v>
      </c>
      <c r="H103" s="298">
        <v>62</v>
      </c>
      <c r="I103" s="260">
        <f t="shared" si="45"/>
        <v>0</v>
      </c>
      <c r="J103" s="260">
        <f t="shared" si="50"/>
        <v>0</v>
      </c>
      <c r="K103" s="260" t="str">
        <f>IFERROR(VLOOKUP(I103,Liste_J!$C$7:$F$234,4,0),"???")</f>
        <v>???</v>
      </c>
      <c r="L103" s="260">
        <f t="shared" si="46"/>
        <v>0</v>
      </c>
      <c r="M103" s="301">
        <f t="shared" si="47"/>
        <v>0</v>
      </c>
      <c r="N103" s="260"/>
      <c r="O103" s="260"/>
      <c r="P103" s="260"/>
      <c r="Q103" s="260"/>
      <c r="R103" s="260"/>
      <c r="S103" s="260"/>
      <c r="T103" s="260"/>
      <c r="AB103" s="234">
        <f t="shared" si="53"/>
        <v>0</v>
      </c>
      <c r="AC103" s="235">
        <f t="shared" si="53"/>
        <v>0</v>
      </c>
      <c r="AD103" s="235">
        <f t="shared" si="53"/>
        <v>0</v>
      </c>
      <c r="AE103" s="235">
        <f t="shared" si="53"/>
        <v>0</v>
      </c>
      <c r="AF103" s="236">
        <f t="shared" si="53"/>
        <v>0</v>
      </c>
      <c r="AG103" s="288">
        <f t="shared" si="40"/>
        <v>0</v>
      </c>
    </row>
    <row r="104" spans="1:33" ht="14.25" x14ac:dyDescent="0.45">
      <c r="A104" s="298">
        <f t="shared" si="41"/>
        <v>0</v>
      </c>
      <c r="B104" s="299">
        <f t="shared" si="42"/>
        <v>0</v>
      </c>
      <c r="C104" s="260">
        <f t="shared" si="49"/>
        <v>0</v>
      </c>
      <c r="D104" s="300" t="str">
        <f>IFERROR(VLOOKUP(B104,Liste_J!$C$7:$F$234,4,0),"???")</f>
        <v>???</v>
      </c>
      <c r="E104" s="260">
        <f t="shared" si="43"/>
        <v>0</v>
      </c>
      <c r="F104" s="301">
        <f t="shared" si="44"/>
        <v>0</v>
      </c>
      <c r="H104" s="298">
        <v>63</v>
      </c>
      <c r="I104" s="260">
        <f t="shared" si="45"/>
        <v>0</v>
      </c>
      <c r="J104" s="260">
        <f t="shared" si="50"/>
        <v>0</v>
      </c>
      <c r="K104" s="260" t="str">
        <f>IFERROR(VLOOKUP(I104,Liste_J!$C$7:$F$234,4,0),"???")</f>
        <v>???</v>
      </c>
      <c r="L104" s="260">
        <f t="shared" si="46"/>
        <v>0</v>
      </c>
      <c r="M104" s="301">
        <f t="shared" si="47"/>
        <v>0</v>
      </c>
      <c r="N104" s="260"/>
      <c r="O104" s="260"/>
      <c r="P104" s="260"/>
      <c r="Q104" s="260"/>
      <c r="R104" s="260"/>
      <c r="S104" s="260"/>
      <c r="T104" s="260"/>
      <c r="AB104" s="234">
        <f t="shared" si="53"/>
        <v>0</v>
      </c>
      <c r="AC104" s="235">
        <f t="shared" si="53"/>
        <v>0</v>
      </c>
      <c r="AD104" s="235">
        <f t="shared" si="53"/>
        <v>0</v>
      </c>
      <c r="AE104" s="235">
        <f t="shared" si="53"/>
        <v>0</v>
      </c>
      <c r="AF104" s="236">
        <f t="shared" si="53"/>
        <v>0</v>
      </c>
      <c r="AG104" s="288">
        <f t="shared" si="40"/>
        <v>0</v>
      </c>
    </row>
    <row r="105" spans="1:33" ht="14.25" x14ac:dyDescent="0.45">
      <c r="A105" s="298">
        <f t="shared" si="41"/>
        <v>0</v>
      </c>
      <c r="B105" s="299">
        <f t="shared" si="42"/>
        <v>0</v>
      </c>
      <c r="C105" s="260">
        <f t="shared" si="49"/>
        <v>0</v>
      </c>
      <c r="D105" s="300" t="str">
        <f>IFERROR(VLOOKUP(B105,Liste_J!$C$7:$F$234,4,0),"???")</f>
        <v>???</v>
      </c>
      <c r="E105" s="260">
        <f t="shared" si="43"/>
        <v>0</v>
      </c>
      <c r="F105" s="301">
        <f t="shared" si="44"/>
        <v>0</v>
      </c>
      <c r="H105" s="298"/>
      <c r="I105" s="260"/>
      <c r="J105" s="260"/>
      <c r="K105" s="260"/>
      <c r="L105" s="260"/>
      <c r="M105" s="301"/>
      <c r="N105" s="260"/>
      <c r="O105" s="260"/>
      <c r="P105" s="260"/>
      <c r="Q105" s="260"/>
      <c r="R105" s="260"/>
      <c r="S105" s="260"/>
      <c r="T105" s="260"/>
      <c r="AB105" s="234">
        <f t="shared" si="53"/>
        <v>0</v>
      </c>
      <c r="AC105" s="235">
        <f t="shared" si="53"/>
        <v>0</v>
      </c>
      <c r="AD105" s="235">
        <f t="shared" si="53"/>
        <v>0</v>
      </c>
      <c r="AE105" s="235">
        <f t="shared" si="53"/>
        <v>0</v>
      </c>
      <c r="AF105" s="236">
        <f t="shared" si="53"/>
        <v>0</v>
      </c>
      <c r="AG105" s="288">
        <f t="shared" si="40"/>
        <v>0</v>
      </c>
    </row>
    <row r="106" spans="1:33" ht="14.25" x14ac:dyDescent="0.45">
      <c r="A106" s="298"/>
      <c r="B106" s="299"/>
      <c r="C106" s="260"/>
      <c r="D106" s="300"/>
      <c r="E106" s="260"/>
      <c r="F106" s="301"/>
      <c r="H106" s="298"/>
      <c r="I106" s="260"/>
      <c r="J106" s="260"/>
      <c r="K106" s="260"/>
      <c r="L106" s="260"/>
      <c r="M106" s="301"/>
      <c r="N106" s="260"/>
      <c r="O106" s="260"/>
      <c r="P106" s="260"/>
      <c r="Q106" s="260"/>
      <c r="R106" s="260"/>
      <c r="S106" s="260"/>
      <c r="T106" s="260"/>
      <c r="AB106" s="234">
        <f t="shared" si="53"/>
        <v>0</v>
      </c>
      <c r="AC106" s="235">
        <f t="shared" si="53"/>
        <v>0</v>
      </c>
      <c r="AD106" s="235">
        <f t="shared" si="53"/>
        <v>0</v>
      </c>
      <c r="AE106" s="235">
        <f t="shared" si="53"/>
        <v>0</v>
      </c>
      <c r="AF106" s="236">
        <f t="shared" si="53"/>
        <v>0</v>
      </c>
      <c r="AG106" s="288">
        <f t="shared" ref="AG106:AG120" si="54">SUM(AB106:AF106)</f>
        <v>0</v>
      </c>
    </row>
    <row r="107" spans="1:33" ht="14.25" x14ac:dyDescent="0.45">
      <c r="A107" s="298"/>
      <c r="B107" s="299"/>
      <c r="C107" s="260"/>
      <c r="D107" s="300"/>
      <c r="E107" s="260"/>
      <c r="F107" s="301"/>
      <c r="H107" s="298"/>
      <c r="I107" s="260"/>
      <c r="J107" s="260"/>
      <c r="K107" s="260"/>
      <c r="L107" s="260"/>
      <c r="M107" s="301"/>
      <c r="N107" s="260"/>
      <c r="O107" s="260"/>
      <c r="P107" s="260"/>
      <c r="Q107" s="260"/>
      <c r="R107" s="260"/>
      <c r="S107" s="260"/>
      <c r="T107" s="260"/>
      <c r="AB107" s="234">
        <f t="shared" ref="AB107:AF120" si="55">IF($K107=AB$41,1,0)</f>
        <v>0</v>
      </c>
      <c r="AC107" s="235">
        <f t="shared" si="55"/>
        <v>0</v>
      </c>
      <c r="AD107" s="235">
        <f t="shared" si="55"/>
        <v>0</v>
      </c>
      <c r="AE107" s="235">
        <f t="shared" si="55"/>
        <v>0</v>
      </c>
      <c r="AF107" s="236">
        <f t="shared" si="55"/>
        <v>0</v>
      </c>
      <c r="AG107" s="288">
        <f t="shared" si="54"/>
        <v>0</v>
      </c>
    </row>
    <row r="108" spans="1:33" ht="14.25" x14ac:dyDescent="0.45">
      <c r="A108" s="298"/>
      <c r="B108" s="299"/>
      <c r="C108" s="260"/>
      <c r="D108" s="300"/>
      <c r="E108" s="260"/>
      <c r="F108" s="301"/>
      <c r="H108" s="298"/>
      <c r="I108" s="260"/>
      <c r="J108" s="260"/>
      <c r="K108" s="260"/>
      <c r="L108" s="260"/>
      <c r="M108" s="301"/>
      <c r="N108" s="260"/>
      <c r="O108" s="260"/>
      <c r="P108" s="260"/>
      <c r="Q108" s="260"/>
      <c r="R108" s="260"/>
      <c r="S108" s="260"/>
      <c r="T108" s="260"/>
      <c r="AB108" s="234">
        <f t="shared" si="55"/>
        <v>0</v>
      </c>
      <c r="AC108" s="235">
        <f t="shared" si="55"/>
        <v>0</v>
      </c>
      <c r="AD108" s="235">
        <f t="shared" si="55"/>
        <v>0</v>
      </c>
      <c r="AE108" s="235">
        <f t="shared" si="55"/>
        <v>0</v>
      </c>
      <c r="AF108" s="236">
        <f t="shared" si="55"/>
        <v>0</v>
      </c>
      <c r="AG108" s="288">
        <f t="shared" si="54"/>
        <v>0</v>
      </c>
    </row>
    <row r="109" spans="1:33" ht="14.25" x14ac:dyDescent="0.45">
      <c r="A109" s="298"/>
      <c r="B109" s="299"/>
      <c r="C109" s="260"/>
      <c r="D109" s="300"/>
      <c r="E109" s="260"/>
      <c r="F109" s="301"/>
      <c r="H109" s="298"/>
      <c r="I109" s="260"/>
      <c r="J109" s="260"/>
      <c r="K109" s="260"/>
      <c r="L109" s="260"/>
      <c r="M109" s="301"/>
      <c r="N109" s="260"/>
      <c r="O109" s="260"/>
      <c r="P109" s="260"/>
      <c r="Q109" s="260"/>
      <c r="R109" s="260"/>
      <c r="S109" s="260"/>
      <c r="T109" s="260"/>
      <c r="AB109" s="234">
        <f t="shared" si="55"/>
        <v>0</v>
      </c>
      <c r="AC109" s="235">
        <f t="shared" si="55"/>
        <v>0</v>
      </c>
      <c r="AD109" s="235">
        <f t="shared" si="55"/>
        <v>0</v>
      </c>
      <c r="AE109" s="235">
        <f t="shared" si="55"/>
        <v>0</v>
      </c>
      <c r="AF109" s="236">
        <f t="shared" si="55"/>
        <v>0</v>
      </c>
      <c r="AG109" s="288">
        <f t="shared" si="54"/>
        <v>0</v>
      </c>
    </row>
    <row r="110" spans="1:33" ht="14.25" x14ac:dyDescent="0.45">
      <c r="A110" s="298"/>
      <c r="B110" s="299"/>
      <c r="C110" s="260"/>
      <c r="D110" s="300"/>
      <c r="E110" s="260"/>
      <c r="F110" s="301"/>
      <c r="H110" s="298"/>
      <c r="I110" s="260"/>
      <c r="J110" s="260"/>
      <c r="K110" s="260"/>
      <c r="L110" s="260"/>
      <c r="M110" s="301"/>
      <c r="N110" s="260"/>
      <c r="O110" s="260"/>
      <c r="P110" s="260"/>
      <c r="Q110" s="260"/>
      <c r="R110" s="260"/>
      <c r="S110" s="260"/>
      <c r="T110" s="260"/>
      <c r="AB110" s="234">
        <f t="shared" si="55"/>
        <v>0</v>
      </c>
      <c r="AC110" s="235">
        <f t="shared" si="55"/>
        <v>0</v>
      </c>
      <c r="AD110" s="235">
        <f t="shared" si="55"/>
        <v>0</v>
      </c>
      <c r="AE110" s="235">
        <f t="shared" si="55"/>
        <v>0</v>
      </c>
      <c r="AF110" s="236">
        <f t="shared" si="55"/>
        <v>0</v>
      </c>
      <c r="AG110" s="288">
        <f t="shared" si="54"/>
        <v>0</v>
      </c>
    </row>
    <row r="111" spans="1:33" ht="14.25" x14ac:dyDescent="0.45">
      <c r="A111" s="298"/>
      <c r="B111" s="299"/>
      <c r="C111" s="260"/>
      <c r="D111" s="300"/>
      <c r="E111" s="260"/>
      <c r="F111" s="301"/>
      <c r="H111" s="298"/>
      <c r="I111" s="260"/>
      <c r="J111" s="260"/>
      <c r="K111" s="260"/>
      <c r="L111" s="260"/>
      <c r="M111" s="301"/>
      <c r="N111" s="260"/>
      <c r="O111" s="260"/>
      <c r="P111" s="260"/>
      <c r="Q111" s="260"/>
      <c r="R111" s="260"/>
      <c r="S111" s="260"/>
      <c r="T111" s="260"/>
      <c r="AB111" s="234">
        <f t="shared" si="55"/>
        <v>0</v>
      </c>
      <c r="AC111" s="235">
        <f t="shared" si="55"/>
        <v>0</v>
      </c>
      <c r="AD111" s="235">
        <f t="shared" si="55"/>
        <v>0</v>
      </c>
      <c r="AE111" s="235">
        <f t="shared" si="55"/>
        <v>0</v>
      </c>
      <c r="AF111" s="236">
        <f t="shared" si="55"/>
        <v>0</v>
      </c>
      <c r="AG111" s="288">
        <f t="shared" si="54"/>
        <v>0</v>
      </c>
    </row>
    <row r="112" spans="1:33" ht="14.25" x14ac:dyDescent="0.45">
      <c r="A112" s="302"/>
      <c r="B112" s="194"/>
      <c r="F112" s="303"/>
      <c r="H112" s="298"/>
      <c r="I112" s="260"/>
      <c r="J112" s="260"/>
      <c r="K112" s="260"/>
      <c r="L112" s="260"/>
      <c r="M112" s="301"/>
      <c r="N112" s="260"/>
      <c r="O112" s="260"/>
      <c r="P112" s="260"/>
      <c r="Q112" s="260"/>
      <c r="R112" s="260"/>
      <c r="S112" s="260"/>
      <c r="T112" s="260"/>
      <c r="AB112" s="234">
        <f t="shared" si="55"/>
        <v>0</v>
      </c>
      <c r="AC112" s="235">
        <f t="shared" si="55"/>
        <v>0</v>
      </c>
      <c r="AD112" s="235">
        <f t="shared" si="55"/>
        <v>0</v>
      </c>
      <c r="AE112" s="235">
        <f t="shared" si="55"/>
        <v>0</v>
      </c>
      <c r="AF112" s="236">
        <f t="shared" si="55"/>
        <v>0</v>
      </c>
      <c r="AG112" s="288">
        <f t="shared" si="54"/>
        <v>0</v>
      </c>
    </row>
    <row r="113" spans="1:33" ht="14.25" x14ac:dyDescent="0.45">
      <c r="A113" s="302"/>
      <c r="B113" s="194"/>
      <c r="F113" s="303"/>
      <c r="H113" s="298"/>
      <c r="I113" s="260"/>
      <c r="J113" s="260"/>
      <c r="K113" s="260"/>
      <c r="L113" s="260"/>
      <c r="M113" s="301"/>
      <c r="N113" s="260"/>
      <c r="O113" s="260"/>
      <c r="P113" s="260"/>
      <c r="Q113" s="260"/>
      <c r="R113" s="260"/>
      <c r="S113" s="260"/>
      <c r="T113" s="260"/>
      <c r="AB113" s="234">
        <f t="shared" si="55"/>
        <v>0</v>
      </c>
      <c r="AC113" s="235">
        <f t="shared" si="55"/>
        <v>0</v>
      </c>
      <c r="AD113" s="235">
        <f t="shared" si="55"/>
        <v>0</v>
      </c>
      <c r="AE113" s="235">
        <f t="shared" si="55"/>
        <v>0</v>
      </c>
      <c r="AF113" s="236">
        <f t="shared" si="55"/>
        <v>0</v>
      </c>
      <c r="AG113" s="288">
        <f t="shared" si="54"/>
        <v>0</v>
      </c>
    </row>
    <row r="114" spans="1:33" ht="14.25" x14ac:dyDescent="0.45">
      <c r="A114" s="302"/>
      <c r="B114" s="194"/>
      <c r="F114" s="303"/>
      <c r="H114" s="298"/>
      <c r="I114" s="260"/>
      <c r="J114" s="260"/>
      <c r="K114" s="260"/>
      <c r="L114" s="260"/>
      <c r="M114" s="301"/>
      <c r="N114" s="260"/>
      <c r="O114" s="260"/>
      <c r="P114" s="260"/>
      <c r="Q114" s="260"/>
      <c r="R114" s="260"/>
      <c r="S114" s="260"/>
      <c r="T114" s="260"/>
      <c r="AB114" s="234">
        <f t="shared" si="55"/>
        <v>0</v>
      </c>
      <c r="AC114" s="235">
        <f t="shared" si="55"/>
        <v>0</v>
      </c>
      <c r="AD114" s="235">
        <f t="shared" si="55"/>
        <v>0</v>
      </c>
      <c r="AE114" s="235">
        <f t="shared" si="55"/>
        <v>0</v>
      </c>
      <c r="AF114" s="236">
        <f t="shared" si="55"/>
        <v>0</v>
      </c>
      <c r="AG114" s="288">
        <f t="shared" si="54"/>
        <v>0</v>
      </c>
    </row>
    <row r="115" spans="1:33" ht="14.25" x14ac:dyDescent="0.45">
      <c r="A115" s="302"/>
      <c r="B115" s="194"/>
      <c r="F115" s="303"/>
      <c r="H115" s="298"/>
      <c r="I115" s="260"/>
      <c r="J115" s="260"/>
      <c r="K115" s="260"/>
      <c r="L115" s="260"/>
      <c r="M115" s="301"/>
      <c r="N115" s="260"/>
      <c r="O115" s="260"/>
      <c r="P115" s="260"/>
      <c r="Q115" s="260"/>
      <c r="R115" s="260"/>
      <c r="S115" s="260"/>
      <c r="T115" s="260"/>
      <c r="AB115" s="234">
        <f t="shared" si="55"/>
        <v>0</v>
      </c>
      <c r="AC115" s="235">
        <f t="shared" si="55"/>
        <v>0</v>
      </c>
      <c r="AD115" s="235">
        <f t="shared" si="55"/>
        <v>0</v>
      </c>
      <c r="AE115" s="235">
        <f t="shared" si="55"/>
        <v>0</v>
      </c>
      <c r="AF115" s="236">
        <f t="shared" si="55"/>
        <v>0</v>
      </c>
      <c r="AG115" s="288">
        <f t="shared" si="54"/>
        <v>0</v>
      </c>
    </row>
    <row r="116" spans="1:33" ht="14.25" x14ac:dyDescent="0.45">
      <c r="A116" s="302"/>
      <c r="B116" s="194"/>
      <c r="F116" s="303"/>
      <c r="H116" s="298"/>
      <c r="I116" s="260"/>
      <c r="J116" s="260"/>
      <c r="K116" s="260"/>
      <c r="L116" s="260"/>
      <c r="M116" s="301"/>
      <c r="N116" s="260"/>
      <c r="O116" s="260"/>
      <c r="P116" s="260"/>
      <c r="Q116" s="260"/>
      <c r="R116" s="260"/>
      <c r="S116" s="260"/>
      <c r="T116" s="260"/>
      <c r="AB116" s="234">
        <f t="shared" si="55"/>
        <v>0</v>
      </c>
      <c r="AC116" s="235">
        <f t="shared" si="55"/>
        <v>0</v>
      </c>
      <c r="AD116" s="235">
        <f t="shared" si="55"/>
        <v>0</v>
      </c>
      <c r="AE116" s="235">
        <f t="shared" si="55"/>
        <v>0</v>
      </c>
      <c r="AF116" s="236">
        <f t="shared" si="55"/>
        <v>0</v>
      </c>
      <c r="AG116" s="288">
        <f t="shared" si="54"/>
        <v>0</v>
      </c>
    </row>
    <row r="117" spans="1:33" ht="14.25" x14ac:dyDescent="0.45">
      <c r="A117" s="302"/>
      <c r="B117" s="194"/>
      <c r="F117" s="303"/>
      <c r="H117" s="298"/>
      <c r="I117" s="260"/>
      <c r="J117" s="260"/>
      <c r="K117" s="260"/>
      <c r="L117" s="260"/>
      <c r="M117" s="301"/>
      <c r="N117" s="260"/>
      <c r="O117" s="260"/>
      <c r="P117" s="260"/>
      <c r="Q117" s="260"/>
      <c r="R117" s="260"/>
      <c r="S117" s="260"/>
      <c r="T117" s="260"/>
      <c r="AB117" s="234">
        <f t="shared" si="55"/>
        <v>0</v>
      </c>
      <c r="AC117" s="235">
        <f t="shared" si="55"/>
        <v>0</v>
      </c>
      <c r="AD117" s="235">
        <f t="shared" si="55"/>
        <v>0</v>
      </c>
      <c r="AE117" s="235">
        <f t="shared" si="55"/>
        <v>0</v>
      </c>
      <c r="AF117" s="236">
        <f t="shared" si="55"/>
        <v>0</v>
      </c>
      <c r="AG117" s="288">
        <f t="shared" si="54"/>
        <v>0</v>
      </c>
    </row>
    <row r="118" spans="1:33" ht="14.25" x14ac:dyDescent="0.45">
      <c r="A118" s="302"/>
      <c r="B118" s="194"/>
      <c r="F118" s="303"/>
      <c r="H118" s="298"/>
      <c r="I118" s="260"/>
      <c r="J118" s="260"/>
      <c r="K118" s="260"/>
      <c r="L118" s="260"/>
      <c r="M118" s="301"/>
      <c r="N118" s="260"/>
      <c r="O118" s="260"/>
      <c r="P118" s="260"/>
      <c r="Q118" s="260"/>
      <c r="R118" s="260"/>
      <c r="S118" s="260"/>
      <c r="T118" s="260"/>
      <c r="AB118" s="234">
        <f t="shared" si="55"/>
        <v>0</v>
      </c>
      <c r="AC118" s="235">
        <f t="shared" si="55"/>
        <v>0</v>
      </c>
      <c r="AD118" s="235">
        <f t="shared" si="55"/>
        <v>0</v>
      </c>
      <c r="AE118" s="235">
        <f t="shared" si="55"/>
        <v>0</v>
      </c>
      <c r="AF118" s="236">
        <f t="shared" si="55"/>
        <v>0</v>
      </c>
      <c r="AG118" s="288">
        <f t="shared" si="54"/>
        <v>0</v>
      </c>
    </row>
    <row r="119" spans="1:33" ht="14.65" thickBot="1" x14ac:dyDescent="0.5">
      <c r="A119" s="304"/>
      <c r="B119" s="305"/>
      <c r="C119" s="306"/>
      <c r="D119" s="307"/>
      <c r="E119" s="308"/>
      <c r="F119" s="309"/>
      <c r="H119" s="310"/>
      <c r="I119" s="311"/>
      <c r="J119" s="311"/>
      <c r="K119" s="311"/>
      <c r="L119" s="311"/>
      <c r="M119" s="312"/>
      <c r="N119" s="260"/>
      <c r="O119" s="260"/>
      <c r="P119" s="260"/>
      <c r="Q119" s="260"/>
      <c r="R119" s="260"/>
      <c r="S119" s="260"/>
      <c r="T119" s="260"/>
      <c r="AB119" s="234">
        <f t="shared" si="55"/>
        <v>0</v>
      </c>
      <c r="AC119" s="235">
        <f t="shared" si="55"/>
        <v>0</v>
      </c>
      <c r="AD119" s="235">
        <f t="shared" si="55"/>
        <v>0</v>
      </c>
      <c r="AE119" s="235">
        <f t="shared" si="55"/>
        <v>0</v>
      </c>
      <c r="AF119" s="236">
        <f t="shared" si="55"/>
        <v>0</v>
      </c>
      <c r="AG119" s="288">
        <f t="shared" si="54"/>
        <v>0</v>
      </c>
    </row>
    <row r="120" spans="1:33" ht="14.65" thickBot="1" x14ac:dyDescent="0.5">
      <c r="B120" s="194"/>
      <c r="H120" s="260"/>
      <c r="I120" s="260"/>
      <c r="J120" s="260"/>
      <c r="K120" s="260"/>
      <c r="L120" s="260"/>
      <c r="M120" s="260"/>
      <c r="N120" s="260"/>
      <c r="O120" s="260"/>
      <c r="P120" s="260"/>
      <c r="Q120" s="260"/>
      <c r="R120" s="260"/>
      <c r="S120" s="260"/>
      <c r="T120" s="260"/>
      <c r="AB120" s="257">
        <f t="shared" si="55"/>
        <v>0</v>
      </c>
      <c r="AC120" s="255">
        <f t="shared" si="55"/>
        <v>0</v>
      </c>
      <c r="AD120" s="255">
        <f t="shared" si="55"/>
        <v>0</v>
      </c>
      <c r="AE120" s="255">
        <f t="shared" si="55"/>
        <v>0</v>
      </c>
      <c r="AF120" s="256">
        <f t="shared" si="55"/>
        <v>0</v>
      </c>
      <c r="AG120" s="288">
        <f t="shared" si="54"/>
        <v>0</v>
      </c>
    </row>
    <row r="121" spans="1:33" ht="14.65" thickBot="1" x14ac:dyDescent="0.5">
      <c r="B121" s="194"/>
      <c r="H121" s="260"/>
      <c r="AB121" s="205">
        <f>SUM(AB42:AB120)</f>
        <v>0</v>
      </c>
      <c r="AC121" s="206">
        <f t="shared" ref="AC121:AF121" si="56">SUM(AC42:AC120)</f>
        <v>0</v>
      </c>
      <c r="AD121" s="206">
        <f t="shared" si="56"/>
        <v>0</v>
      </c>
      <c r="AE121" s="206">
        <f t="shared" si="56"/>
        <v>0</v>
      </c>
      <c r="AF121" s="207">
        <f t="shared" si="56"/>
        <v>0</v>
      </c>
    </row>
    <row r="122" spans="1:33" ht="13.15" thickBot="1" x14ac:dyDescent="0.4">
      <c r="B122" s="194"/>
      <c r="H122" s="313"/>
    </row>
    <row r="123" spans="1:33" s="316" customFormat="1" ht="21" thickBot="1" x14ac:dyDescent="0.65">
      <c r="A123" s="314" t="s">
        <v>115</v>
      </c>
      <c r="B123" s="315"/>
      <c r="D123" s="317"/>
      <c r="E123" s="318"/>
      <c r="H123" s="319"/>
    </row>
    <row r="124" spans="1:33" s="287" customFormat="1" ht="13.15" x14ac:dyDescent="0.4">
      <c r="A124" s="287" t="s">
        <v>30</v>
      </c>
      <c r="B124" s="320" t="s">
        <v>76</v>
      </c>
      <c r="C124" s="287" t="s">
        <v>31</v>
      </c>
      <c r="D124" s="320" t="s">
        <v>26</v>
      </c>
      <c r="E124" s="287" t="s">
        <v>77</v>
      </c>
      <c r="F124" s="287" t="s">
        <v>78</v>
      </c>
      <c r="G124" s="287" t="s">
        <v>79</v>
      </c>
    </row>
    <row r="125" spans="1:33" outlineLevel="1" x14ac:dyDescent="0.35">
      <c r="A125" s="186">
        <v>1</v>
      </c>
      <c r="B125" s="194"/>
      <c r="C125" s="96"/>
      <c r="E125" s="324"/>
      <c r="H125" s="288"/>
      <c r="J125" s="323"/>
      <c r="K125" s="288"/>
      <c r="X125" s="186"/>
    </row>
    <row r="126" spans="1:33" outlineLevel="1" x14ac:dyDescent="0.35">
      <c r="A126" s="186">
        <v>2</v>
      </c>
      <c r="B126" s="194"/>
      <c r="C126" s="96"/>
      <c r="E126" s="324"/>
      <c r="H126" s="288"/>
      <c r="J126" s="323"/>
      <c r="K126" s="288"/>
      <c r="X126" s="186"/>
    </row>
    <row r="127" spans="1:33" outlineLevel="1" x14ac:dyDescent="0.35">
      <c r="A127" s="186">
        <v>3</v>
      </c>
      <c r="B127" s="194"/>
      <c r="C127" s="96"/>
      <c r="E127" s="324"/>
      <c r="H127" s="288"/>
      <c r="J127" s="323"/>
      <c r="K127" s="288"/>
      <c r="X127" s="186"/>
    </row>
    <row r="128" spans="1:33" outlineLevel="1" x14ac:dyDescent="0.35">
      <c r="A128" s="186">
        <v>4</v>
      </c>
      <c r="B128" s="194"/>
      <c r="C128" s="96"/>
      <c r="E128" s="324"/>
      <c r="H128" s="288"/>
      <c r="J128" s="323"/>
      <c r="K128" s="288"/>
      <c r="X128" s="186"/>
    </row>
    <row r="129" spans="1:24" outlineLevel="1" x14ac:dyDescent="0.35">
      <c r="A129" s="186">
        <v>5</v>
      </c>
      <c r="B129" s="194"/>
      <c r="C129" s="96"/>
      <c r="E129" s="324"/>
      <c r="H129" s="288"/>
      <c r="J129" s="323"/>
      <c r="K129" s="288"/>
      <c r="X129" s="186"/>
    </row>
    <row r="130" spans="1:24" outlineLevel="1" x14ac:dyDescent="0.35">
      <c r="A130" s="186">
        <v>6</v>
      </c>
      <c r="B130" s="194"/>
      <c r="C130" s="96"/>
      <c r="E130" s="324"/>
      <c r="H130" s="288"/>
      <c r="J130" s="323"/>
      <c r="K130" s="288"/>
      <c r="X130" s="186"/>
    </row>
    <row r="131" spans="1:24" ht="12" customHeight="1" outlineLevel="1" x14ac:dyDescent="0.35">
      <c r="A131" s="186">
        <v>7</v>
      </c>
      <c r="B131" s="194"/>
      <c r="C131" s="96"/>
      <c r="E131" s="324"/>
      <c r="H131" s="288"/>
      <c r="J131" s="323"/>
      <c r="K131" s="288"/>
      <c r="X131" s="186"/>
    </row>
    <row r="132" spans="1:24" outlineLevel="1" x14ac:dyDescent="0.35">
      <c r="A132" s="186">
        <v>8</v>
      </c>
      <c r="B132" s="194"/>
      <c r="C132" s="96"/>
      <c r="E132" s="324"/>
      <c r="H132" s="288"/>
      <c r="J132" s="323"/>
      <c r="K132" s="288"/>
      <c r="X132" s="186"/>
    </row>
    <row r="133" spans="1:24" outlineLevel="1" x14ac:dyDescent="0.35">
      <c r="A133" s="186">
        <v>9</v>
      </c>
      <c r="B133" s="194"/>
      <c r="C133" s="96"/>
      <c r="E133" s="324"/>
      <c r="H133" s="288"/>
      <c r="J133" s="323"/>
      <c r="K133" s="288"/>
      <c r="X133" s="186"/>
    </row>
    <row r="134" spans="1:24" outlineLevel="1" x14ac:dyDescent="0.35">
      <c r="A134" s="186">
        <v>10</v>
      </c>
      <c r="B134" s="194"/>
      <c r="C134" s="96"/>
      <c r="E134" s="324"/>
      <c r="H134" s="288"/>
      <c r="J134" s="323"/>
      <c r="K134" s="288"/>
      <c r="X134" s="186"/>
    </row>
    <row r="135" spans="1:24" outlineLevel="1" x14ac:dyDescent="0.35">
      <c r="A135" s="186">
        <v>11</v>
      </c>
      <c r="B135" s="194"/>
      <c r="C135" s="96"/>
      <c r="E135" s="324"/>
      <c r="H135" s="288"/>
      <c r="J135" s="323"/>
      <c r="K135" s="288"/>
      <c r="X135" s="186"/>
    </row>
    <row r="136" spans="1:24" outlineLevel="1" x14ac:dyDescent="0.35">
      <c r="A136" s="186">
        <v>12</v>
      </c>
      <c r="B136" s="194"/>
      <c r="C136" s="96"/>
      <c r="E136" s="324"/>
      <c r="H136" s="288"/>
      <c r="J136" s="323"/>
      <c r="K136" s="288"/>
      <c r="X136" s="186"/>
    </row>
    <row r="137" spans="1:24" outlineLevel="1" x14ac:dyDescent="0.35">
      <c r="A137" s="186">
        <v>13</v>
      </c>
      <c r="B137" s="194"/>
      <c r="C137" s="96"/>
      <c r="E137" s="324"/>
      <c r="H137" s="288"/>
      <c r="J137" s="323"/>
      <c r="K137" s="288"/>
      <c r="X137" s="186"/>
    </row>
    <row r="138" spans="1:24" outlineLevel="1" x14ac:dyDescent="0.35">
      <c r="A138" s="186">
        <v>14</v>
      </c>
      <c r="B138" s="194"/>
      <c r="C138" s="96"/>
      <c r="E138" s="324"/>
      <c r="H138" s="288"/>
      <c r="J138" s="323"/>
      <c r="K138" s="288"/>
      <c r="X138" s="186"/>
    </row>
    <row r="139" spans="1:24" outlineLevel="1" x14ac:dyDescent="0.35">
      <c r="A139" s="186">
        <v>15</v>
      </c>
      <c r="B139" s="194"/>
      <c r="C139" s="96"/>
      <c r="E139" s="324"/>
      <c r="H139" s="288"/>
      <c r="J139" s="323"/>
      <c r="K139" s="288"/>
      <c r="X139" s="186"/>
    </row>
    <row r="140" spans="1:24" outlineLevel="1" x14ac:dyDescent="0.35">
      <c r="A140" s="186">
        <v>16</v>
      </c>
      <c r="B140" s="194"/>
      <c r="C140" s="96"/>
      <c r="E140" s="324"/>
      <c r="H140" s="288"/>
      <c r="J140" s="323"/>
      <c r="K140" s="288"/>
      <c r="X140" s="186"/>
    </row>
    <row r="141" spans="1:24" outlineLevel="1" x14ac:dyDescent="0.35">
      <c r="A141" s="186">
        <v>17</v>
      </c>
      <c r="B141" s="194"/>
      <c r="C141" s="96"/>
      <c r="E141" s="324"/>
      <c r="H141" s="288"/>
      <c r="J141" s="323"/>
      <c r="K141" s="288"/>
      <c r="X141" s="186"/>
    </row>
    <row r="142" spans="1:24" outlineLevel="1" x14ac:dyDescent="0.35">
      <c r="A142" s="186">
        <v>18</v>
      </c>
      <c r="B142" s="194"/>
      <c r="C142" s="96"/>
      <c r="E142" s="324"/>
      <c r="H142" s="288"/>
      <c r="J142" s="323"/>
      <c r="K142" s="288"/>
      <c r="X142" s="186"/>
    </row>
    <row r="143" spans="1:24" outlineLevel="1" x14ac:dyDescent="0.35">
      <c r="A143" s="186">
        <v>19</v>
      </c>
      <c r="B143" s="194"/>
      <c r="C143" s="96"/>
      <c r="E143" s="324"/>
      <c r="H143" s="288"/>
      <c r="J143" s="323"/>
      <c r="K143" s="288"/>
      <c r="X143" s="186"/>
    </row>
    <row r="144" spans="1:24" outlineLevel="1" x14ac:dyDescent="0.35">
      <c r="A144" s="186">
        <v>20</v>
      </c>
      <c r="B144" s="194"/>
      <c r="C144" s="96"/>
      <c r="E144" s="324"/>
      <c r="H144" s="288"/>
      <c r="J144" s="323"/>
      <c r="K144" s="288"/>
      <c r="X144" s="186"/>
    </row>
    <row r="145" spans="1:24" outlineLevel="1" x14ac:dyDescent="0.35">
      <c r="A145" s="186">
        <v>21</v>
      </c>
      <c r="B145" s="194"/>
      <c r="C145" s="96"/>
      <c r="E145" s="324"/>
      <c r="H145" s="288"/>
      <c r="J145" s="323"/>
      <c r="K145" s="288"/>
      <c r="X145" s="186"/>
    </row>
    <row r="146" spans="1:24" outlineLevel="1" x14ac:dyDescent="0.35">
      <c r="A146" s="186">
        <v>22</v>
      </c>
      <c r="B146" s="194"/>
      <c r="C146" s="96"/>
      <c r="E146" s="324"/>
      <c r="H146" s="288"/>
      <c r="J146" s="323"/>
      <c r="K146" s="288"/>
      <c r="X146" s="186"/>
    </row>
    <row r="147" spans="1:24" outlineLevel="1" x14ac:dyDescent="0.35">
      <c r="A147" s="186">
        <v>23</v>
      </c>
      <c r="B147" s="194"/>
      <c r="C147" s="96"/>
      <c r="E147" s="324"/>
      <c r="H147" s="288"/>
      <c r="J147" s="323"/>
      <c r="K147" s="288"/>
      <c r="X147" s="186"/>
    </row>
    <row r="148" spans="1:24" outlineLevel="1" x14ac:dyDescent="0.35">
      <c r="A148" s="186">
        <v>24</v>
      </c>
      <c r="B148" s="194"/>
      <c r="C148" s="96"/>
      <c r="E148" s="324"/>
      <c r="H148" s="288"/>
      <c r="J148" s="323"/>
      <c r="K148" s="288"/>
      <c r="X148" s="186"/>
    </row>
    <row r="149" spans="1:24" outlineLevel="1" x14ac:dyDescent="0.35">
      <c r="A149" s="186">
        <v>25</v>
      </c>
      <c r="B149" s="194"/>
      <c r="C149" s="96"/>
      <c r="E149" s="324"/>
      <c r="H149" s="288"/>
      <c r="J149" s="323"/>
      <c r="K149" s="288"/>
      <c r="X149" s="186"/>
    </row>
    <row r="150" spans="1:24" outlineLevel="1" x14ac:dyDescent="0.35">
      <c r="A150" s="186">
        <v>26</v>
      </c>
      <c r="B150" s="194"/>
      <c r="C150" s="96"/>
      <c r="E150" s="324"/>
      <c r="H150" s="288"/>
      <c r="J150" s="323"/>
      <c r="K150" s="288"/>
      <c r="X150" s="186"/>
    </row>
    <row r="151" spans="1:24" outlineLevel="1" x14ac:dyDescent="0.35">
      <c r="A151" s="186">
        <v>27</v>
      </c>
      <c r="B151" s="194"/>
      <c r="C151" s="96"/>
      <c r="E151" s="324"/>
      <c r="H151" s="288"/>
      <c r="J151" s="323"/>
      <c r="K151" s="288"/>
      <c r="X151" s="186"/>
    </row>
    <row r="152" spans="1:24" outlineLevel="1" x14ac:dyDescent="0.35">
      <c r="A152" s="186">
        <v>28</v>
      </c>
      <c r="B152" s="194"/>
      <c r="C152" s="96"/>
      <c r="E152" s="324"/>
      <c r="H152" s="288"/>
      <c r="J152" s="323"/>
      <c r="K152" s="288"/>
      <c r="X152" s="186"/>
    </row>
    <row r="153" spans="1:24" outlineLevel="1" x14ac:dyDescent="0.35">
      <c r="A153" s="186">
        <v>29</v>
      </c>
      <c r="B153" s="194"/>
      <c r="C153" s="96"/>
      <c r="E153" s="324"/>
      <c r="H153" s="288"/>
      <c r="J153" s="323"/>
      <c r="K153" s="288"/>
      <c r="X153" s="186"/>
    </row>
    <row r="154" spans="1:24" outlineLevel="1" x14ac:dyDescent="0.35">
      <c r="A154" s="186">
        <v>30</v>
      </c>
      <c r="B154" s="194"/>
      <c r="C154" s="96"/>
      <c r="E154" s="324"/>
      <c r="H154" s="288"/>
      <c r="J154" s="323"/>
      <c r="K154" s="288"/>
      <c r="X154" s="186"/>
    </row>
    <row r="155" spans="1:24" outlineLevel="1" x14ac:dyDescent="0.35">
      <c r="A155" s="186">
        <v>31</v>
      </c>
      <c r="B155" s="194"/>
      <c r="C155" s="96"/>
      <c r="E155" s="324"/>
      <c r="H155" s="288"/>
      <c r="J155" s="323"/>
      <c r="K155" s="288"/>
      <c r="X155" s="186"/>
    </row>
    <row r="156" spans="1:24" outlineLevel="1" x14ac:dyDescent="0.35">
      <c r="A156" s="186">
        <v>32</v>
      </c>
      <c r="B156" s="194"/>
      <c r="C156" s="96"/>
      <c r="E156" s="324"/>
      <c r="H156" s="288"/>
      <c r="J156" s="323"/>
      <c r="K156" s="288"/>
      <c r="X156" s="186"/>
    </row>
    <row r="157" spans="1:24" outlineLevel="1" x14ac:dyDescent="0.35">
      <c r="A157" s="186">
        <v>33</v>
      </c>
      <c r="B157" s="194"/>
      <c r="C157" s="96"/>
      <c r="E157" s="324"/>
      <c r="H157" s="288"/>
      <c r="J157" s="323"/>
      <c r="K157" s="288"/>
      <c r="X157" s="186"/>
    </row>
    <row r="158" spans="1:24" outlineLevel="1" x14ac:dyDescent="0.35">
      <c r="A158" s="186">
        <v>34</v>
      </c>
      <c r="B158" s="194"/>
      <c r="C158" s="96"/>
      <c r="E158" s="324"/>
      <c r="H158" s="288"/>
      <c r="J158" s="323"/>
      <c r="K158" s="288"/>
      <c r="X158" s="186"/>
    </row>
    <row r="159" spans="1:24" outlineLevel="1" x14ac:dyDescent="0.35">
      <c r="A159" s="186">
        <v>35</v>
      </c>
      <c r="B159" s="194"/>
      <c r="C159" s="96"/>
      <c r="E159" s="324"/>
      <c r="H159" s="288"/>
      <c r="J159" s="323"/>
      <c r="K159" s="288"/>
      <c r="X159" s="186"/>
    </row>
    <row r="160" spans="1:24" outlineLevel="1" x14ac:dyDescent="0.35">
      <c r="A160" s="186">
        <v>36</v>
      </c>
      <c r="B160" s="194"/>
      <c r="C160" s="96"/>
      <c r="E160" s="324"/>
      <c r="H160" s="288"/>
      <c r="K160" s="288"/>
      <c r="X160" s="186"/>
    </row>
    <row r="161" spans="1:24" outlineLevel="1" x14ac:dyDescent="0.35">
      <c r="A161" s="186">
        <v>37</v>
      </c>
      <c r="B161" s="194"/>
      <c r="C161" s="96"/>
      <c r="E161" s="324"/>
      <c r="H161" s="288"/>
      <c r="K161" s="288"/>
      <c r="X161" s="186"/>
    </row>
    <row r="162" spans="1:24" outlineLevel="1" x14ac:dyDescent="0.35">
      <c r="A162" s="186">
        <v>38</v>
      </c>
      <c r="B162" s="194"/>
      <c r="C162" s="96"/>
      <c r="E162" s="324"/>
      <c r="H162" s="288"/>
      <c r="K162" s="288"/>
      <c r="X162" s="186"/>
    </row>
    <row r="163" spans="1:24" outlineLevel="1" x14ac:dyDescent="0.35">
      <c r="A163" s="186">
        <v>39</v>
      </c>
      <c r="B163" s="194"/>
      <c r="C163" s="96"/>
      <c r="E163" s="324"/>
      <c r="H163" s="288"/>
      <c r="K163" s="288"/>
      <c r="X163" s="186"/>
    </row>
    <row r="164" spans="1:24" outlineLevel="1" x14ac:dyDescent="0.35">
      <c r="A164" s="186">
        <v>40</v>
      </c>
      <c r="B164" s="194"/>
      <c r="C164" s="96"/>
      <c r="E164" s="324"/>
      <c r="H164" s="288"/>
      <c r="K164" s="288"/>
      <c r="X164" s="186"/>
    </row>
    <row r="165" spans="1:24" outlineLevel="1" x14ac:dyDescent="0.35">
      <c r="A165" s="186">
        <v>41</v>
      </c>
      <c r="B165" s="194"/>
      <c r="C165" s="96"/>
      <c r="E165" s="324"/>
      <c r="H165" s="288"/>
      <c r="K165" s="288"/>
      <c r="X165" s="186"/>
    </row>
    <row r="166" spans="1:24" outlineLevel="1" x14ac:dyDescent="0.35">
      <c r="A166" s="186">
        <v>42</v>
      </c>
      <c r="B166" s="194"/>
      <c r="C166" s="96"/>
      <c r="E166" s="324"/>
      <c r="H166" s="288"/>
      <c r="K166" s="288"/>
      <c r="X166" s="186"/>
    </row>
    <row r="167" spans="1:24" outlineLevel="1" x14ac:dyDescent="0.35">
      <c r="A167" s="186">
        <v>43</v>
      </c>
      <c r="B167" s="194"/>
      <c r="C167" s="96"/>
      <c r="E167" s="324"/>
      <c r="H167" s="288"/>
      <c r="K167" s="288"/>
      <c r="X167" s="186"/>
    </row>
    <row r="168" spans="1:24" outlineLevel="1" x14ac:dyDescent="0.35">
      <c r="A168" s="186">
        <v>44</v>
      </c>
      <c r="B168" s="194"/>
      <c r="C168" s="96"/>
      <c r="E168" s="324"/>
      <c r="H168" s="288"/>
      <c r="K168" s="288"/>
      <c r="X168" s="186"/>
    </row>
    <row r="169" spans="1:24" outlineLevel="1" x14ac:dyDescent="0.35">
      <c r="A169" s="186">
        <v>45</v>
      </c>
      <c r="B169" s="194"/>
      <c r="C169" s="96"/>
      <c r="E169" s="324"/>
      <c r="H169" s="288"/>
      <c r="K169" s="288"/>
      <c r="X169" s="186"/>
    </row>
    <row r="170" spans="1:24" outlineLevel="1" x14ac:dyDescent="0.35">
      <c r="A170" s="186">
        <v>46</v>
      </c>
      <c r="B170" s="194"/>
      <c r="C170" s="96"/>
      <c r="E170" s="324"/>
      <c r="H170" s="288"/>
      <c r="K170" s="288"/>
      <c r="X170" s="186"/>
    </row>
    <row r="171" spans="1:24" outlineLevel="1" x14ac:dyDescent="0.35">
      <c r="A171" s="186">
        <v>47</v>
      </c>
      <c r="B171" s="194"/>
      <c r="C171" s="96"/>
      <c r="E171" s="324"/>
      <c r="H171" s="288"/>
      <c r="K171" s="288"/>
      <c r="X171" s="186"/>
    </row>
    <row r="172" spans="1:24" outlineLevel="1" x14ac:dyDescent="0.35">
      <c r="A172" s="186">
        <v>48</v>
      </c>
      <c r="B172" s="194"/>
      <c r="C172" s="96"/>
      <c r="E172" s="324"/>
      <c r="H172" s="288"/>
      <c r="K172" s="288"/>
      <c r="X172" s="186"/>
    </row>
    <row r="173" spans="1:24" outlineLevel="1" x14ac:dyDescent="0.35">
      <c r="A173" s="186">
        <v>49</v>
      </c>
      <c r="B173" s="194"/>
      <c r="C173" s="96"/>
      <c r="E173" s="324"/>
      <c r="H173" s="288"/>
      <c r="K173" s="288"/>
      <c r="X173" s="186"/>
    </row>
    <row r="174" spans="1:24" outlineLevel="1" x14ac:dyDescent="0.35">
      <c r="A174" s="186">
        <v>50</v>
      </c>
      <c r="B174" s="194"/>
      <c r="G174" s="186">
        <v>3</v>
      </c>
      <c r="H174" s="288"/>
      <c r="K174" s="288"/>
      <c r="X174" s="186"/>
    </row>
    <row r="175" spans="1:24" outlineLevel="1" x14ac:dyDescent="0.35">
      <c r="A175" s="186">
        <v>51</v>
      </c>
      <c r="B175" s="194"/>
      <c r="H175" s="288"/>
      <c r="K175" s="288"/>
      <c r="X175" s="186"/>
    </row>
    <row r="176" spans="1:24" outlineLevel="1" x14ac:dyDescent="0.35">
      <c r="B176" s="194"/>
      <c r="H176" s="288"/>
      <c r="K176" s="288"/>
      <c r="X176" s="186"/>
    </row>
    <row r="177" spans="2:24" outlineLevel="1" x14ac:dyDescent="0.35">
      <c r="B177" s="194"/>
      <c r="G177" s="186">
        <v>9</v>
      </c>
      <c r="H177" s="288"/>
      <c r="K177" s="288"/>
      <c r="X177" s="186"/>
    </row>
    <row r="178" spans="2:24" outlineLevel="1" x14ac:dyDescent="0.35">
      <c r="B178" s="194"/>
      <c r="H178" s="288"/>
      <c r="K178" s="288"/>
      <c r="X178" s="186"/>
    </row>
    <row r="179" spans="2:24" outlineLevel="1" x14ac:dyDescent="0.35">
      <c r="B179" s="194"/>
      <c r="H179" s="288"/>
      <c r="K179" s="288"/>
      <c r="X179" s="186"/>
    </row>
    <row r="180" spans="2:24" outlineLevel="1" x14ac:dyDescent="0.35">
      <c r="B180" s="194"/>
      <c r="H180" s="288"/>
      <c r="K180" s="288"/>
      <c r="X180" s="186"/>
    </row>
    <row r="181" spans="2:24" outlineLevel="1" x14ac:dyDescent="0.35">
      <c r="B181" s="194"/>
      <c r="H181" s="288"/>
      <c r="K181" s="288"/>
      <c r="X181" s="186"/>
    </row>
    <row r="182" spans="2:24" outlineLevel="1" x14ac:dyDescent="0.35">
      <c r="B182" s="194"/>
      <c r="H182" s="288"/>
      <c r="K182" s="288"/>
      <c r="X182" s="186"/>
    </row>
    <row r="183" spans="2:24" outlineLevel="1" x14ac:dyDescent="0.35">
      <c r="B183" s="194"/>
      <c r="H183" s="288"/>
      <c r="K183" s="288"/>
      <c r="X183" s="186"/>
    </row>
    <row r="184" spans="2:24" outlineLevel="1" x14ac:dyDescent="0.35">
      <c r="B184" s="194"/>
      <c r="H184" s="288"/>
      <c r="K184" s="288"/>
      <c r="X184" s="186"/>
    </row>
    <row r="185" spans="2:24" outlineLevel="1" x14ac:dyDescent="0.35">
      <c r="B185" s="194"/>
      <c r="H185" s="288"/>
      <c r="K185" s="288"/>
      <c r="X185" s="186"/>
    </row>
    <row r="186" spans="2:24" outlineLevel="1" x14ac:dyDescent="0.35">
      <c r="B186" s="194"/>
      <c r="H186" s="288"/>
      <c r="K186" s="288"/>
      <c r="X186" s="186"/>
    </row>
    <row r="187" spans="2:24" outlineLevel="1" x14ac:dyDescent="0.35">
      <c r="B187" s="194"/>
      <c r="H187" s="288"/>
      <c r="K187" s="288"/>
      <c r="X187" s="186"/>
    </row>
    <row r="188" spans="2:24" outlineLevel="1" x14ac:dyDescent="0.35">
      <c r="B188" s="194"/>
      <c r="H188" s="288"/>
      <c r="X188" s="186"/>
    </row>
    <row r="189" spans="2:24" outlineLevel="1" x14ac:dyDescent="0.35">
      <c r="B189" s="194"/>
      <c r="H189" s="288"/>
      <c r="X189" s="186"/>
    </row>
    <row r="190" spans="2:24" outlineLevel="1" x14ac:dyDescent="0.35">
      <c r="B190" s="194"/>
      <c r="H190" s="288"/>
      <c r="X190" s="186"/>
    </row>
    <row r="191" spans="2:24" outlineLevel="1" x14ac:dyDescent="0.35">
      <c r="B191" s="194"/>
      <c r="H191" s="288"/>
      <c r="X191" s="186"/>
    </row>
    <row r="192" spans="2:24" outlineLevel="1" x14ac:dyDescent="0.35">
      <c r="B192" s="194"/>
      <c r="H192" s="288"/>
      <c r="X192" s="186"/>
    </row>
    <row r="193" spans="2:24" outlineLevel="1" x14ac:dyDescent="0.35">
      <c r="B193" s="194"/>
      <c r="H193" s="288"/>
      <c r="X193" s="186"/>
    </row>
    <row r="194" spans="2:24" outlineLevel="1" x14ac:dyDescent="0.35">
      <c r="B194" s="194"/>
      <c r="H194" s="288"/>
      <c r="X194" s="186"/>
    </row>
    <row r="195" spans="2:24" outlineLevel="1" x14ac:dyDescent="0.35">
      <c r="B195" s="194"/>
      <c r="H195" s="288"/>
      <c r="K195" s="288"/>
      <c r="X195" s="186"/>
    </row>
    <row r="196" spans="2:24" outlineLevel="1" x14ac:dyDescent="0.35">
      <c r="B196" s="194"/>
      <c r="H196" s="288"/>
      <c r="K196" s="288"/>
      <c r="X196" s="186"/>
    </row>
    <row r="197" spans="2:24" outlineLevel="1" x14ac:dyDescent="0.35">
      <c r="B197" s="194"/>
      <c r="H197" s="288"/>
      <c r="K197" s="288"/>
      <c r="X197" s="186"/>
    </row>
    <row r="198" spans="2:24" outlineLevel="1" x14ac:dyDescent="0.35">
      <c r="B198" s="194"/>
      <c r="H198" s="288"/>
      <c r="K198" s="288"/>
      <c r="X198" s="186"/>
    </row>
    <row r="199" spans="2:24" outlineLevel="1" x14ac:dyDescent="0.35">
      <c r="B199" s="194"/>
      <c r="H199" s="288"/>
      <c r="K199" s="288"/>
      <c r="X199" s="186"/>
    </row>
    <row r="200" spans="2:24" outlineLevel="1" x14ac:dyDescent="0.35">
      <c r="B200" s="194"/>
      <c r="H200" s="288"/>
      <c r="K200" s="288"/>
      <c r="X200" s="186"/>
    </row>
    <row r="201" spans="2:24" outlineLevel="1" x14ac:dyDescent="0.35">
      <c r="B201" s="194"/>
      <c r="H201" s="288"/>
      <c r="K201" s="288"/>
      <c r="X201" s="186"/>
    </row>
    <row r="202" spans="2:24" outlineLevel="1" x14ac:dyDescent="0.35">
      <c r="B202" s="194"/>
      <c r="H202" s="288"/>
      <c r="K202" s="288"/>
      <c r="X202" s="186"/>
    </row>
    <row r="203" spans="2:24" outlineLevel="1" x14ac:dyDescent="0.35">
      <c r="B203" s="194"/>
      <c r="H203" s="288"/>
      <c r="K203" s="288"/>
      <c r="X203" s="186"/>
    </row>
    <row r="204" spans="2:24" outlineLevel="1" x14ac:dyDescent="0.35">
      <c r="B204" s="194"/>
      <c r="H204" s="288"/>
      <c r="K204" s="288"/>
      <c r="X204" s="186"/>
    </row>
    <row r="205" spans="2:24" outlineLevel="1" x14ac:dyDescent="0.35">
      <c r="B205" s="194"/>
      <c r="H205" s="288"/>
      <c r="K205" s="288"/>
      <c r="X205" s="186"/>
    </row>
    <row r="206" spans="2:24" outlineLevel="1" x14ac:dyDescent="0.35">
      <c r="B206" s="194"/>
      <c r="H206" s="288"/>
      <c r="K206" s="288"/>
      <c r="X206" s="186"/>
    </row>
    <row r="207" spans="2:24" outlineLevel="1" x14ac:dyDescent="0.35">
      <c r="B207" s="194"/>
      <c r="H207" s="288"/>
      <c r="K207" s="288"/>
      <c r="X207" s="186"/>
    </row>
    <row r="208" spans="2:24" outlineLevel="1" x14ac:dyDescent="0.35">
      <c r="B208" s="194"/>
      <c r="H208" s="288"/>
      <c r="K208" s="288"/>
      <c r="X208" s="186"/>
    </row>
    <row r="209" spans="1:24" outlineLevel="1" x14ac:dyDescent="0.35">
      <c r="B209" s="194"/>
      <c r="H209" s="288"/>
      <c r="K209" s="288"/>
      <c r="X209" s="186"/>
    </row>
    <row r="210" spans="1:24" outlineLevel="1" x14ac:dyDescent="0.35">
      <c r="B210" s="194"/>
      <c r="H210" s="288"/>
      <c r="K210" s="288"/>
      <c r="X210" s="186"/>
    </row>
    <row r="211" spans="1:24" outlineLevel="1" x14ac:dyDescent="0.35">
      <c r="B211" s="194"/>
      <c r="H211" s="288"/>
      <c r="K211" s="288"/>
      <c r="X211" s="186"/>
    </row>
    <row r="212" spans="1:24" outlineLevel="1" x14ac:dyDescent="0.35">
      <c r="B212" s="194"/>
      <c r="H212" s="288"/>
      <c r="K212" s="288"/>
      <c r="X212" s="186"/>
    </row>
    <row r="213" spans="1:24" outlineLevel="1" x14ac:dyDescent="0.35">
      <c r="B213" s="194"/>
      <c r="H213" s="288"/>
      <c r="K213" s="288"/>
      <c r="X213" s="186"/>
    </row>
    <row r="214" spans="1:24" outlineLevel="1" x14ac:dyDescent="0.35">
      <c r="B214" s="194"/>
      <c r="H214" s="288"/>
      <c r="K214" s="288"/>
      <c r="X214" s="186"/>
    </row>
    <row r="215" spans="1:24" outlineLevel="1" x14ac:dyDescent="0.35">
      <c r="B215" s="194"/>
      <c r="H215" s="288"/>
      <c r="K215" s="288"/>
      <c r="X215" s="186"/>
    </row>
    <row r="216" spans="1:24" outlineLevel="1" x14ac:dyDescent="0.35">
      <c r="B216" s="194"/>
      <c r="H216" s="288"/>
      <c r="K216" s="288"/>
      <c r="X216" s="186"/>
    </row>
    <row r="217" spans="1:24" outlineLevel="1" x14ac:dyDescent="0.35">
      <c r="B217" s="194"/>
      <c r="H217" s="288"/>
      <c r="K217" s="288"/>
      <c r="X217" s="186"/>
    </row>
    <row r="218" spans="1:24" outlineLevel="1" x14ac:dyDescent="0.35">
      <c r="B218" s="194"/>
      <c r="H218" s="288"/>
      <c r="K218" s="288"/>
      <c r="X218" s="186"/>
    </row>
    <row r="219" spans="1:24" outlineLevel="1" x14ac:dyDescent="0.35">
      <c r="B219" s="194"/>
      <c r="H219" s="288"/>
      <c r="K219" s="288"/>
      <c r="X219" s="186"/>
    </row>
    <row r="220" spans="1:24" outlineLevel="1" x14ac:dyDescent="0.35">
      <c r="B220" s="194"/>
      <c r="H220" s="288"/>
      <c r="K220" s="288"/>
      <c r="X220" s="186"/>
    </row>
    <row r="221" spans="1:24" ht="13.15" outlineLevel="1" thickBot="1" x14ac:dyDescent="0.4">
      <c r="B221" s="194"/>
      <c r="K221" s="288"/>
      <c r="X221" s="186"/>
    </row>
    <row r="222" spans="1:24" s="316" customFormat="1" ht="21" thickBot="1" x14ac:dyDescent="0.65">
      <c r="A222" s="314" t="s">
        <v>91</v>
      </c>
      <c r="B222" s="315"/>
      <c r="D222" s="317"/>
      <c r="E222" s="318"/>
      <c r="H222" s="319"/>
    </row>
    <row r="223" spans="1:24" s="287" customFormat="1" ht="13.15" x14ac:dyDescent="0.4">
      <c r="A223" s="287" t="s">
        <v>30</v>
      </c>
      <c r="B223" s="320" t="s">
        <v>76</v>
      </c>
      <c r="C223" s="287" t="s">
        <v>31</v>
      </c>
      <c r="D223" s="320" t="s">
        <v>26</v>
      </c>
      <c r="E223" s="287" t="s">
        <v>77</v>
      </c>
      <c r="F223" s="287" t="s">
        <v>78</v>
      </c>
    </row>
    <row r="224" spans="1:24" ht="13.5" customHeight="1" outlineLevel="1" x14ac:dyDescent="0.35">
      <c r="A224" s="186">
        <v>1</v>
      </c>
      <c r="B224" s="194"/>
      <c r="C224" s="194"/>
      <c r="D224" s="194"/>
      <c r="E224" s="194"/>
      <c r="F224" s="194"/>
      <c r="G224" s="194"/>
      <c r="H224" s="288"/>
      <c r="K224" s="288"/>
      <c r="X224" s="186"/>
    </row>
    <row r="225" spans="1:24" ht="13.5" customHeight="1" outlineLevel="1" x14ac:dyDescent="0.35">
      <c r="A225" s="186">
        <v>2</v>
      </c>
      <c r="B225" s="194"/>
      <c r="C225" s="96"/>
      <c r="E225" s="324"/>
      <c r="H225" s="288"/>
      <c r="K225" s="288"/>
      <c r="X225" s="186"/>
    </row>
    <row r="226" spans="1:24" ht="13.5" customHeight="1" outlineLevel="1" x14ac:dyDescent="0.35">
      <c r="A226" s="186">
        <v>3</v>
      </c>
      <c r="B226" s="194"/>
      <c r="C226" s="96"/>
      <c r="E226" s="324"/>
      <c r="H226" s="288"/>
      <c r="K226" s="288"/>
      <c r="X226" s="186"/>
    </row>
    <row r="227" spans="1:24" ht="13.5" customHeight="1" outlineLevel="1" x14ac:dyDescent="0.35">
      <c r="A227" s="186">
        <v>4</v>
      </c>
      <c r="B227" s="194"/>
      <c r="C227" s="96"/>
      <c r="E227" s="324"/>
      <c r="H227" s="288"/>
      <c r="K227" s="288"/>
      <c r="X227" s="186"/>
    </row>
    <row r="228" spans="1:24" ht="13.5" customHeight="1" outlineLevel="1" x14ac:dyDescent="0.35">
      <c r="A228" s="186">
        <v>5</v>
      </c>
      <c r="B228" s="194"/>
      <c r="C228" s="96"/>
      <c r="E228" s="324"/>
      <c r="H228" s="288"/>
      <c r="I228" s="325"/>
      <c r="K228" s="288"/>
      <c r="X228" s="186"/>
    </row>
    <row r="229" spans="1:24" ht="13.5" customHeight="1" outlineLevel="1" x14ac:dyDescent="0.35">
      <c r="A229" s="186">
        <v>6</v>
      </c>
      <c r="B229" s="194"/>
      <c r="C229" s="96"/>
      <c r="E229" s="324"/>
      <c r="H229" s="288"/>
      <c r="K229" s="288"/>
      <c r="X229" s="186"/>
    </row>
    <row r="230" spans="1:24" ht="13.5" customHeight="1" outlineLevel="1" x14ac:dyDescent="0.35">
      <c r="A230" s="186">
        <v>7</v>
      </c>
      <c r="B230" s="194"/>
      <c r="C230" s="96"/>
      <c r="E230" s="324"/>
      <c r="H230" s="288"/>
      <c r="K230" s="288"/>
      <c r="X230" s="186"/>
    </row>
    <row r="231" spans="1:24" ht="13.5" customHeight="1" outlineLevel="1" x14ac:dyDescent="0.35">
      <c r="A231" s="186">
        <v>8</v>
      </c>
      <c r="B231" s="194"/>
      <c r="C231" s="96"/>
      <c r="E231" s="324"/>
      <c r="H231" s="288"/>
      <c r="K231" s="288"/>
      <c r="X231" s="186"/>
    </row>
    <row r="232" spans="1:24" ht="13.5" customHeight="1" outlineLevel="1" x14ac:dyDescent="0.35">
      <c r="A232" s="186">
        <v>9</v>
      </c>
      <c r="B232" s="194"/>
      <c r="C232" s="194"/>
      <c r="D232" s="194"/>
      <c r="E232" s="194"/>
      <c r="F232" s="194"/>
      <c r="G232" s="194"/>
      <c r="H232" s="194"/>
      <c r="K232" s="288"/>
      <c r="X232" s="186"/>
    </row>
    <row r="233" spans="1:24" ht="13.5" customHeight="1" outlineLevel="1" x14ac:dyDescent="0.35">
      <c r="A233" s="186">
        <v>10</v>
      </c>
      <c r="B233" s="194"/>
      <c r="C233" s="96"/>
      <c r="E233" s="324"/>
      <c r="H233" s="288"/>
      <c r="K233" s="288"/>
      <c r="X233" s="186"/>
    </row>
    <row r="234" spans="1:24" ht="13.5" customHeight="1" outlineLevel="1" x14ac:dyDescent="0.35">
      <c r="A234" s="186">
        <v>11</v>
      </c>
      <c r="B234" s="194"/>
      <c r="C234" s="96"/>
      <c r="E234" s="324"/>
      <c r="H234" s="288"/>
      <c r="K234" s="288"/>
      <c r="X234" s="186"/>
    </row>
    <row r="235" spans="1:24" ht="13.5" customHeight="1" outlineLevel="1" x14ac:dyDescent="0.35">
      <c r="A235" s="186">
        <v>12</v>
      </c>
      <c r="B235" s="194"/>
      <c r="C235" s="96"/>
      <c r="E235" s="324"/>
      <c r="H235" s="288"/>
      <c r="K235" s="288"/>
      <c r="X235" s="186"/>
    </row>
    <row r="236" spans="1:24" ht="13.5" customHeight="1" outlineLevel="1" x14ac:dyDescent="0.35">
      <c r="A236" s="186">
        <v>13</v>
      </c>
      <c r="B236" s="194"/>
      <c r="C236" s="96"/>
      <c r="E236" s="324"/>
      <c r="H236" s="288"/>
      <c r="K236" s="288"/>
      <c r="X236" s="186"/>
    </row>
    <row r="237" spans="1:24" ht="13.5" customHeight="1" outlineLevel="1" x14ac:dyDescent="0.35">
      <c r="A237" s="186">
        <v>14</v>
      </c>
      <c r="B237" s="194"/>
      <c r="C237" s="96"/>
      <c r="E237" s="324"/>
      <c r="H237" s="288"/>
      <c r="K237" s="288"/>
      <c r="X237" s="186"/>
    </row>
    <row r="238" spans="1:24" ht="13.5" customHeight="1" outlineLevel="1" x14ac:dyDescent="0.35">
      <c r="A238" s="186">
        <v>15</v>
      </c>
      <c r="B238" s="194"/>
      <c r="C238" s="96"/>
      <c r="E238" s="324"/>
      <c r="H238" s="288"/>
      <c r="K238" s="288"/>
      <c r="X238" s="186"/>
    </row>
    <row r="239" spans="1:24" ht="13.5" customHeight="1" outlineLevel="1" x14ac:dyDescent="0.35">
      <c r="A239" s="186">
        <v>16</v>
      </c>
      <c r="B239" s="194"/>
      <c r="C239" s="96"/>
      <c r="E239" s="324"/>
      <c r="H239" s="288"/>
      <c r="K239" s="288"/>
      <c r="X239" s="186"/>
    </row>
    <row r="240" spans="1:24" ht="13.5" customHeight="1" outlineLevel="1" x14ac:dyDescent="0.35">
      <c r="A240" s="186">
        <v>17</v>
      </c>
      <c r="B240" s="194"/>
      <c r="C240" s="96"/>
      <c r="E240" s="324"/>
      <c r="H240" s="288"/>
      <c r="K240" s="288"/>
      <c r="X240" s="186"/>
    </row>
    <row r="241" spans="1:24" ht="13.5" customHeight="1" outlineLevel="1" x14ac:dyDescent="0.35">
      <c r="A241" s="186">
        <v>18</v>
      </c>
      <c r="B241" s="194"/>
      <c r="C241" s="96"/>
      <c r="E241" s="324"/>
      <c r="H241" s="288"/>
      <c r="K241" s="288"/>
      <c r="X241" s="186"/>
    </row>
    <row r="242" spans="1:24" ht="13.5" customHeight="1" outlineLevel="1" x14ac:dyDescent="0.35">
      <c r="A242" s="186">
        <v>19</v>
      </c>
      <c r="B242" s="194"/>
      <c r="C242" s="96"/>
      <c r="E242" s="324"/>
      <c r="H242" s="288"/>
      <c r="K242" s="288"/>
      <c r="X242" s="186"/>
    </row>
    <row r="243" spans="1:24" ht="13.5" customHeight="1" outlineLevel="1" x14ac:dyDescent="0.35">
      <c r="A243" s="186">
        <v>20</v>
      </c>
      <c r="B243" s="194"/>
      <c r="C243" s="96"/>
      <c r="E243" s="324"/>
      <c r="H243" s="288"/>
      <c r="K243" s="288"/>
      <c r="X243" s="186"/>
    </row>
    <row r="244" spans="1:24" ht="13.5" customHeight="1" outlineLevel="1" x14ac:dyDescent="0.35">
      <c r="A244" s="186">
        <v>21</v>
      </c>
      <c r="B244" s="194"/>
      <c r="C244" s="96"/>
      <c r="E244" s="324"/>
      <c r="H244" s="288"/>
      <c r="K244" s="288"/>
      <c r="X244" s="186"/>
    </row>
    <row r="245" spans="1:24" ht="13.5" customHeight="1" outlineLevel="1" x14ac:dyDescent="0.35">
      <c r="A245" s="186">
        <v>22</v>
      </c>
      <c r="B245" s="194"/>
      <c r="C245" s="96"/>
      <c r="E245" s="324"/>
      <c r="H245" s="288"/>
      <c r="K245" s="288"/>
      <c r="X245" s="186"/>
    </row>
    <row r="246" spans="1:24" ht="13.5" customHeight="1" outlineLevel="1" x14ac:dyDescent="0.35">
      <c r="A246" s="186">
        <v>23</v>
      </c>
      <c r="B246" s="194"/>
      <c r="C246" s="96"/>
      <c r="E246" s="324"/>
      <c r="H246" s="288"/>
      <c r="K246" s="288"/>
      <c r="X246" s="186"/>
    </row>
    <row r="247" spans="1:24" ht="13.5" customHeight="1" outlineLevel="1" x14ac:dyDescent="0.35">
      <c r="A247" s="186">
        <v>24</v>
      </c>
      <c r="B247" s="194"/>
      <c r="C247" s="96"/>
      <c r="E247" s="324"/>
      <c r="H247" s="288"/>
      <c r="K247" s="288"/>
      <c r="X247" s="186"/>
    </row>
    <row r="248" spans="1:24" ht="13.5" customHeight="1" outlineLevel="1" x14ac:dyDescent="0.35">
      <c r="A248" s="186">
        <v>25</v>
      </c>
      <c r="B248" s="194"/>
      <c r="C248" s="96"/>
      <c r="E248" s="324"/>
      <c r="H248" s="288"/>
      <c r="K248" s="288"/>
      <c r="X248" s="186"/>
    </row>
    <row r="249" spans="1:24" ht="13.5" customHeight="1" outlineLevel="1" x14ac:dyDescent="0.35">
      <c r="A249" s="186">
        <v>26</v>
      </c>
      <c r="B249" s="194"/>
      <c r="C249" s="96"/>
      <c r="E249" s="324"/>
      <c r="H249" s="288"/>
      <c r="K249" s="288"/>
      <c r="X249" s="186"/>
    </row>
    <row r="250" spans="1:24" ht="13.5" customHeight="1" outlineLevel="1" x14ac:dyDescent="0.35">
      <c r="A250" s="186">
        <v>27</v>
      </c>
      <c r="B250" s="194"/>
      <c r="C250" s="96"/>
      <c r="E250" s="324"/>
      <c r="H250" s="288"/>
      <c r="K250" s="288"/>
      <c r="X250" s="186"/>
    </row>
    <row r="251" spans="1:24" ht="13.5" customHeight="1" outlineLevel="1" x14ac:dyDescent="0.35">
      <c r="A251" s="186">
        <v>28</v>
      </c>
      <c r="B251" s="194"/>
      <c r="C251" s="96"/>
      <c r="E251" s="324"/>
      <c r="H251" s="288"/>
      <c r="K251" s="288"/>
      <c r="X251" s="186"/>
    </row>
    <row r="252" spans="1:24" ht="13.5" customHeight="1" outlineLevel="1" x14ac:dyDescent="0.35">
      <c r="A252" s="186">
        <v>29</v>
      </c>
      <c r="B252" s="194"/>
      <c r="C252" s="96"/>
      <c r="E252" s="324"/>
      <c r="H252" s="288"/>
      <c r="K252" s="288"/>
      <c r="X252" s="186"/>
    </row>
    <row r="253" spans="1:24" ht="13.5" customHeight="1" outlineLevel="1" x14ac:dyDescent="0.35">
      <c r="A253" s="186">
        <v>30</v>
      </c>
      <c r="B253" s="194"/>
      <c r="C253" s="96"/>
      <c r="E253" s="324"/>
      <c r="H253" s="288"/>
      <c r="K253" s="288"/>
      <c r="X253" s="186"/>
    </row>
    <row r="254" spans="1:24" ht="13.5" customHeight="1" outlineLevel="1" x14ac:dyDescent="0.35">
      <c r="A254" s="186">
        <v>31</v>
      </c>
      <c r="B254" s="194"/>
      <c r="C254" s="96"/>
      <c r="E254" s="324"/>
      <c r="H254" s="288"/>
      <c r="K254" s="288"/>
      <c r="X254" s="186"/>
    </row>
    <row r="255" spans="1:24" ht="13.5" customHeight="1" outlineLevel="1" x14ac:dyDescent="0.35">
      <c r="A255" s="186">
        <v>32</v>
      </c>
      <c r="B255" s="194"/>
      <c r="C255" s="96"/>
      <c r="E255" s="324"/>
      <c r="H255" s="288"/>
      <c r="K255" s="288"/>
      <c r="X255" s="186"/>
    </row>
    <row r="256" spans="1:24" ht="13.5" customHeight="1" outlineLevel="1" x14ac:dyDescent="0.35">
      <c r="A256" s="186">
        <v>33</v>
      </c>
      <c r="B256" s="194"/>
      <c r="C256" s="96"/>
      <c r="E256" s="324"/>
      <c r="H256" s="288"/>
      <c r="K256" s="288"/>
      <c r="X256" s="186"/>
    </row>
    <row r="257" spans="1:24" ht="13.5" customHeight="1" outlineLevel="1" x14ac:dyDescent="0.35">
      <c r="A257" s="186">
        <v>34</v>
      </c>
      <c r="B257" s="194"/>
      <c r="C257" s="96"/>
      <c r="E257" s="324"/>
      <c r="H257" s="288"/>
      <c r="K257" s="288"/>
      <c r="X257" s="186"/>
    </row>
    <row r="258" spans="1:24" ht="13.5" customHeight="1" outlineLevel="1" x14ac:dyDescent="0.35">
      <c r="A258" s="186">
        <v>35</v>
      </c>
      <c r="B258" s="194"/>
      <c r="C258" s="96"/>
      <c r="E258" s="324"/>
      <c r="H258" s="288"/>
      <c r="K258" s="288"/>
      <c r="X258" s="186"/>
    </row>
    <row r="259" spans="1:24" ht="13.5" customHeight="1" outlineLevel="1" x14ac:dyDescent="0.35">
      <c r="A259" s="186">
        <v>36</v>
      </c>
      <c r="B259" s="194"/>
      <c r="C259" s="96"/>
      <c r="E259" s="324"/>
      <c r="H259" s="288"/>
      <c r="K259" s="288"/>
      <c r="X259" s="186"/>
    </row>
    <row r="260" spans="1:24" ht="13.5" customHeight="1" outlineLevel="1" x14ac:dyDescent="0.35">
      <c r="A260" s="186">
        <v>37</v>
      </c>
      <c r="B260" s="194"/>
      <c r="C260" s="96"/>
      <c r="E260" s="324"/>
      <c r="H260" s="288"/>
      <c r="K260" s="288"/>
      <c r="X260" s="186"/>
    </row>
    <row r="261" spans="1:24" ht="13.5" customHeight="1" outlineLevel="1" x14ac:dyDescent="0.35">
      <c r="A261" s="186">
        <v>38</v>
      </c>
      <c r="B261" s="194"/>
      <c r="C261" s="96"/>
      <c r="E261" s="324"/>
      <c r="H261" s="288"/>
      <c r="K261" s="288"/>
      <c r="X261" s="186"/>
    </row>
    <row r="262" spans="1:24" ht="13.5" customHeight="1" outlineLevel="1" x14ac:dyDescent="0.35">
      <c r="A262" s="186">
        <v>39</v>
      </c>
      <c r="B262" s="194"/>
      <c r="C262" s="96"/>
      <c r="E262" s="324"/>
      <c r="H262" s="288"/>
      <c r="K262" s="288"/>
      <c r="X262" s="186"/>
    </row>
    <row r="263" spans="1:24" ht="13.5" customHeight="1" outlineLevel="1" x14ac:dyDescent="0.35">
      <c r="A263" s="186">
        <v>40</v>
      </c>
      <c r="B263" s="194"/>
      <c r="C263" s="96"/>
      <c r="E263" s="324"/>
      <c r="H263" s="288"/>
      <c r="K263" s="288"/>
      <c r="X263" s="186"/>
    </row>
    <row r="264" spans="1:24" ht="13.5" customHeight="1" outlineLevel="1" x14ac:dyDescent="0.35">
      <c r="A264" s="186">
        <v>41</v>
      </c>
      <c r="B264" s="194"/>
      <c r="C264" s="96"/>
      <c r="E264" s="324"/>
      <c r="H264" s="288"/>
      <c r="K264" s="288"/>
      <c r="X264" s="186"/>
    </row>
    <row r="265" spans="1:24" ht="13.5" customHeight="1" outlineLevel="1" x14ac:dyDescent="0.35">
      <c r="A265" s="186">
        <v>42</v>
      </c>
      <c r="B265" s="194"/>
      <c r="C265" s="96"/>
      <c r="E265" s="324"/>
      <c r="H265" s="288"/>
      <c r="K265" s="288"/>
      <c r="X265" s="186"/>
    </row>
    <row r="266" spans="1:24" ht="13.5" customHeight="1" outlineLevel="1" x14ac:dyDescent="0.35">
      <c r="A266" s="186">
        <v>43</v>
      </c>
      <c r="B266" s="194"/>
      <c r="C266" s="96"/>
      <c r="E266" s="324"/>
      <c r="H266" s="288"/>
      <c r="K266" s="288"/>
      <c r="X266" s="186"/>
    </row>
    <row r="267" spans="1:24" ht="13.5" customHeight="1" outlineLevel="1" x14ac:dyDescent="0.35">
      <c r="A267" s="186">
        <v>44</v>
      </c>
      <c r="B267" s="194"/>
      <c r="C267" s="96"/>
      <c r="E267" s="324"/>
      <c r="H267" s="288"/>
      <c r="K267" s="288"/>
      <c r="X267" s="186"/>
    </row>
    <row r="268" spans="1:24" ht="13.5" customHeight="1" outlineLevel="1" x14ac:dyDescent="0.35">
      <c r="A268" s="186">
        <v>45</v>
      </c>
      <c r="B268" s="194"/>
      <c r="C268" s="96"/>
      <c r="E268" s="324"/>
      <c r="H268" s="288"/>
      <c r="K268" s="288"/>
      <c r="X268" s="186"/>
    </row>
    <row r="269" spans="1:24" ht="13.5" customHeight="1" outlineLevel="1" x14ac:dyDescent="0.35">
      <c r="A269" s="186">
        <v>46</v>
      </c>
      <c r="B269" s="194"/>
      <c r="C269" s="96"/>
      <c r="E269" s="324"/>
      <c r="H269" s="288"/>
      <c r="K269" s="288"/>
      <c r="X269" s="186"/>
    </row>
    <row r="270" spans="1:24" ht="13.5" customHeight="1" outlineLevel="1" x14ac:dyDescent="0.35">
      <c r="A270" s="186">
        <v>47</v>
      </c>
      <c r="B270" s="194"/>
      <c r="C270" s="96"/>
      <c r="E270" s="324"/>
      <c r="H270" s="288"/>
      <c r="K270" s="288"/>
      <c r="X270" s="186"/>
    </row>
    <row r="271" spans="1:24" ht="13.5" customHeight="1" outlineLevel="1" x14ac:dyDescent="0.35">
      <c r="A271" s="186">
        <v>48</v>
      </c>
      <c r="B271" s="194"/>
      <c r="C271" s="96"/>
      <c r="E271" s="324"/>
      <c r="H271" s="288"/>
      <c r="K271" s="288"/>
      <c r="X271" s="186"/>
    </row>
    <row r="272" spans="1:24" ht="13.5" customHeight="1" outlineLevel="1" x14ac:dyDescent="0.35">
      <c r="A272" s="186">
        <v>49</v>
      </c>
      <c r="B272" s="194"/>
      <c r="C272" s="96"/>
      <c r="E272" s="324"/>
      <c r="H272" s="288"/>
      <c r="K272" s="288"/>
      <c r="X272" s="186"/>
    </row>
    <row r="273" spans="1:24" ht="13.5" customHeight="1" outlineLevel="1" x14ac:dyDescent="0.35">
      <c r="A273" s="186">
        <v>50</v>
      </c>
      <c r="B273" s="194"/>
      <c r="C273" s="96"/>
      <c r="E273" s="324"/>
      <c r="H273" s="288"/>
      <c r="K273" s="288"/>
      <c r="X273" s="186"/>
    </row>
    <row r="274" spans="1:24" ht="13.5" customHeight="1" outlineLevel="1" x14ac:dyDescent="0.35">
      <c r="A274" s="186">
        <v>51</v>
      </c>
      <c r="B274" s="194"/>
      <c r="C274" s="96"/>
      <c r="E274" s="324"/>
      <c r="H274" s="288"/>
      <c r="K274" s="288"/>
      <c r="X274" s="186"/>
    </row>
    <row r="275" spans="1:24" ht="13.5" customHeight="1" outlineLevel="1" x14ac:dyDescent="0.35">
      <c r="A275" s="186">
        <v>52</v>
      </c>
      <c r="B275" s="194"/>
      <c r="G275" s="186">
        <v>39</v>
      </c>
      <c r="H275" s="288"/>
      <c r="K275" s="288"/>
      <c r="X275" s="186"/>
    </row>
    <row r="276" spans="1:24" ht="13.5" customHeight="1" outlineLevel="1" x14ac:dyDescent="0.35">
      <c r="A276" s="186">
        <v>53</v>
      </c>
      <c r="B276" s="194"/>
      <c r="H276" s="288"/>
      <c r="K276" s="288"/>
      <c r="X276" s="186"/>
    </row>
    <row r="277" spans="1:24" ht="13.5" customHeight="1" outlineLevel="1" x14ac:dyDescent="0.35">
      <c r="A277" s="186">
        <v>54</v>
      </c>
      <c r="B277" s="194"/>
      <c r="G277" s="186">
        <v>19</v>
      </c>
      <c r="H277" s="288"/>
      <c r="K277" s="288"/>
      <c r="X277" s="186"/>
    </row>
    <row r="278" spans="1:24" ht="13.5" customHeight="1" outlineLevel="1" x14ac:dyDescent="0.35">
      <c r="A278" s="186">
        <v>55</v>
      </c>
      <c r="B278" s="194"/>
      <c r="G278" s="186">
        <v>38</v>
      </c>
      <c r="H278" s="288"/>
      <c r="K278" s="288"/>
      <c r="X278" s="186"/>
    </row>
    <row r="279" spans="1:24" ht="13.5" customHeight="1" outlineLevel="1" x14ac:dyDescent="0.35">
      <c r="A279" s="186">
        <v>56</v>
      </c>
      <c r="B279" s="194"/>
      <c r="G279" s="186">
        <v>20</v>
      </c>
      <c r="H279" s="288"/>
      <c r="K279" s="288"/>
      <c r="X279" s="186"/>
    </row>
    <row r="280" spans="1:24" ht="13.5" customHeight="1" outlineLevel="1" x14ac:dyDescent="0.35">
      <c r="A280" s="186">
        <v>57</v>
      </c>
      <c r="B280" s="194"/>
      <c r="G280" s="186">
        <v>40</v>
      </c>
      <c r="H280" s="288"/>
      <c r="K280" s="288"/>
      <c r="X280" s="186"/>
    </row>
    <row r="281" spans="1:24" ht="13.5" customHeight="1" outlineLevel="1" x14ac:dyDescent="0.35">
      <c r="A281" s="186">
        <v>58</v>
      </c>
      <c r="B281" s="194"/>
      <c r="G281" s="186">
        <v>18</v>
      </c>
      <c r="H281" s="288"/>
      <c r="K281" s="288"/>
      <c r="X281" s="186"/>
    </row>
    <row r="282" spans="1:24" ht="13.5" customHeight="1" outlineLevel="1" x14ac:dyDescent="0.35">
      <c r="A282" s="186">
        <v>59</v>
      </c>
      <c r="B282" s="194"/>
      <c r="G282" s="186">
        <v>47</v>
      </c>
      <c r="H282" s="288"/>
      <c r="K282" s="288"/>
      <c r="X282" s="186"/>
    </row>
    <row r="283" spans="1:24" ht="13.5" customHeight="1" outlineLevel="1" x14ac:dyDescent="0.35">
      <c r="A283" s="186">
        <v>60</v>
      </c>
      <c r="B283" s="194"/>
      <c r="G283" s="186">
        <v>60</v>
      </c>
      <c r="H283" s="288"/>
      <c r="K283" s="288"/>
      <c r="X283" s="186"/>
    </row>
    <row r="284" spans="1:24" ht="13.5" customHeight="1" outlineLevel="1" x14ac:dyDescent="0.35">
      <c r="A284" s="186">
        <v>61</v>
      </c>
      <c r="B284" s="194"/>
      <c r="G284" s="186">
        <v>23</v>
      </c>
      <c r="H284" s="288"/>
      <c r="K284" s="288"/>
    </row>
    <row r="285" spans="1:24" ht="13.5" customHeight="1" outlineLevel="1" x14ac:dyDescent="0.35">
      <c r="A285" s="186">
        <v>62</v>
      </c>
      <c r="B285" s="194"/>
      <c r="H285" s="288"/>
      <c r="K285" s="288"/>
    </row>
    <row r="286" spans="1:24" ht="13.5" customHeight="1" outlineLevel="1" x14ac:dyDescent="0.35">
      <c r="A286" s="186">
        <v>63</v>
      </c>
      <c r="B286" s="194"/>
      <c r="H286" s="288"/>
      <c r="K286" s="288"/>
    </row>
    <row r="287" spans="1:24" ht="13.5" customHeight="1" outlineLevel="1" x14ac:dyDescent="0.35">
      <c r="A287" s="186">
        <v>64</v>
      </c>
      <c r="B287" s="194"/>
      <c r="G287" s="186">
        <v>21</v>
      </c>
      <c r="H287" s="288"/>
      <c r="K287" s="288"/>
    </row>
    <row r="288" spans="1:24" ht="13.5" customHeight="1" outlineLevel="1" x14ac:dyDescent="0.35">
      <c r="B288" s="194"/>
      <c r="H288" s="288"/>
      <c r="K288" s="288"/>
    </row>
    <row r="289" spans="2:11" ht="13.5" customHeight="1" outlineLevel="1" x14ac:dyDescent="0.35">
      <c r="B289" s="194"/>
      <c r="H289" s="288"/>
      <c r="K289" s="288"/>
    </row>
    <row r="290" spans="2:11" ht="13.5" customHeight="1" outlineLevel="1" x14ac:dyDescent="0.35">
      <c r="B290" s="194"/>
      <c r="H290" s="288"/>
      <c r="K290" s="288"/>
    </row>
    <row r="291" spans="2:11" ht="13.5" customHeight="1" outlineLevel="1" x14ac:dyDescent="0.35">
      <c r="B291" s="194"/>
      <c r="H291" s="288"/>
      <c r="K291" s="288"/>
    </row>
    <row r="292" spans="2:11" ht="13.5" customHeight="1" outlineLevel="1" x14ac:dyDescent="0.35">
      <c r="B292" s="194"/>
      <c r="H292" s="288"/>
      <c r="K292" s="288"/>
    </row>
    <row r="293" spans="2:11" ht="13.5" customHeight="1" outlineLevel="1" x14ac:dyDescent="0.35">
      <c r="B293" s="194"/>
      <c r="H293" s="288"/>
      <c r="K293" s="288"/>
    </row>
    <row r="294" spans="2:11" ht="13.5" customHeight="1" outlineLevel="1" x14ac:dyDescent="0.35">
      <c r="B294" s="194"/>
      <c r="H294" s="288"/>
      <c r="K294" s="288"/>
    </row>
    <row r="295" spans="2:11" ht="13.5" customHeight="1" outlineLevel="1" x14ac:dyDescent="0.35">
      <c r="B295" s="194"/>
      <c r="H295" s="288"/>
      <c r="K295" s="288"/>
    </row>
    <row r="296" spans="2:11" ht="13.5" customHeight="1" outlineLevel="1" x14ac:dyDescent="0.35">
      <c r="B296" s="194"/>
      <c r="H296" s="288"/>
      <c r="K296" s="288"/>
    </row>
    <row r="297" spans="2:11" ht="13.5" customHeight="1" outlineLevel="1" x14ac:dyDescent="0.35">
      <c r="B297" s="194"/>
      <c r="H297" s="288"/>
      <c r="K297" s="288"/>
    </row>
    <row r="298" spans="2:11" ht="13.5" customHeight="1" outlineLevel="1" x14ac:dyDescent="0.35">
      <c r="B298" s="194"/>
      <c r="H298" s="288"/>
      <c r="K298" s="288"/>
    </row>
    <row r="299" spans="2:11" ht="13.5" customHeight="1" outlineLevel="1" x14ac:dyDescent="0.35">
      <c r="B299" s="194"/>
      <c r="H299" s="288"/>
      <c r="K299" s="288"/>
    </row>
    <row r="300" spans="2:11" ht="13.5" customHeight="1" outlineLevel="1" x14ac:dyDescent="0.35">
      <c r="B300" s="194"/>
      <c r="H300" s="288"/>
      <c r="K300" s="288"/>
    </row>
    <row r="301" spans="2:11" ht="13.5" customHeight="1" outlineLevel="1" x14ac:dyDescent="0.35">
      <c r="B301" s="194"/>
      <c r="H301" s="288"/>
      <c r="K301" s="288"/>
    </row>
    <row r="302" spans="2:11" ht="13.5" customHeight="1" outlineLevel="1" x14ac:dyDescent="0.35">
      <c r="B302" s="194"/>
      <c r="H302" s="288"/>
      <c r="K302" s="288"/>
    </row>
    <row r="303" spans="2:11" ht="13.5" customHeight="1" outlineLevel="1" x14ac:dyDescent="0.35">
      <c r="B303" s="194"/>
      <c r="K303" s="288"/>
    </row>
    <row r="304" spans="2:11" ht="13.5" customHeight="1" outlineLevel="1" x14ac:dyDescent="0.35">
      <c r="B304" s="194"/>
      <c r="K304" s="288"/>
    </row>
    <row r="305" spans="2:11" ht="13.5" customHeight="1" outlineLevel="1" x14ac:dyDescent="0.35">
      <c r="B305" s="194"/>
      <c r="K305" s="288"/>
    </row>
    <row r="306" spans="2:11" ht="13.5" customHeight="1" outlineLevel="1" x14ac:dyDescent="0.35">
      <c r="B306" s="194"/>
      <c r="K306" s="288"/>
    </row>
    <row r="307" spans="2:11" ht="13.5" customHeight="1" outlineLevel="1" x14ac:dyDescent="0.35">
      <c r="B307" s="194"/>
      <c r="K307" s="288"/>
    </row>
    <row r="308" spans="2:11" ht="13.5" customHeight="1" outlineLevel="1" x14ac:dyDescent="0.35">
      <c r="B308" s="194"/>
      <c r="K308" s="288"/>
    </row>
    <row r="309" spans="2:11" ht="13.5" customHeight="1" outlineLevel="1" x14ac:dyDescent="0.35">
      <c r="B309" s="194"/>
      <c r="K309" s="288"/>
    </row>
    <row r="310" spans="2:11" ht="13.5" customHeight="1" outlineLevel="1" x14ac:dyDescent="0.35">
      <c r="B310" s="194"/>
      <c r="K310" s="288"/>
    </row>
    <row r="311" spans="2:11" ht="13.5" customHeight="1" outlineLevel="1" x14ac:dyDescent="0.35">
      <c r="B311" s="194"/>
      <c r="K311" s="288"/>
    </row>
    <row r="312" spans="2:11" ht="13.5" customHeight="1" outlineLevel="1" x14ac:dyDescent="0.35">
      <c r="B312" s="194"/>
      <c r="K312" s="288"/>
    </row>
    <row r="313" spans="2:11" ht="13.5" customHeight="1" outlineLevel="1" x14ac:dyDescent="0.35">
      <c r="B313" s="194"/>
      <c r="K313" s="288"/>
    </row>
    <row r="314" spans="2:11" ht="13.5" customHeight="1" outlineLevel="1" x14ac:dyDescent="0.35">
      <c r="B314" s="194"/>
      <c r="K314" s="288"/>
    </row>
    <row r="315" spans="2:11" ht="13.5" customHeight="1" outlineLevel="1" x14ac:dyDescent="0.35">
      <c r="B315" s="194"/>
      <c r="K315" s="288"/>
    </row>
    <row r="316" spans="2:11" ht="13.5" customHeight="1" outlineLevel="1" x14ac:dyDescent="0.35">
      <c r="B316" s="194"/>
      <c r="K316" s="288"/>
    </row>
    <row r="317" spans="2:11" ht="13.5" customHeight="1" outlineLevel="1" x14ac:dyDescent="0.35">
      <c r="B317" s="194"/>
      <c r="K317" s="288"/>
    </row>
    <row r="318" spans="2:11" ht="13.5" customHeight="1" outlineLevel="1" x14ac:dyDescent="0.35">
      <c r="B318" s="194"/>
      <c r="K318" s="288"/>
    </row>
    <row r="319" spans="2:11" ht="13.5" customHeight="1" outlineLevel="1" x14ac:dyDescent="0.35">
      <c r="B319" s="194"/>
      <c r="K319" s="288"/>
    </row>
    <row r="320" spans="2:11" ht="13.5" customHeight="1" outlineLevel="1" x14ac:dyDescent="0.35">
      <c r="B320" s="194"/>
      <c r="K320" s="288"/>
    </row>
    <row r="321" spans="1:24" ht="13.5" customHeight="1" outlineLevel="1" thickBot="1" x14ac:dyDescent="0.4">
      <c r="B321" s="194"/>
      <c r="K321" s="288"/>
    </row>
    <row r="322" spans="1:24" s="316" customFormat="1" ht="21" thickBot="1" x14ac:dyDescent="0.65">
      <c r="A322" s="314" t="s">
        <v>340</v>
      </c>
      <c r="B322" s="315"/>
      <c r="D322" s="317"/>
      <c r="E322" s="318"/>
      <c r="H322" s="319"/>
      <c r="X322" s="326"/>
    </row>
    <row r="323" spans="1:24" s="287" customFormat="1" ht="13.15" x14ac:dyDescent="0.4">
      <c r="A323" s="287" t="s">
        <v>30</v>
      </c>
      <c r="B323" s="320" t="s">
        <v>76</v>
      </c>
      <c r="C323" s="287" t="s">
        <v>31</v>
      </c>
      <c r="D323" s="320" t="s">
        <v>26</v>
      </c>
      <c r="E323" s="287" t="s">
        <v>77</v>
      </c>
      <c r="F323" s="287" t="s">
        <v>78</v>
      </c>
      <c r="X323" s="327"/>
    </row>
    <row r="324" spans="1:24" ht="13.5" customHeight="1" outlineLevel="2" x14ac:dyDescent="0.35">
      <c r="A324" s="186">
        <v>1</v>
      </c>
      <c r="B324" s="194"/>
      <c r="C324" s="96"/>
      <c r="E324" s="324"/>
      <c r="H324" s="288"/>
      <c r="K324" s="288"/>
    </row>
    <row r="325" spans="1:24" ht="13.5" customHeight="1" outlineLevel="2" x14ac:dyDescent="0.35">
      <c r="A325" s="186">
        <v>2</v>
      </c>
      <c r="B325" s="194"/>
      <c r="C325" s="96"/>
      <c r="E325" s="324"/>
      <c r="H325" s="288"/>
      <c r="K325" s="288"/>
    </row>
    <row r="326" spans="1:24" ht="13.5" customHeight="1" outlineLevel="2" x14ac:dyDescent="0.35">
      <c r="A326" s="186">
        <v>3</v>
      </c>
      <c r="B326" s="194"/>
      <c r="C326" s="96"/>
      <c r="E326" s="324"/>
      <c r="H326" s="288"/>
      <c r="K326" s="288"/>
    </row>
    <row r="327" spans="1:24" ht="13.5" customHeight="1" outlineLevel="2" x14ac:dyDescent="0.35">
      <c r="A327" s="186">
        <v>4</v>
      </c>
      <c r="B327" s="194"/>
      <c r="C327" s="96"/>
      <c r="E327" s="324"/>
      <c r="H327" s="288"/>
      <c r="K327" s="288"/>
    </row>
    <row r="328" spans="1:24" ht="13.5" customHeight="1" outlineLevel="2" x14ac:dyDescent="0.35">
      <c r="A328" s="186">
        <v>5</v>
      </c>
      <c r="B328" s="194"/>
      <c r="C328" s="96"/>
      <c r="E328" s="324"/>
      <c r="H328" s="288"/>
      <c r="K328" s="288"/>
    </row>
    <row r="329" spans="1:24" ht="13.5" customHeight="1" outlineLevel="2" x14ac:dyDescent="0.35">
      <c r="A329" s="186">
        <v>6</v>
      </c>
      <c r="B329" s="194"/>
      <c r="C329" s="96"/>
      <c r="E329" s="324"/>
      <c r="H329" s="288"/>
      <c r="K329" s="288"/>
    </row>
    <row r="330" spans="1:24" ht="13.5" customHeight="1" outlineLevel="2" x14ac:dyDescent="0.35">
      <c r="A330" s="186">
        <v>7</v>
      </c>
      <c r="B330" s="194"/>
      <c r="C330" s="96"/>
      <c r="E330" s="324"/>
      <c r="H330" s="288"/>
      <c r="K330" s="288"/>
    </row>
    <row r="331" spans="1:24" ht="13.5" customHeight="1" outlineLevel="2" x14ac:dyDescent="0.35">
      <c r="A331" s="186">
        <v>8</v>
      </c>
      <c r="B331" s="194"/>
      <c r="C331" s="96"/>
      <c r="E331" s="324"/>
      <c r="H331" s="288"/>
      <c r="K331" s="288"/>
    </row>
    <row r="332" spans="1:24" ht="13.5" customHeight="1" outlineLevel="2" x14ac:dyDescent="0.35">
      <c r="A332" s="186">
        <v>9</v>
      </c>
      <c r="B332" s="194"/>
      <c r="C332" s="96"/>
      <c r="E332" s="324"/>
      <c r="H332" s="288"/>
      <c r="K332" s="288"/>
    </row>
    <row r="333" spans="1:24" ht="13.5" customHeight="1" outlineLevel="2" x14ac:dyDescent="0.35">
      <c r="A333" s="186">
        <v>10</v>
      </c>
      <c r="B333" s="194"/>
      <c r="C333" s="96"/>
      <c r="E333" s="324"/>
      <c r="H333" s="288"/>
      <c r="K333" s="288"/>
    </row>
    <row r="334" spans="1:24" ht="13.5" customHeight="1" outlineLevel="2" x14ac:dyDescent="0.35">
      <c r="A334" s="186">
        <v>11</v>
      </c>
      <c r="B334" s="194"/>
      <c r="C334" s="96"/>
      <c r="E334" s="324"/>
      <c r="H334" s="288"/>
      <c r="K334" s="288"/>
    </row>
    <row r="335" spans="1:24" ht="13.5" customHeight="1" outlineLevel="2" x14ac:dyDescent="0.35">
      <c r="A335" s="186">
        <v>12</v>
      </c>
      <c r="B335" s="194"/>
      <c r="C335" s="96"/>
      <c r="E335" s="324"/>
      <c r="H335" s="288"/>
      <c r="K335" s="288"/>
    </row>
    <row r="336" spans="1:24" ht="13.5" customHeight="1" outlineLevel="2" x14ac:dyDescent="0.35">
      <c r="A336" s="186">
        <v>13</v>
      </c>
      <c r="B336" s="194"/>
      <c r="C336" s="96"/>
      <c r="E336" s="324"/>
      <c r="H336" s="288"/>
      <c r="K336" s="288"/>
    </row>
    <row r="337" spans="1:11" ht="13.5" customHeight="1" outlineLevel="2" x14ac:dyDescent="0.35">
      <c r="A337" s="186">
        <v>14</v>
      </c>
      <c r="B337" s="194"/>
      <c r="C337" s="96"/>
      <c r="E337" s="324"/>
      <c r="H337" s="288"/>
      <c r="K337" s="288"/>
    </row>
    <row r="338" spans="1:11" ht="13.5" customHeight="1" outlineLevel="2" x14ac:dyDescent="0.35">
      <c r="A338" s="186">
        <v>15</v>
      </c>
      <c r="B338" s="194"/>
      <c r="C338" s="96"/>
      <c r="E338" s="324"/>
      <c r="H338" s="288"/>
      <c r="K338" s="288"/>
    </row>
    <row r="339" spans="1:11" ht="13.5" customHeight="1" outlineLevel="2" x14ac:dyDescent="0.35">
      <c r="A339" s="186">
        <v>16</v>
      </c>
      <c r="B339" s="194"/>
      <c r="C339" s="96"/>
      <c r="E339" s="324"/>
      <c r="H339" s="288"/>
      <c r="K339" s="288"/>
    </row>
    <row r="340" spans="1:11" ht="13.5" customHeight="1" outlineLevel="2" x14ac:dyDescent="0.35">
      <c r="A340" s="186">
        <v>17</v>
      </c>
      <c r="B340" s="194"/>
      <c r="C340" s="96"/>
      <c r="E340" s="324"/>
      <c r="H340" s="288"/>
      <c r="K340" s="288"/>
    </row>
    <row r="341" spans="1:11" ht="13.5" customHeight="1" outlineLevel="2" x14ac:dyDescent="0.35">
      <c r="A341" s="186">
        <v>18</v>
      </c>
      <c r="B341" s="194"/>
      <c r="C341" s="96"/>
      <c r="E341" s="324"/>
      <c r="H341" s="288"/>
      <c r="K341" s="288"/>
    </row>
    <row r="342" spans="1:11" ht="13.5" customHeight="1" outlineLevel="2" x14ac:dyDescent="0.35">
      <c r="A342" s="186">
        <v>19</v>
      </c>
      <c r="B342" s="194"/>
      <c r="C342" s="96"/>
      <c r="E342" s="324"/>
      <c r="H342" s="288"/>
      <c r="K342" s="288"/>
    </row>
    <row r="343" spans="1:11" ht="13.5" customHeight="1" outlineLevel="2" x14ac:dyDescent="0.35">
      <c r="A343" s="186">
        <v>20</v>
      </c>
      <c r="B343" s="194"/>
      <c r="C343" s="96"/>
      <c r="E343" s="324"/>
      <c r="H343" s="288"/>
      <c r="K343" s="288"/>
    </row>
    <row r="344" spans="1:11" ht="13.5" customHeight="1" outlineLevel="2" x14ac:dyDescent="0.35">
      <c r="A344" s="186">
        <v>21</v>
      </c>
      <c r="B344" s="194"/>
      <c r="C344" s="96"/>
      <c r="E344" s="324"/>
      <c r="H344" s="288"/>
      <c r="K344" s="288"/>
    </row>
    <row r="345" spans="1:11" ht="13.5" customHeight="1" outlineLevel="2" x14ac:dyDescent="0.35">
      <c r="A345" s="186">
        <v>22</v>
      </c>
      <c r="B345" s="194"/>
      <c r="C345" s="96"/>
      <c r="E345" s="324"/>
      <c r="H345" s="288"/>
      <c r="K345" s="288"/>
    </row>
    <row r="346" spans="1:11" ht="13.5" customHeight="1" outlineLevel="2" x14ac:dyDescent="0.35">
      <c r="A346" s="186">
        <v>23</v>
      </c>
      <c r="B346" s="194"/>
      <c r="C346" s="96"/>
      <c r="E346" s="324"/>
      <c r="H346" s="288"/>
      <c r="K346" s="288"/>
    </row>
    <row r="347" spans="1:11" ht="13.5" customHeight="1" outlineLevel="2" x14ac:dyDescent="0.35">
      <c r="A347" s="186">
        <v>24</v>
      </c>
      <c r="B347" s="194"/>
      <c r="C347" s="96"/>
      <c r="E347" s="324"/>
      <c r="H347" s="288"/>
      <c r="K347" s="288"/>
    </row>
    <row r="348" spans="1:11" ht="13.5" customHeight="1" outlineLevel="2" x14ac:dyDescent="0.35">
      <c r="A348" s="186">
        <v>25</v>
      </c>
      <c r="B348" s="194"/>
      <c r="C348" s="96"/>
      <c r="E348" s="324"/>
      <c r="H348" s="288"/>
      <c r="K348" s="288"/>
    </row>
    <row r="349" spans="1:11" ht="13.5" customHeight="1" outlineLevel="2" x14ac:dyDescent="0.35">
      <c r="A349" s="186">
        <v>26</v>
      </c>
      <c r="B349" s="194"/>
      <c r="C349" s="96"/>
      <c r="E349" s="324"/>
      <c r="H349" s="288"/>
      <c r="K349" s="288"/>
    </row>
    <row r="350" spans="1:11" ht="13.5" customHeight="1" outlineLevel="2" x14ac:dyDescent="0.35">
      <c r="A350" s="186">
        <v>27</v>
      </c>
      <c r="B350" s="194"/>
      <c r="C350" s="96"/>
      <c r="E350" s="324"/>
      <c r="H350" s="288"/>
      <c r="K350" s="288"/>
    </row>
    <row r="351" spans="1:11" ht="13.5" customHeight="1" outlineLevel="2" x14ac:dyDescent="0.35">
      <c r="A351" s="186">
        <v>28</v>
      </c>
      <c r="B351" s="194"/>
      <c r="C351" s="96"/>
      <c r="E351" s="324"/>
      <c r="H351" s="288"/>
      <c r="K351" s="288"/>
    </row>
    <row r="352" spans="1:11" ht="13.5" customHeight="1" outlineLevel="2" x14ac:dyDescent="0.35">
      <c r="A352" s="186">
        <v>29</v>
      </c>
      <c r="B352" s="194"/>
      <c r="C352" s="328"/>
      <c r="D352" s="329"/>
      <c r="E352" s="330"/>
      <c r="F352" s="325"/>
      <c r="G352" s="325"/>
      <c r="H352" s="325"/>
      <c r="K352" s="288"/>
    </row>
    <row r="353" spans="1:11" ht="13.5" customHeight="1" outlineLevel="2" x14ac:dyDescent="0.35">
      <c r="A353" s="186">
        <v>30</v>
      </c>
      <c r="B353" s="194"/>
      <c r="H353" s="288"/>
      <c r="K353" s="288"/>
    </row>
    <row r="354" spans="1:11" ht="13.5" customHeight="1" outlineLevel="2" x14ac:dyDescent="0.35">
      <c r="A354" s="186">
        <v>31</v>
      </c>
      <c r="B354" s="194"/>
      <c r="H354" s="288"/>
      <c r="K354" s="288"/>
    </row>
    <row r="355" spans="1:11" ht="13.5" customHeight="1" outlineLevel="2" x14ac:dyDescent="0.35">
      <c r="A355" s="186">
        <v>32</v>
      </c>
      <c r="B355" s="194"/>
      <c r="H355" s="288"/>
      <c r="K355" s="288"/>
    </row>
    <row r="356" spans="1:11" ht="13.5" customHeight="1" outlineLevel="2" x14ac:dyDescent="0.35">
      <c r="A356" s="186">
        <v>33</v>
      </c>
      <c r="B356" s="194"/>
      <c r="H356" s="288"/>
      <c r="K356" s="288"/>
    </row>
    <row r="357" spans="1:11" ht="13.5" customHeight="1" outlineLevel="2" x14ac:dyDescent="0.35">
      <c r="A357" s="186">
        <v>34</v>
      </c>
      <c r="B357" s="194"/>
      <c r="H357" s="288"/>
      <c r="K357" s="288"/>
    </row>
    <row r="358" spans="1:11" ht="13.5" customHeight="1" outlineLevel="2" x14ac:dyDescent="0.35">
      <c r="A358" s="186">
        <v>35</v>
      </c>
      <c r="B358" s="194"/>
      <c r="H358" s="288"/>
      <c r="K358" s="288"/>
    </row>
    <row r="359" spans="1:11" ht="13.5" customHeight="1" outlineLevel="2" x14ac:dyDescent="0.35">
      <c r="A359" s="186">
        <v>36</v>
      </c>
      <c r="B359" s="194"/>
      <c r="H359" s="288"/>
      <c r="K359" s="288"/>
    </row>
    <row r="360" spans="1:11" ht="13.5" customHeight="1" outlineLevel="2" x14ac:dyDescent="0.35">
      <c r="A360" s="186">
        <v>37</v>
      </c>
      <c r="B360" s="194"/>
      <c r="H360" s="288"/>
      <c r="K360" s="288"/>
    </row>
    <row r="361" spans="1:11" ht="13.5" customHeight="1" outlineLevel="2" x14ac:dyDescent="0.35">
      <c r="A361" s="186">
        <v>38</v>
      </c>
      <c r="B361" s="194"/>
      <c r="H361" s="288"/>
      <c r="K361" s="288"/>
    </row>
    <row r="362" spans="1:11" ht="13.5" customHeight="1" outlineLevel="2" x14ac:dyDescent="0.35">
      <c r="A362" s="186">
        <v>39</v>
      </c>
      <c r="B362" s="194"/>
      <c r="H362" s="288"/>
      <c r="K362" s="288"/>
    </row>
    <row r="363" spans="1:11" ht="13.5" customHeight="1" outlineLevel="2" x14ac:dyDescent="0.35">
      <c r="A363" s="186">
        <v>40</v>
      </c>
      <c r="B363" s="194"/>
      <c r="H363" s="288"/>
      <c r="K363" s="288"/>
    </row>
    <row r="364" spans="1:11" ht="13.5" customHeight="1" outlineLevel="2" x14ac:dyDescent="0.35">
      <c r="A364" s="186">
        <v>41</v>
      </c>
      <c r="B364" s="194"/>
      <c r="H364" s="288"/>
      <c r="K364" s="288"/>
    </row>
    <row r="365" spans="1:11" ht="13.5" customHeight="1" outlineLevel="2" x14ac:dyDescent="0.35">
      <c r="A365" s="186">
        <v>42</v>
      </c>
      <c r="B365" s="194"/>
      <c r="H365" s="288"/>
      <c r="K365" s="288"/>
    </row>
    <row r="366" spans="1:11" ht="13.5" customHeight="1" outlineLevel="2" x14ac:dyDescent="0.35">
      <c r="A366" s="186">
        <v>43</v>
      </c>
      <c r="B366" s="194"/>
      <c r="H366" s="288"/>
      <c r="K366" s="288"/>
    </row>
    <row r="367" spans="1:11" ht="13.5" customHeight="1" outlineLevel="2" x14ac:dyDescent="0.35">
      <c r="A367" s="186">
        <v>44</v>
      </c>
      <c r="B367" s="194"/>
      <c r="H367" s="288"/>
      <c r="K367" s="288"/>
    </row>
    <row r="368" spans="1:11" ht="13.5" customHeight="1" outlineLevel="2" x14ac:dyDescent="0.35">
      <c r="A368" s="186">
        <v>45</v>
      </c>
      <c r="B368" s="194"/>
      <c r="H368" s="288"/>
      <c r="K368" s="288"/>
    </row>
    <row r="369" spans="1:8" ht="13.5" customHeight="1" outlineLevel="2" x14ac:dyDescent="0.35">
      <c r="A369" s="186">
        <v>46</v>
      </c>
      <c r="B369" s="194"/>
      <c r="H369" s="288"/>
    </row>
    <row r="370" spans="1:8" ht="13.5" customHeight="1" outlineLevel="2" x14ac:dyDescent="0.35">
      <c r="A370" s="186">
        <v>47</v>
      </c>
      <c r="B370" s="194"/>
      <c r="G370" s="325"/>
      <c r="H370" s="288"/>
    </row>
    <row r="371" spans="1:8" ht="13.5" customHeight="1" outlineLevel="2" x14ac:dyDescent="0.35">
      <c r="A371" s="186">
        <v>48</v>
      </c>
      <c r="B371" s="194"/>
      <c r="H371" s="288"/>
    </row>
    <row r="372" spans="1:8" ht="13.5" customHeight="1" outlineLevel="2" x14ac:dyDescent="0.35">
      <c r="A372" s="186">
        <v>49</v>
      </c>
      <c r="B372" s="194"/>
      <c r="H372" s="288"/>
    </row>
    <row r="373" spans="1:8" ht="13.5" customHeight="1" outlineLevel="2" x14ac:dyDescent="0.35">
      <c r="A373" s="186">
        <v>50</v>
      </c>
      <c r="B373" s="194"/>
      <c r="H373" s="288"/>
    </row>
    <row r="374" spans="1:8" ht="13.5" customHeight="1" outlineLevel="2" x14ac:dyDescent="0.35">
      <c r="A374" s="186">
        <v>51</v>
      </c>
      <c r="B374" s="194"/>
      <c r="H374" s="288"/>
    </row>
    <row r="375" spans="1:8" ht="13.5" customHeight="1" outlineLevel="2" x14ac:dyDescent="0.35">
      <c r="B375" s="194"/>
      <c r="G375" s="186">
        <v>16</v>
      </c>
      <c r="H375" s="288"/>
    </row>
    <row r="376" spans="1:8" ht="13.5" customHeight="1" outlineLevel="2" x14ac:dyDescent="0.35">
      <c r="B376" s="194"/>
      <c r="G376" s="186">
        <v>4</v>
      </c>
      <c r="H376" s="288"/>
    </row>
    <row r="377" spans="1:8" ht="13.5" customHeight="1" outlineLevel="2" x14ac:dyDescent="0.35">
      <c r="D377" s="194"/>
      <c r="E377" s="186"/>
    </row>
    <row r="378" spans="1:8" ht="13.5" customHeight="1" outlineLevel="2" x14ac:dyDescent="0.35">
      <c r="D378" s="194"/>
      <c r="E378" s="186"/>
    </row>
    <row r="379" spans="1:8" ht="13.5" customHeight="1" outlineLevel="2" x14ac:dyDescent="0.35">
      <c r="D379" s="194"/>
      <c r="E379" s="186"/>
    </row>
    <row r="380" spans="1:8" ht="13.5" customHeight="1" outlineLevel="2" x14ac:dyDescent="0.35">
      <c r="D380" s="194"/>
      <c r="E380" s="186"/>
    </row>
    <row r="381" spans="1:8" ht="13.5" customHeight="1" outlineLevel="2" x14ac:dyDescent="0.35">
      <c r="D381" s="194"/>
      <c r="E381" s="186"/>
    </row>
    <row r="382" spans="1:8" ht="13.5" customHeight="1" outlineLevel="2" x14ac:dyDescent="0.35">
      <c r="D382" s="194"/>
      <c r="E382" s="186"/>
    </row>
    <row r="383" spans="1:8" ht="13.5" customHeight="1" outlineLevel="2" x14ac:dyDescent="0.35">
      <c r="D383" s="194"/>
      <c r="E383" s="186"/>
    </row>
    <row r="384" spans="1:8" ht="13.5" customHeight="1" outlineLevel="2" x14ac:dyDescent="0.35">
      <c r="D384" s="194"/>
      <c r="E384" s="186"/>
    </row>
    <row r="385" spans="4:5" ht="13.5" customHeight="1" outlineLevel="2" x14ac:dyDescent="0.35">
      <c r="D385" s="194"/>
      <c r="E385" s="186"/>
    </row>
    <row r="386" spans="4:5" ht="13.5" customHeight="1" outlineLevel="2" x14ac:dyDescent="0.35">
      <c r="D386" s="194"/>
      <c r="E386" s="186"/>
    </row>
    <row r="387" spans="4:5" ht="13.5" customHeight="1" outlineLevel="2" x14ac:dyDescent="0.35">
      <c r="D387" s="194"/>
      <c r="E387" s="186"/>
    </row>
    <row r="388" spans="4:5" ht="13.5" customHeight="1" outlineLevel="2" x14ac:dyDescent="0.35">
      <c r="D388" s="194"/>
      <c r="E388" s="186"/>
    </row>
    <row r="389" spans="4:5" ht="13.5" customHeight="1" outlineLevel="2" x14ac:dyDescent="0.35">
      <c r="D389" s="194"/>
      <c r="E389" s="186"/>
    </row>
    <row r="390" spans="4:5" ht="13.5" customHeight="1" outlineLevel="2" x14ac:dyDescent="0.35">
      <c r="D390" s="194"/>
      <c r="E390" s="186"/>
    </row>
    <row r="391" spans="4:5" ht="13.5" customHeight="1" outlineLevel="2" x14ac:dyDescent="0.35">
      <c r="D391" s="194"/>
      <c r="E391" s="186"/>
    </row>
    <row r="392" spans="4:5" ht="13.5" customHeight="1" outlineLevel="2" x14ac:dyDescent="0.35">
      <c r="D392" s="194"/>
      <c r="E392" s="186"/>
    </row>
    <row r="393" spans="4:5" ht="13.5" customHeight="1" outlineLevel="2" x14ac:dyDescent="0.35">
      <c r="D393" s="194"/>
      <c r="E393" s="186"/>
    </row>
    <row r="394" spans="4:5" ht="13.5" customHeight="1" outlineLevel="2" x14ac:dyDescent="0.35">
      <c r="D394" s="194"/>
      <c r="E394" s="186"/>
    </row>
    <row r="395" spans="4:5" ht="13.5" customHeight="1" outlineLevel="2" x14ac:dyDescent="0.35">
      <c r="D395" s="194"/>
      <c r="E395" s="186"/>
    </row>
    <row r="396" spans="4:5" ht="13.5" customHeight="1" outlineLevel="2" x14ac:dyDescent="0.35">
      <c r="D396" s="194"/>
      <c r="E396" s="186"/>
    </row>
    <row r="397" spans="4:5" ht="13.5" customHeight="1" outlineLevel="2" x14ac:dyDescent="0.35">
      <c r="D397" s="194"/>
      <c r="E397" s="186"/>
    </row>
    <row r="398" spans="4:5" ht="13.5" customHeight="1" outlineLevel="2" x14ac:dyDescent="0.35">
      <c r="D398" s="194"/>
      <c r="E398" s="186"/>
    </row>
    <row r="399" spans="4:5" ht="13.5" customHeight="1" outlineLevel="2" x14ac:dyDescent="0.35">
      <c r="D399" s="194"/>
      <c r="E399" s="186"/>
    </row>
    <row r="400" spans="4:5" ht="13.5" customHeight="1" outlineLevel="2" x14ac:dyDescent="0.35">
      <c r="D400" s="194"/>
      <c r="E400" s="186"/>
    </row>
    <row r="401" spans="2:5" ht="13.5" customHeight="1" outlineLevel="2" x14ac:dyDescent="0.35">
      <c r="D401" s="194"/>
      <c r="E401" s="186"/>
    </row>
    <row r="402" spans="2:5" ht="13.5" customHeight="1" outlineLevel="2" x14ac:dyDescent="0.35">
      <c r="B402" s="194"/>
    </row>
    <row r="403" spans="2:5" ht="13.5" customHeight="1" outlineLevel="2" x14ac:dyDescent="0.35">
      <c r="B403" s="194"/>
    </row>
    <row r="404" spans="2:5" ht="13.5" customHeight="1" outlineLevel="2" x14ac:dyDescent="0.35">
      <c r="B404" s="194"/>
    </row>
    <row r="405" spans="2:5" ht="13.5" customHeight="1" outlineLevel="2" x14ac:dyDescent="0.35">
      <c r="B405" s="194"/>
    </row>
    <row r="406" spans="2:5" ht="13.5" customHeight="1" outlineLevel="2" x14ac:dyDescent="0.35">
      <c r="B406" s="194"/>
    </row>
    <row r="407" spans="2:5" ht="13.5" customHeight="1" outlineLevel="2" x14ac:dyDescent="0.35">
      <c r="B407" s="194"/>
    </row>
    <row r="408" spans="2:5" ht="13.5" customHeight="1" outlineLevel="2" x14ac:dyDescent="0.35">
      <c r="B408" s="194"/>
    </row>
    <row r="409" spans="2:5" ht="13.5" customHeight="1" outlineLevel="2" x14ac:dyDescent="0.35">
      <c r="B409" s="194"/>
    </row>
    <row r="410" spans="2:5" ht="13.5" customHeight="1" outlineLevel="2" x14ac:dyDescent="0.35">
      <c r="B410" s="194"/>
    </row>
    <row r="411" spans="2:5" ht="13.5" customHeight="1" outlineLevel="2" x14ac:dyDescent="0.35">
      <c r="B411" s="194"/>
    </row>
    <row r="412" spans="2:5" ht="13.5" customHeight="1" outlineLevel="2" x14ac:dyDescent="0.35">
      <c r="B412" s="194"/>
    </row>
    <row r="413" spans="2:5" ht="13.5" customHeight="1" outlineLevel="2" x14ac:dyDescent="0.35">
      <c r="B413" s="194"/>
    </row>
    <row r="414" spans="2:5" ht="13.5" customHeight="1" outlineLevel="2" x14ac:dyDescent="0.35">
      <c r="B414" s="194"/>
    </row>
    <row r="415" spans="2:5" ht="13.5" customHeight="1" outlineLevel="2" x14ac:dyDescent="0.35">
      <c r="B415" s="194"/>
    </row>
    <row r="416" spans="2:5" ht="13.5" customHeight="1" outlineLevel="2" x14ac:dyDescent="0.35">
      <c r="B416" s="194"/>
    </row>
    <row r="417" spans="1:24" ht="13.5" customHeight="1" outlineLevel="2" x14ac:dyDescent="0.35">
      <c r="B417" s="194"/>
    </row>
    <row r="418" spans="1:24" ht="13.5" customHeight="1" outlineLevel="2" x14ac:dyDescent="0.35">
      <c r="B418" s="194"/>
    </row>
    <row r="419" spans="1:24" ht="13.5" customHeight="1" outlineLevel="2" x14ac:dyDescent="0.35">
      <c r="B419" s="194"/>
    </row>
    <row r="420" spans="1:24" ht="13.5" customHeight="1" outlineLevel="2" thickBot="1" x14ac:dyDescent="0.4">
      <c r="B420" s="194"/>
    </row>
    <row r="421" spans="1:24" s="316" customFormat="1" ht="21" customHeight="1" outlineLevel="1" thickBot="1" x14ac:dyDescent="0.65">
      <c r="A421" s="314" t="s">
        <v>341</v>
      </c>
      <c r="B421" s="315"/>
      <c r="D421" s="317"/>
      <c r="E421" s="318"/>
      <c r="H421" s="319"/>
      <c r="X421" s="326"/>
    </row>
    <row r="422" spans="1:24" s="287" customFormat="1" ht="13.5" customHeight="1" outlineLevel="2" x14ac:dyDescent="0.4">
      <c r="A422" s="287" t="s">
        <v>30</v>
      </c>
      <c r="B422" s="320" t="s">
        <v>76</v>
      </c>
      <c r="C422" s="287" t="s">
        <v>31</v>
      </c>
      <c r="D422" s="320" t="s">
        <v>26</v>
      </c>
      <c r="E422" s="287" t="s">
        <v>77</v>
      </c>
      <c r="F422" s="287" t="s">
        <v>78</v>
      </c>
      <c r="X422" s="327"/>
    </row>
    <row r="423" spans="1:24" ht="13.5" customHeight="1" outlineLevel="2" x14ac:dyDescent="0.35">
      <c r="A423" s="186">
        <v>1</v>
      </c>
      <c r="B423" s="194"/>
      <c r="C423" s="96"/>
      <c r="E423" s="324"/>
      <c r="H423" s="288"/>
      <c r="K423" s="288"/>
    </row>
    <row r="424" spans="1:24" ht="13.5" customHeight="1" outlineLevel="2" x14ac:dyDescent="0.35">
      <c r="A424" s="186">
        <v>2</v>
      </c>
      <c r="B424" s="194"/>
      <c r="C424" s="96"/>
      <c r="E424" s="324"/>
      <c r="H424" s="288"/>
    </row>
    <row r="425" spans="1:24" ht="13.5" customHeight="1" outlineLevel="2" x14ac:dyDescent="0.35">
      <c r="A425" s="186">
        <v>3</v>
      </c>
      <c r="B425" s="194"/>
      <c r="C425" s="96"/>
      <c r="E425" s="324"/>
      <c r="H425" s="288"/>
      <c r="K425" s="288"/>
    </row>
    <row r="426" spans="1:24" ht="13.5" customHeight="1" outlineLevel="2" x14ac:dyDescent="0.35">
      <c r="A426" s="186">
        <v>4</v>
      </c>
      <c r="B426" s="194"/>
      <c r="C426" s="96"/>
      <c r="E426" s="324"/>
      <c r="H426" s="288"/>
    </row>
    <row r="427" spans="1:24" ht="13.5" customHeight="1" outlineLevel="2" x14ac:dyDescent="0.35">
      <c r="A427" s="186">
        <v>5</v>
      </c>
      <c r="B427" s="194"/>
      <c r="C427" s="96"/>
      <c r="E427" s="324"/>
      <c r="H427" s="288"/>
      <c r="K427" s="288"/>
    </row>
    <row r="428" spans="1:24" ht="13.5" customHeight="1" outlineLevel="2" x14ac:dyDescent="0.35">
      <c r="A428" s="186">
        <v>6</v>
      </c>
      <c r="B428" s="194"/>
      <c r="C428" s="331"/>
      <c r="E428" s="332"/>
      <c r="H428" s="288"/>
    </row>
    <row r="429" spans="1:24" ht="13.5" customHeight="1" outlineLevel="2" x14ac:dyDescent="0.35">
      <c r="A429" s="186">
        <v>7</v>
      </c>
      <c r="B429" s="194"/>
      <c r="C429" s="96"/>
      <c r="E429" s="324"/>
      <c r="H429" s="288"/>
      <c r="K429" s="288"/>
    </row>
    <row r="430" spans="1:24" ht="13.5" customHeight="1" outlineLevel="2" x14ac:dyDescent="0.35">
      <c r="A430" s="186">
        <v>8</v>
      </c>
      <c r="B430" s="194"/>
      <c r="C430" s="331"/>
      <c r="E430" s="332"/>
      <c r="H430" s="288"/>
      <c r="K430" s="288"/>
    </row>
    <row r="431" spans="1:24" ht="13.5" customHeight="1" outlineLevel="2" x14ac:dyDescent="0.35">
      <c r="A431" s="186">
        <v>9</v>
      </c>
      <c r="B431" s="194"/>
      <c r="C431" s="96"/>
      <c r="E431" s="324"/>
      <c r="H431" s="288"/>
      <c r="K431" s="288"/>
    </row>
    <row r="432" spans="1:24" ht="13.5" customHeight="1" outlineLevel="2" x14ac:dyDescent="0.35">
      <c r="A432" s="186">
        <v>10</v>
      </c>
      <c r="B432" s="194"/>
      <c r="C432" s="331"/>
      <c r="E432" s="332"/>
      <c r="H432" s="288"/>
    </row>
    <row r="433" spans="1:11" ht="13.5" customHeight="1" outlineLevel="2" x14ac:dyDescent="0.35">
      <c r="A433" s="186">
        <v>11</v>
      </c>
      <c r="B433" s="194"/>
      <c r="C433" s="96"/>
      <c r="E433" s="324"/>
      <c r="H433" s="288"/>
      <c r="K433" s="288"/>
    </row>
    <row r="434" spans="1:11" ht="13.5" customHeight="1" outlineLevel="2" x14ac:dyDescent="0.35">
      <c r="A434" s="186">
        <v>12</v>
      </c>
      <c r="B434" s="194"/>
      <c r="C434" s="331"/>
      <c r="E434" s="332"/>
      <c r="H434" s="288"/>
      <c r="K434" s="288"/>
    </row>
    <row r="435" spans="1:11" ht="13.5" customHeight="1" outlineLevel="2" x14ac:dyDescent="0.35">
      <c r="A435" s="186">
        <v>13</v>
      </c>
      <c r="B435" s="194"/>
      <c r="C435" s="96"/>
      <c r="E435" s="324"/>
      <c r="H435" s="288"/>
    </row>
    <row r="436" spans="1:11" ht="13.5" customHeight="1" outlineLevel="2" x14ac:dyDescent="0.35">
      <c r="A436" s="186">
        <v>14</v>
      </c>
      <c r="B436" s="194"/>
      <c r="C436" s="331"/>
      <c r="E436" s="332"/>
      <c r="H436" s="288"/>
      <c r="K436" s="288"/>
    </row>
    <row r="437" spans="1:11" ht="13.5" customHeight="1" outlineLevel="2" x14ac:dyDescent="0.35">
      <c r="A437" s="186">
        <v>15</v>
      </c>
      <c r="B437" s="194"/>
      <c r="C437" s="96"/>
      <c r="E437" s="324"/>
      <c r="H437" s="288"/>
      <c r="K437" s="288"/>
    </row>
    <row r="438" spans="1:11" ht="13.5" customHeight="1" outlineLevel="2" x14ac:dyDescent="0.35">
      <c r="A438" s="186">
        <v>16</v>
      </c>
      <c r="B438" s="194"/>
      <c r="C438" s="331"/>
      <c r="E438" s="332"/>
      <c r="H438" s="288"/>
      <c r="K438" s="288"/>
    </row>
    <row r="439" spans="1:11" ht="13.5" customHeight="1" outlineLevel="2" x14ac:dyDescent="0.35">
      <c r="A439" s="186">
        <v>17</v>
      </c>
      <c r="B439" s="194"/>
      <c r="C439" s="96"/>
      <c r="E439" s="324"/>
      <c r="H439" s="288"/>
    </row>
    <row r="440" spans="1:11" ht="13.5" customHeight="1" outlineLevel="2" x14ac:dyDescent="0.35">
      <c r="A440" s="186">
        <v>18</v>
      </c>
      <c r="B440" s="194"/>
      <c r="C440" s="331"/>
      <c r="E440" s="332"/>
      <c r="H440" s="288"/>
      <c r="K440" s="288"/>
    </row>
    <row r="441" spans="1:11" ht="13.5" customHeight="1" outlineLevel="2" x14ac:dyDescent="0.35">
      <c r="A441" s="186">
        <v>19</v>
      </c>
      <c r="B441" s="194"/>
      <c r="C441" s="96"/>
      <c r="E441" s="324"/>
      <c r="H441" s="288"/>
      <c r="K441" s="288"/>
    </row>
    <row r="442" spans="1:11" ht="13.5" customHeight="1" outlineLevel="2" x14ac:dyDescent="0.35">
      <c r="A442" s="186">
        <v>20</v>
      </c>
      <c r="B442" s="194"/>
      <c r="C442" s="331"/>
      <c r="E442" s="332"/>
      <c r="H442" s="288"/>
      <c r="K442" s="288"/>
    </row>
    <row r="443" spans="1:11" ht="13.5" customHeight="1" outlineLevel="2" x14ac:dyDescent="0.35">
      <c r="A443" s="186">
        <v>21</v>
      </c>
      <c r="B443" s="194"/>
      <c r="C443" s="96"/>
      <c r="E443" s="324"/>
      <c r="H443" s="288"/>
      <c r="K443" s="288"/>
    </row>
    <row r="444" spans="1:11" ht="13.5" customHeight="1" outlineLevel="2" x14ac:dyDescent="0.35">
      <c r="A444" s="186">
        <v>22</v>
      </c>
      <c r="B444" s="194"/>
      <c r="C444" s="331"/>
      <c r="E444" s="332"/>
      <c r="H444" s="288"/>
      <c r="K444" s="288"/>
    </row>
    <row r="445" spans="1:11" ht="13.5" customHeight="1" outlineLevel="2" x14ac:dyDescent="0.35">
      <c r="A445" s="186">
        <v>23</v>
      </c>
      <c r="B445" s="194"/>
      <c r="C445" s="96"/>
      <c r="E445" s="324"/>
      <c r="H445" s="288"/>
    </row>
    <row r="446" spans="1:11" ht="13.5" customHeight="1" outlineLevel="2" x14ac:dyDescent="0.35">
      <c r="A446" s="186">
        <v>24</v>
      </c>
      <c r="B446" s="194"/>
      <c r="C446" s="96"/>
      <c r="E446" s="324"/>
      <c r="H446" s="288"/>
      <c r="K446" s="288"/>
    </row>
    <row r="447" spans="1:11" ht="13.5" customHeight="1" outlineLevel="2" x14ac:dyDescent="0.35">
      <c r="A447" s="186">
        <v>25</v>
      </c>
      <c r="B447" s="194"/>
      <c r="C447" s="96"/>
      <c r="E447" s="324"/>
      <c r="H447" s="288"/>
    </row>
    <row r="448" spans="1:11" ht="13.5" customHeight="1" outlineLevel="2" x14ac:dyDescent="0.35">
      <c r="A448" s="186">
        <v>26</v>
      </c>
      <c r="B448" s="194"/>
      <c r="C448" s="96"/>
      <c r="E448" s="324"/>
      <c r="H448" s="288"/>
    </row>
    <row r="449" spans="1:11" ht="13.5" customHeight="1" outlineLevel="2" x14ac:dyDescent="0.35">
      <c r="A449" s="186">
        <v>27</v>
      </c>
      <c r="B449" s="194"/>
      <c r="C449" s="96"/>
      <c r="E449" s="324"/>
      <c r="H449" s="288"/>
      <c r="K449" s="288"/>
    </row>
    <row r="450" spans="1:11" ht="13.5" customHeight="1" outlineLevel="2" x14ac:dyDescent="0.35">
      <c r="A450" s="186">
        <v>28</v>
      </c>
      <c r="B450" s="194"/>
      <c r="C450" s="96"/>
      <c r="E450" s="324"/>
      <c r="H450" s="288"/>
      <c r="K450" s="288"/>
    </row>
    <row r="451" spans="1:11" ht="13.5" customHeight="1" outlineLevel="2" x14ac:dyDescent="0.35">
      <c r="A451" s="186">
        <v>29</v>
      </c>
      <c r="B451" s="194"/>
      <c r="C451" s="96"/>
      <c r="E451" s="324"/>
      <c r="H451" s="288"/>
    </row>
    <row r="452" spans="1:11" ht="13.5" customHeight="1" outlineLevel="2" x14ac:dyDescent="0.35">
      <c r="A452" s="186">
        <v>30</v>
      </c>
      <c r="B452" s="194"/>
      <c r="C452" s="96"/>
      <c r="E452" s="324"/>
      <c r="H452" s="288"/>
    </row>
    <row r="453" spans="1:11" ht="13.5" customHeight="1" outlineLevel="2" x14ac:dyDescent="0.35">
      <c r="A453" s="186">
        <v>31</v>
      </c>
      <c r="B453" s="194"/>
      <c r="C453" s="328"/>
      <c r="D453" s="329"/>
      <c r="E453" s="330"/>
      <c r="F453" s="325"/>
      <c r="G453" s="325"/>
      <c r="H453" s="325"/>
      <c r="K453" s="288"/>
    </row>
    <row r="454" spans="1:11" ht="13.5" customHeight="1" outlineLevel="2" x14ac:dyDescent="0.35">
      <c r="A454" s="186">
        <v>32</v>
      </c>
      <c r="B454" s="194"/>
      <c r="H454" s="288"/>
    </row>
    <row r="455" spans="1:11" ht="13.5" customHeight="1" outlineLevel="2" x14ac:dyDescent="0.35">
      <c r="A455" s="186">
        <v>33</v>
      </c>
      <c r="B455" s="194"/>
      <c r="H455" s="288"/>
    </row>
    <row r="456" spans="1:11" ht="13.5" customHeight="1" outlineLevel="2" x14ac:dyDescent="0.35">
      <c r="A456" s="186">
        <v>34</v>
      </c>
      <c r="B456" s="194"/>
      <c r="H456" s="288"/>
      <c r="K456" s="288"/>
    </row>
    <row r="457" spans="1:11" ht="13.5" customHeight="1" outlineLevel="2" x14ac:dyDescent="0.35">
      <c r="A457" s="186">
        <v>35</v>
      </c>
      <c r="B457" s="194"/>
      <c r="H457" s="288"/>
      <c r="K457" s="288"/>
    </row>
    <row r="458" spans="1:11" ht="13.5" customHeight="1" outlineLevel="2" x14ac:dyDescent="0.35">
      <c r="A458" s="186">
        <v>36</v>
      </c>
      <c r="B458" s="194"/>
      <c r="H458" s="288"/>
      <c r="K458" s="288"/>
    </row>
    <row r="459" spans="1:11" ht="13.5" customHeight="1" outlineLevel="2" x14ac:dyDescent="0.35">
      <c r="A459" s="186">
        <v>37</v>
      </c>
      <c r="B459" s="194"/>
      <c r="H459" s="288"/>
      <c r="K459" s="288"/>
    </row>
    <row r="460" spans="1:11" ht="13.5" customHeight="1" outlineLevel="2" x14ac:dyDescent="0.35">
      <c r="A460" s="186">
        <v>38</v>
      </c>
      <c r="B460" s="194"/>
      <c r="H460" s="288"/>
    </row>
    <row r="461" spans="1:11" ht="13.5" customHeight="1" outlineLevel="2" x14ac:dyDescent="0.35">
      <c r="A461" s="186">
        <v>39</v>
      </c>
      <c r="B461" s="194"/>
      <c r="H461" s="288"/>
    </row>
    <row r="462" spans="1:11" ht="13.5" customHeight="1" outlineLevel="2" x14ac:dyDescent="0.35">
      <c r="A462" s="186">
        <v>40</v>
      </c>
      <c r="B462" s="194"/>
      <c r="H462" s="288"/>
    </row>
    <row r="463" spans="1:11" ht="13.5" customHeight="1" outlineLevel="2" x14ac:dyDescent="0.35">
      <c r="A463" s="186">
        <v>41</v>
      </c>
      <c r="B463" s="194"/>
      <c r="H463" s="288"/>
    </row>
    <row r="464" spans="1:11" ht="13.5" customHeight="1" outlineLevel="2" x14ac:dyDescent="0.35">
      <c r="A464" s="186">
        <v>42</v>
      </c>
      <c r="B464" s="194"/>
      <c r="H464" s="288"/>
      <c r="K464" s="288"/>
    </row>
    <row r="465" spans="1:11" ht="13.5" customHeight="1" outlineLevel="2" x14ac:dyDescent="0.35">
      <c r="A465" s="186">
        <v>43</v>
      </c>
      <c r="B465" s="194"/>
      <c r="H465" s="288"/>
      <c r="K465" s="288"/>
    </row>
    <row r="466" spans="1:11" ht="13.5" customHeight="1" outlineLevel="2" x14ac:dyDescent="0.35">
      <c r="A466" s="186">
        <v>44</v>
      </c>
      <c r="B466" s="194"/>
      <c r="H466" s="288"/>
      <c r="K466" s="288"/>
    </row>
    <row r="467" spans="1:11" ht="13.5" customHeight="1" outlineLevel="2" x14ac:dyDescent="0.35">
      <c r="A467" s="186">
        <v>45</v>
      </c>
      <c r="B467" s="194"/>
      <c r="H467" s="288"/>
    </row>
    <row r="468" spans="1:11" ht="13.5" customHeight="1" outlineLevel="2" x14ac:dyDescent="0.35">
      <c r="A468" s="186">
        <v>46</v>
      </c>
      <c r="B468" s="194"/>
      <c r="H468" s="288"/>
      <c r="K468" s="288"/>
    </row>
    <row r="469" spans="1:11" ht="13.5" customHeight="1" outlineLevel="2" x14ac:dyDescent="0.35">
      <c r="A469" s="186">
        <v>47</v>
      </c>
      <c r="B469" s="194"/>
      <c r="H469" s="288"/>
      <c r="K469" s="288"/>
    </row>
    <row r="470" spans="1:11" ht="13.5" customHeight="1" outlineLevel="2" x14ac:dyDescent="0.35">
      <c r="A470" s="186">
        <v>48</v>
      </c>
      <c r="B470" s="194"/>
      <c r="H470" s="288"/>
    </row>
    <row r="471" spans="1:11" ht="13.5" customHeight="1" outlineLevel="2" x14ac:dyDescent="0.35">
      <c r="A471" s="186">
        <v>49</v>
      </c>
      <c r="B471" s="194"/>
      <c r="H471" s="288"/>
      <c r="K471" s="288"/>
    </row>
    <row r="472" spans="1:11" ht="13.5" customHeight="1" outlineLevel="2" x14ac:dyDescent="0.35">
      <c r="A472" s="186">
        <v>50</v>
      </c>
      <c r="B472" s="194"/>
      <c r="H472" s="288"/>
      <c r="K472" s="288"/>
    </row>
    <row r="473" spans="1:11" ht="13.5" customHeight="1" outlineLevel="2" x14ac:dyDescent="0.35">
      <c r="A473" s="186">
        <v>51</v>
      </c>
      <c r="B473" s="194"/>
      <c r="H473" s="288"/>
      <c r="K473" s="288"/>
    </row>
    <row r="474" spans="1:11" ht="13.5" customHeight="1" outlineLevel="2" x14ac:dyDescent="0.35">
      <c r="A474" s="186">
        <v>52</v>
      </c>
      <c r="B474" s="194"/>
      <c r="H474" s="288"/>
      <c r="K474" s="288"/>
    </row>
    <row r="475" spans="1:11" ht="13.5" customHeight="1" outlineLevel="2" x14ac:dyDescent="0.35">
      <c r="A475" s="186">
        <v>53</v>
      </c>
      <c r="B475" s="194"/>
      <c r="H475" s="288"/>
      <c r="K475" s="288"/>
    </row>
    <row r="476" spans="1:11" ht="13.5" customHeight="1" outlineLevel="2" x14ac:dyDescent="0.35">
      <c r="A476" s="186">
        <v>54</v>
      </c>
      <c r="B476" s="194"/>
      <c r="G476" s="186">
        <v>23</v>
      </c>
      <c r="H476" s="288"/>
    </row>
    <row r="477" spans="1:11" ht="13.5" customHeight="1" outlineLevel="2" x14ac:dyDescent="0.35">
      <c r="A477" s="186">
        <v>55</v>
      </c>
      <c r="B477" s="194"/>
      <c r="G477" s="186">
        <v>21</v>
      </c>
      <c r="H477" s="288"/>
    </row>
    <row r="478" spans="1:11" ht="13.5" customHeight="1" outlineLevel="2" x14ac:dyDescent="0.35">
      <c r="A478" s="186">
        <v>56</v>
      </c>
      <c r="B478" s="194"/>
      <c r="G478" s="186">
        <v>29</v>
      </c>
      <c r="H478" s="288"/>
    </row>
    <row r="479" spans="1:11" ht="13.5" customHeight="1" outlineLevel="2" x14ac:dyDescent="0.35">
      <c r="A479" s="186">
        <v>57</v>
      </c>
      <c r="B479" s="194"/>
      <c r="G479" s="186">
        <v>25</v>
      </c>
      <c r="H479" s="288"/>
      <c r="K479" s="288"/>
    </row>
    <row r="480" spans="1:11" ht="13.5" customHeight="1" outlineLevel="2" x14ac:dyDescent="0.35">
      <c r="A480" s="186">
        <v>58</v>
      </c>
      <c r="B480" s="194"/>
      <c r="G480" s="186">
        <v>24</v>
      </c>
      <c r="H480" s="288"/>
      <c r="K480" s="288"/>
    </row>
    <row r="481" spans="1:11" ht="13.5" customHeight="1" outlineLevel="2" x14ac:dyDescent="0.35">
      <c r="A481" s="186">
        <v>59</v>
      </c>
      <c r="B481" s="194"/>
      <c r="G481" s="186">
        <v>18</v>
      </c>
      <c r="H481" s="288"/>
    </row>
    <row r="482" spans="1:11" ht="13.5" customHeight="1" outlineLevel="2" x14ac:dyDescent="0.35">
      <c r="A482" s="186">
        <v>60</v>
      </c>
      <c r="B482" s="194"/>
      <c r="G482" s="186">
        <v>23</v>
      </c>
      <c r="H482" s="288"/>
      <c r="K482" s="288"/>
    </row>
    <row r="483" spans="1:11" ht="13.5" customHeight="1" outlineLevel="2" x14ac:dyDescent="0.35">
      <c r="D483" s="194"/>
      <c r="E483" s="186"/>
      <c r="K483" s="288"/>
    </row>
    <row r="484" spans="1:11" ht="13.5" customHeight="1" outlineLevel="2" x14ac:dyDescent="0.35">
      <c r="D484" s="194"/>
      <c r="E484" s="186"/>
    </row>
    <row r="485" spans="1:11" ht="13.5" customHeight="1" outlineLevel="2" x14ac:dyDescent="0.35">
      <c r="D485" s="194"/>
      <c r="E485" s="186"/>
    </row>
    <row r="486" spans="1:11" ht="13.5" customHeight="1" outlineLevel="2" x14ac:dyDescent="0.35">
      <c r="D486" s="194"/>
      <c r="E486" s="186"/>
    </row>
    <row r="487" spans="1:11" ht="13.5" customHeight="1" outlineLevel="2" x14ac:dyDescent="0.35">
      <c r="D487" s="194"/>
      <c r="E487" s="186"/>
      <c r="K487" s="288"/>
    </row>
    <row r="488" spans="1:11" ht="13.5" customHeight="1" outlineLevel="2" x14ac:dyDescent="0.35">
      <c r="D488" s="194"/>
      <c r="E488" s="186"/>
    </row>
    <row r="489" spans="1:11" ht="13.5" customHeight="1" outlineLevel="2" x14ac:dyDescent="0.35">
      <c r="D489" s="194"/>
      <c r="E489" s="186"/>
    </row>
    <row r="490" spans="1:11" ht="13.5" customHeight="1" outlineLevel="2" x14ac:dyDescent="0.35">
      <c r="D490" s="194"/>
      <c r="E490" s="186"/>
      <c r="K490" s="288"/>
    </row>
    <row r="491" spans="1:11" ht="13.5" customHeight="1" outlineLevel="2" x14ac:dyDescent="0.35">
      <c r="D491" s="194"/>
      <c r="E491" s="186"/>
    </row>
    <row r="492" spans="1:11" ht="13.5" customHeight="1" outlineLevel="2" x14ac:dyDescent="0.35">
      <c r="D492" s="194"/>
      <c r="E492" s="186"/>
      <c r="K492" s="288"/>
    </row>
    <row r="493" spans="1:11" ht="13.5" customHeight="1" outlineLevel="2" x14ac:dyDescent="0.35">
      <c r="D493" s="194"/>
      <c r="E493" s="186"/>
    </row>
    <row r="494" spans="1:11" ht="13.5" customHeight="1" outlineLevel="2" x14ac:dyDescent="0.35">
      <c r="D494" s="194"/>
      <c r="E494" s="186"/>
    </row>
    <row r="495" spans="1:11" ht="13.5" customHeight="1" outlineLevel="2" x14ac:dyDescent="0.35">
      <c r="D495" s="194"/>
      <c r="E495" s="186"/>
    </row>
    <row r="496" spans="1:11" ht="13.5" customHeight="1" outlineLevel="2" x14ac:dyDescent="0.35">
      <c r="D496" s="194"/>
      <c r="E496" s="186"/>
    </row>
    <row r="497" spans="4:5" ht="13.5" customHeight="1" outlineLevel="2" x14ac:dyDescent="0.35">
      <c r="D497" s="194"/>
      <c r="E497" s="186"/>
    </row>
    <row r="498" spans="4:5" ht="13.5" customHeight="1" outlineLevel="2" x14ac:dyDescent="0.35">
      <c r="D498" s="194"/>
      <c r="E498" s="186"/>
    </row>
    <row r="499" spans="4:5" ht="13.5" customHeight="1" outlineLevel="2" x14ac:dyDescent="0.35">
      <c r="D499" s="194"/>
      <c r="E499" s="186"/>
    </row>
    <row r="500" spans="4:5" ht="13.5" customHeight="1" outlineLevel="2" x14ac:dyDescent="0.35">
      <c r="D500" s="194"/>
      <c r="E500" s="186"/>
    </row>
    <row r="501" spans="4:5" ht="13.5" customHeight="1" outlineLevel="2" x14ac:dyDescent="0.35">
      <c r="D501" s="194"/>
      <c r="E501" s="186"/>
    </row>
    <row r="502" spans="4:5" ht="13.5" customHeight="1" outlineLevel="2" x14ac:dyDescent="0.35">
      <c r="D502" s="194"/>
      <c r="E502" s="186"/>
    </row>
    <row r="503" spans="4:5" ht="13.5" customHeight="1" outlineLevel="2" x14ac:dyDescent="0.35">
      <c r="D503" s="194"/>
      <c r="E503" s="186"/>
    </row>
    <row r="504" spans="4:5" ht="13.5" customHeight="1" outlineLevel="2" x14ac:dyDescent="0.35">
      <c r="D504" s="194"/>
      <c r="E504" s="186"/>
    </row>
    <row r="505" spans="4:5" ht="13.5" customHeight="1" outlineLevel="2" x14ac:dyDescent="0.35">
      <c r="D505" s="194"/>
      <c r="E505" s="186"/>
    </row>
    <row r="506" spans="4:5" ht="13.5" customHeight="1" outlineLevel="2" x14ac:dyDescent="0.35">
      <c r="D506" s="194"/>
      <c r="E506" s="186"/>
    </row>
    <row r="507" spans="4:5" ht="13.5" customHeight="1" outlineLevel="2" x14ac:dyDescent="0.35">
      <c r="D507" s="194"/>
      <c r="E507" s="186"/>
    </row>
    <row r="508" spans="4:5" ht="13.5" customHeight="1" outlineLevel="2" x14ac:dyDescent="0.35">
      <c r="D508" s="194"/>
      <c r="E508" s="186"/>
    </row>
    <row r="509" spans="4:5" ht="13.5" customHeight="1" outlineLevel="2" x14ac:dyDescent="0.35">
      <c r="D509" s="194"/>
      <c r="E509" s="186"/>
    </row>
    <row r="510" spans="4:5" ht="13.5" customHeight="1" outlineLevel="2" x14ac:dyDescent="0.35">
      <c r="D510" s="194"/>
      <c r="E510" s="186"/>
    </row>
    <row r="511" spans="4:5" ht="13.5" customHeight="1" outlineLevel="2" x14ac:dyDescent="0.35">
      <c r="D511" s="194"/>
      <c r="E511" s="186"/>
    </row>
    <row r="512" spans="4:5" ht="13.5" customHeight="1" outlineLevel="2" x14ac:dyDescent="0.35">
      <c r="D512" s="194"/>
      <c r="E512" s="186"/>
    </row>
    <row r="513" spans="1:24" ht="13.5" customHeight="1" outlineLevel="2" x14ac:dyDescent="0.35">
      <c r="D513" s="194"/>
      <c r="E513" s="186"/>
    </row>
    <row r="514" spans="1:24" ht="13.5" customHeight="1" outlineLevel="2" x14ac:dyDescent="0.35">
      <c r="D514" s="194"/>
      <c r="E514" s="186"/>
    </row>
    <row r="515" spans="1:24" ht="13.5" customHeight="1" outlineLevel="2" x14ac:dyDescent="0.35">
      <c r="D515" s="194"/>
      <c r="E515" s="186"/>
    </row>
    <row r="516" spans="1:24" ht="13.5" customHeight="1" outlineLevel="2" x14ac:dyDescent="0.35"/>
    <row r="517" spans="1:24" ht="13.5" customHeight="1" outlineLevel="2" x14ac:dyDescent="0.35"/>
    <row r="518" spans="1:24" ht="13.5" customHeight="1" outlineLevel="2" x14ac:dyDescent="0.35"/>
    <row r="519" spans="1:24" ht="13.5" customHeight="1" outlineLevel="2" x14ac:dyDescent="0.35"/>
    <row r="520" spans="1:24" ht="13.5" customHeight="1" outlineLevel="2" thickBot="1" x14ac:dyDescent="0.4"/>
    <row r="521" spans="1:24" s="316" customFormat="1" ht="21" thickBot="1" x14ac:dyDescent="0.65">
      <c r="A521" s="314">
        <f t="shared" ref="A521:F524" si="57">+A321</f>
        <v>0</v>
      </c>
      <c r="B521" s="315">
        <f t="shared" si="57"/>
        <v>0</v>
      </c>
      <c r="C521" s="316">
        <f t="shared" si="57"/>
        <v>0</v>
      </c>
      <c r="D521" s="317">
        <f t="shared" si="57"/>
        <v>0</v>
      </c>
      <c r="E521" s="318">
        <f t="shared" si="57"/>
        <v>0</v>
      </c>
      <c r="F521" s="316">
        <f t="shared" si="57"/>
        <v>0</v>
      </c>
      <c r="H521" s="319"/>
      <c r="X521" s="326"/>
    </row>
    <row r="522" spans="1:24" x14ac:dyDescent="0.35">
      <c r="A522" s="186" t="str">
        <f t="shared" si="57"/>
        <v>Résultats BRUT HOMMES COLLER LES VALEURS DES CELLULES Puis trier par ordre croissant colonne F</v>
      </c>
      <c r="B522" s="194">
        <f t="shared" si="57"/>
        <v>0</v>
      </c>
      <c r="C522" s="186">
        <f t="shared" si="57"/>
        <v>0</v>
      </c>
      <c r="D522" s="195">
        <f t="shared" si="57"/>
        <v>0</v>
      </c>
      <c r="E522" s="196">
        <f t="shared" si="57"/>
        <v>0</v>
      </c>
      <c r="F522" s="186">
        <f t="shared" si="57"/>
        <v>0</v>
      </c>
      <c r="H522" s="313"/>
    </row>
    <row r="523" spans="1:24" x14ac:dyDescent="0.35">
      <c r="A523" s="186" t="str">
        <f t="shared" si="57"/>
        <v>Clt</v>
      </c>
      <c r="B523" s="186" t="str">
        <f t="shared" si="57"/>
        <v>Nat.</v>
      </c>
      <c r="C523" s="186" t="str">
        <f t="shared" si="57"/>
        <v>Prénom et Nom</v>
      </c>
      <c r="D523" s="195" t="str">
        <f t="shared" si="57"/>
        <v>Idx</v>
      </c>
      <c r="E523" s="196" t="str">
        <f t="shared" si="57"/>
        <v>Club</v>
      </c>
      <c r="F523" s="186" t="str">
        <f t="shared" si="57"/>
        <v>T1</v>
      </c>
    </row>
    <row r="524" spans="1:24" x14ac:dyDescent="0.35">
      <c r="A524" s="186">
        <f t="shared" si="57"/>
        <v>1</v>
      </c>
      <c r="B524" s="186">
        <f t="shared" si="57"/>
        <v>0</v>
      </c>
      <c r="C524" s="186">
        <f t="shared" si="57"/>
        <v>0</v>
      </c>
      <c r="D524" s="195">
        <f t="shared" si="57"/>
        <v>0</v>
      </c>
      <c r="E524" s="196">
        <f t="shared" si="57"/>
        <v>0</v>
      </c>
      <c r="F524" s="186">
        <f t="shared" si="57"/>
        <v>0</v>
      </c>
    </row>
  </sheetData>
  <sortState xmlns:xlrd2="http://schemas.microsoft.com/office/spreadsheetml/2017/richdata2" ref="C423:H468">
    <sortCondition descending="1" ref="F423:F468"/>
  </sortState>
  <mergeCells count="26">
    <mergeCell ref="B4:F4"/>
    <mergeCell ref="I4:M4"/>
    <mergeCell ref="AB1:BB1"/>
    <mergeCell ref="AB2:AR2"/>
    <mergeCell ref="AB4:AF4"/>
    <mergeCell ref="AH4:AL4"/>
    <mergeCell ref="AN4:AR4"/>
    <mergeCell ref="AT4:BB4"/>
    <mergeCell ref="A1:Z1"/>
    <mergeCell ref="W5:X5"/>
    <mergeCell ref="AB37:AF37"/>
    <mergeCell ref="O5:R5"/>
    <mergeCell ref="S5:T5"/>
    <mergeCell ref="AZ5:BB5"/>
    <mergeCell ref="AT5:AV5"/>
    <mergeCell ref="AW5:AY5"/>
    <mergeCell ref="AN19:AR19"/>
    <mergeCell ref="AH37:AL37"/>
    <mergeCell ref="AB39:AF39"/>
    <mergeCell ref="W13:Z13"/>
    <mergeCell ref="A40:F40"/>
    <mergeCell ref="H40:M40"/>
    <mergeCell ref="AB40:AF40"/>
    <mergeCell ref="O21:R21"/>
    <mergeCell ref="A39:F39"/>
    <mergeCell ref="H39:M39"/>
  </mergeCells>
  <phoneticPr fontId="9" type="noConversion"/>
  <conditionalFormatting sqref="B125:B173 D125:D173 F125:H173 B174:H174">
    <cfRule type="expression" dxfId="80" priority="13">
      <formula>($H125="F")</formula>
    </cfRule>
  </conditionalFormatting>
  <conditionalFormatting sqref="B324:B352">
    <cfRule type="expression" dxfId="79" priority="10">
      <formula>($H324="F")</formula>
    </cfRule>
  </conditionalFormatting>
  <conditionalFormatting sqref="B423:B453">
    <cfRule type="expression" dxfId="78" priority="9">
      <formula>($H423="F")</formula>
    </cfRule>
  </conditionalFormatting>
  <conditionalFormatting sqref="B353:F373">
    <cfRule type="expression" dxfId="77" priority="12">
      <formula>($H353="F")</formula>
    </cfRule>
  </conditionalFormatting>
  <conditionalFormatting sqref="B454:H482">
    <cfRule type="expression" dxfId="76" priority="11">
      <formula>($H454="F")</formula>
    </cfRule>
  </conditionalFormatting>
  <conditionalFormatting sqref="C6:C35">
    <cfRule type="cellIs" dxfId="75" priority="5" operator="equal">
      <formula>"F"</formula>
    </cfRule>
  </conditionalFormatting>
  <conditionalFormatting sqref="C224:H224 B224:B274 D225:D231 F225:H231 C232:H232 D233:D274 F233:H274 B275:H287">
    <cfRule type="expression" dxfId="74" priority="15">
      <formula>($H224="F")</formula>
    </cfRule>
  </conditionalFormatting>
  <conditionalFormatting sqref="D6:D35">
    <cfRule type="cellIs" dxfId="73" priority="2" operator="equal">
      <formula>"Inconnu"</formula>
    </cfRule>
  </conditionalFormatting>
  <conditionalFormatting sqref="D324:D352 F324:H352">
    <cfRule type="expression" dxfId="72" priority="8">
      <formula>($H324="F")</formula>
    </cfRule>
  </conditionalFormatting>
  <conditionalFormatting sqref="D423:D453 F423:H453">
    <cfRule type="expression" dxfId="71" priority="7">
      <formula>($H423="F")</formula>
    </cfRule>
  </conditionalFormatting>
  <conditionalFormatting sqref="E6:E35">
    <cfRule type="cellIs" dxfId="70" priority="1" operator="greaterThan">
      <formula>36</formula>
    </cfRule>
  </conditionalFormatting>
  <conditionalFormatting sqref="G353:G369 H353:H376">
    <cfRule type="expression" dxfId="69" priority="14">
      <formula>($H353="F")</formula>
    </cfRule>
  </conditionalFormatting>
  <conditionalFormatting sqref="J6:J35">
    <cfRule type="cellIs" dxfId="68" priority="6" operator="equal">
      <formula>"F"</formula>
    </cfRule>
  </conditionalFormatting>
  <conditionalFormatting sqref="K6:K35">
    <cfRule type="cellIs" dxfId="67" priority="3" operator="equal">
      <formula>"Inconnu"</formula>
    </cfRule>
  </conditionalFormatting>
  <conditionalFormatting sqref="L6:L35">
    <cfRule type="cellIs" dxfId="66" priority="4" operator="greaterThan">
      <formula>36</formula>
    </cfRule>
  </conditionalFormatting>
  <pageMargins left="0.19685039370078741" right="0.19685039370078741" top="0" bottom="0" header="0" footer="0"/>
  <pageSetup paperSize="9" scale="9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BD187-FBF9-462D-8FB2-D71B7828267B}">
  <dimension ref="A4:E4"/>
  <sheetViews>
    <sheetView workbookViewId="0">
      <selection activeCell="D14" sqref="D14"/>
    </sheetView>
  </sheetViews>
  <sheetFormatPr baseColWidth="10" defaultRowHeight="12.75" x14ac:dyDescent="0.35"/>
  <cols>
    <col min="1" max="1" width="21.59765625" customWidth="1"/>
  </cols>
  <sheetData>
    <row r="4" spans="1:5" x14ac:dyDescent="0.35">
      <c r="A4" s="8" t="s">
        <v>456</v>
      </c>
      <c r="B4" s="8" t="s">
        <v>457</v>
      </c>
      <c r="E4" s="682" t="s">
        <v>458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9">
    <pageSetUpPr fitToPage="1"/>
  </sheetPr>
  <dimension ref="A1:BB524"/>
  <sheetViews>
    <sheetView showZeros="0" zoomScale="70" zoomScaleNormal="70" workbookViewId="0">
      <selection activeCell="C224" sqref="C224:H293"/>
    </sheetView>
  </sheetViews>
  <sheetFormatPr baseColWidth="10" defaultColWidth="11.53125" defaultRowHeight="12.75" outlineLevelRow="2" x14ac:dyDescent="0.35"/>
  <cols>
    <col min="1" max="1" width="5.33203125" style="187" customWidth="1"/>
    <col min="2" max="2" width="23.1328125" style="187" customWidth="1"/>
    <col min="3" max="3" width="21" style="187" customWidth="1"/>
    <col min="4" max="4" width="19.1328125" style="469" customWidth="1"/>
    <col min="5" max="5" width="26.53125" style="470" customWidth="1"/>
    <col min="6" max="6" width="5.46484375" style="187" customWidth="1"/>
    <col min="7" max="7" width="1.33203125" style="187" customWidth="1"/>
    <col min="8" max="8" width="4.33203125" style="187" customWidth="1"/>
    <col min="9" max="9" width="20.53125" style="187" customWidth="1"/>
    <col min="10" max="10" width="4.86328125" style="187" customWidth="1"/>
    <col min="11" max="12" width="15.6640625" style="187" customWidth="1"/>
    <col min="13" max="15" width="5.46484375" style="187" customWidth="1"/>
    <col min="16" max="16" width="16.46484375" style="187" customWidth="1"/>
    <col min="17" max="17" width="5.46484375" style="187" customWidth="1"/>
    <col min="18" max="18" width="18.19921875" style="187" customWidth="1"/>
    <col min="19" max="20" width="5.46484375" style="187" customWidth="1"/>
    <col min="21" max="21" width="1" style="187" customWidth="1"/>
    <col min="22" max="22" width="3.46484375" style="187" customWidth="1"/>
    <col min="23" max="23" width="20.53125" style="187" customWidth="1"/>
    <col min="24" max="24" width="9.19921875" style="471" customWidth="1"/>
    <col min="25" max="25" width="11.796875" style="187" customWidth="1"/>
    <col min="26" max="26" width="9.1328125" style="187" customWidth="1"/>
    <col min="27" max="27" width="3.53125" style="187" customWidth="1"/>
    <col min="28" max="28" width="8.1328125" style="187" customWidth="1"/>
    <col min="29" max="29" width="7.86328125" style="187" customWidth="1"/>
    <col min="30" max="30" width="8.46484375" style="187" customWidth="1"/>
    <col min="31" max="33" width="5.46484375" style="187" customWidth="1"/>
    <col min="34" max="34" width="3.33203125" style="187" customWidth="1"/>
    <col min="35" max="35" width="8" style="187" customWidth="1"/>
    <col min="36" max="39" width="5.46484375" style="187" customWidth="1"/>
    <col min="40" max="40" width="8.86328125" style="187" customWidth="1"/>
    <col min="41" max="41" width="1.53125" style="187" customWidth="1"/>
    <col min="42" max="42" width="5.46484375" style="187" customWidth="1"/>
    <col min="43" max="43" width="9.33203125" style="187" customWidth="1"/>
    <col min="44" max="46" width="5.46484375" style="187" customWidth="1"/>
    <col min="47" max="47" width="9.86328125" style="187" customWidth="1"/>
    <col min="48" max="61" width="11.53125" style="187"/>
    <col min="62" max="62" width="12.1328125" style="187" customWidth="1"/>
    <col min="63" max="16384" width="11.53125" style="187"/>
  </cols>
  <sheetData>
    <row r="1" spans="1:54" s="645" customFormat="1" ht="31.8" customHeight="1" thickBot="1" x14ac:dyDescent="0.4">
      <c r="A1" s="966" t="str">
        <f>+Explications!A1:R1</f>
        <v>CARRE D'AS 2025</v>
      </c>
      <c r="B1" s="967"/>
      <c r="C1" s="967"/>
      <c r="D1" s="967"/>
      <c r="E1" s="967"/>
      <c r="F1" s="967"/>
      <c r="G1" s="967"/>
      <c r="H1" s="967"/>
      <c r="I1" s="967"/>
      <c r="J1" s="967"/>
      <c r="K1" s="967"/>
      <c r="L1" s="967"/>
      <c r="M1" s="967"/>
      <c r="N1" s="967"/>
      <c r="O1" s="967"/>
      <c r="P1" s="967"/>
      <c r="Q1" s="967"/>
      <c r="R1" s="967"/>
      <c r="S1" s="967"/>
      <c r="T1" s="967"/>
      <c r="U1" s="967"/>
      <c r="V1" s="967"/>
      <c r="W1" s="967"/>
      <c r="X1" s="967"/>
      <c r="Y1" s="967"/>
      <c r="Z1" s="968"/>
      <c r="AB1" s="966" t="s">
        <v>23</v>
      </c>
      <c r="AC1" s="967"/>
      <c r="AD1" s="967"/>
      <c r="AE1" s="967"/>
      <c r="AF1" s="967"/>
      <c r="AG1" s="967"/>
      <c r="AH1" s="967"/>
      <c r="AI1" s="967"/>
      <c r="AJ1" s="967"/>
      <c r="AK1" s="967"/>
      <c r="AL1" s="967"/>
      <c r="AM1" s="967"/>
      <c r="AN1" s="967"/>
      <c r="AO1" s="967"/>
      <c r="AP1" s="967"/>
      <c r="AQ1" s="967"/>
      <c r="AR1" s="967"/>
      <c r="AS1" s="967"/>
      <c r="AT1" s="967"/>
      <c r="AU1" s="967"/>
      <c r="AV1" s="967"/>
      <c r="AW1" s="967"/>
      <c r="AX1" s="967"/>
      <c r="AY1" s="967"/>
      <c r="AZ1" s="967"/>
      <c r="BA1" s="967"/>
      <c r="BB1" s="968"/>
    </row>
    <row r="2" spans="1:54" ht="20" customHeight="1" x14ac:dyDescent="0.4">
      <c r="A2" s="463" t="s">
        <v>132</v>
      </c>
      <c r="B2" s="464">
        <v>45561</v>
      </c>
      <c r="C2" s="465"/>
      <c r="D2" s="466" t="s">
        <v>131</v>
      </c>
      <c r="E2" s="463" t="s">
        <v>20</v>
      </c>
      <c r="F2" s="463"/>
      <c r="G2" s="463"/>
      <c r="H2" s="465"/>
      <c r="I2" s="463" t="s">
        <v>319</v>
      </c>
      <c r="J2" s="463"/>
      <c r="K2" s="463"/>
      <c r="L2" s="463"/>
      <c r="M2" s="463"/>
      <c r="N2" s="463"/>
      <c r="O2" s="463"/>
      <c r="P2" s="463" t="s">
        <v>391</v>
      </c>
      <c r="Q2" s="463"/>
      <c r="R2" s="463" t="str">
        <f>+Explications!K38</f>
        <v>Shamble</v>
      </c>
      <c r="S2" s="463"/>
      <c r="T2" s="463"/>
      <c r="U2" s="463" t="s">
        <v>25</v>
      </c>
      <c r="V2" s="463"/>
      <c r="W2" s="463"/>
      <c r="X2" s="467"/>
      <c r="Y2" s="463"/>
      <c r="AB2" s="983"/>
      <c r="AC2" s="983"/>
      <c r="AD2" s="983"/>
      <c r="AE2" s="983"/>
      <c r="AF2" s="983"/>
      <c r="AG2" s="983"/>
      <c r="AH2" s="983"/>
      <c r="AI2" s="983"/>
      <c r="AJ2" s="983"/>
      <c r="AK2" s="983"/>
      <c r="AL2" s="983"/>
      <c r="AM2" s="983"/>
      <c r="AN2" s="983"/>
      <c r="AO2" s="983"/>
      <c r="AP2" s="983"/>
      <c r="AQ2" s="983"/>
      <c r="AR2" s="983"/>
      <c r="AS2" s="983"/>
      <c r="AT2" s="983"/>
      <c r="AU2" s="983"/>
    </row>
    <row r="3" spans="1:54" ht="13.15" thickBot="1" x14ac:dyDescent="0.4">
      <c r="B3" s="468"/>
    </row>
    <row r="4" spans="1:54" ht="16.5" customHeight="1" thickBot="1" x14ac:dyDescent="0.4">
      <c r="B4" s="955" t="s">
        <v>0</v>
      </c>
      <c r="C4" s="956"/>
      <c r="D4" s="956"/>
      <c r="E4" s="956"/>
      <c r="F4" s="957"/>
      <c r="G4" s="98"/>
      <c r="H4" s="98"/>
      <c r="I4" s="955" t="s">
        <v>3</v>
      </c>
      <c r="J4" s="956"/>
      <c r="K4" s="956"/>
      <c r="L4" s="956"/>
      <c r="M4" s="957"/>
      <c r="AB4" s="955" t="s">
        <v>0</v>
      </c>
      <c r="AC4" s="956"/>
      <c r="AD4" s="956"/>
      <c r="AE4" s="956"/>
      <c r="AF4" s="957"/>
      <c r="AH4" s="955" t="s">
        <v>3</v>
      </c>
      <c r="AI4" s="956"/>
      <c r="AJ4" s="956"/>
      <c r="AK4" s="956"/>
      <c r="AL4" s="957"/>
      <c r="AN4" s="955" t="s">
        <v>18</v>
      </c>
      <c r="AO4" s="956"/>
      <c r="AP4" s="956"/>
      <c r="AQ4" s="956"/>
      <c r="AR4" s="957"/>
      <c r="AT4" s="958" t="s">
        <v>231</v>
      </c>
      <c r="AU4" s="959"/>
      <c r="AV4" s="959"/>
      <c r="AW4" s="959"/>
      <c r="AX4" s="959"/>
      <c r="AY4" s="959"/>
      <c r="AZ4" s="959"/>
      <c r="BA4" s="959"/>
      <c r="BB4" s="960"/>
    </row>
    <row r="5" spans="1:54" ht="16.5" customHeight="1" thickBot="1" x14ac:dyDescent="0.4">
      <c r="B5" s="472" t="s">
        <v>85</v>
      </c>
      <c r="C5" s="473" t="s">
        <v>90</v>
      </c>
      <c r="D5" s="474" t="s">
        <v>24</v>
      </c>
      <c r="E5" s="475" t="s">
        <v>48</v>
      </c>
      <c r="F5" s="476" t="s">
        <v>21</v>
      </c>
      <c r="G5" s="98"/>
      <c r="H5" s="98"/>
      <c r="I5" s="477" t="str">
        <f>+B5</f>
        <v>Nom Prénom</v>
      </c>
      <c r="J5" s="478" t="s">
        <v>90</v>
      </c>
      <c r="K5" s="477" t="str">
        <f>+D5</f>
        <v>Club *</v>
      </c>
      <c r="L5" s="477" t="s">
        <v>48</v>
      </c>
      <c r="M5" s="476" t="s">
        <v>21</v>
      </c>
      <c r="O5" s="961" t="s">
        <v>18</v>
      </c>
      <c r="P5" s="962"/>
      <c r="Q5" s="962"/>
      <c r="R5" s="963"/>
      <c r="S5" s="964" t="s">
        <v>2</v>
      </c>
      <c r="T5" s="965"/>
      <c r="W5" s="955" t="s">
        <v>15</v>
      </c>
      <c r="X5" s="957"/>
      <c r="AB5" s="479" t="str">
        <f>+W6</f>
        <v>ASGAF</v>
      </c>
      <c r="AC5" s="480" t="str">
        <f>+W7</f>
        <v>Chevannes</v>
      </c>
      <c r="AD5" s="480" t="str">
        <f>+W8</f>
        <v>Chevry</v>
      </c>
      <c r="AE5" s="480" t="str">
        <f>+W9</f>
        <v>Corbuches</v>
      </c>
      <c r="AF5" s="481" t="str">
        <f>+W10</f>
        <v>Réveillon</v>
      </c>
      <c r="AH5" s="479" t="str">
        <f>+AB5</f>
        <v>ASGAF</v>
      </c>
      <c r="AI5" s="480" t="str">
        <f>+AC5</f>
        <v>Chevannes</v>
      </c>
      <c r="AJ5" s="480" t="str">
        <f>+AD5</f>
        <v>Chevry</v>
      </c>
      <c r="AK5" s="480" t="str">
        <f>+AE5</f>
        <v>Corbuches</v>
      </c>
      <c r="AL5" s="481" t="str">
        <f>+AF5</f>
        <v>Réveillon</v>
      </c>
      <c r="AN5" s="479" t="str">
        <f>+AH5</f>
        <v>ASGAF</v>
      </c>
      <c r="AO5" s="480" t="str">
        <f>+AI5</f>
        <v>Chevannes</v>
      </c>
      <c r="AP5" s="480" t="str">
        <f>+AJ5</f>
        <v>Chevry</v>
      </c>
      <c r="AQ5" s="480" t="str">
        <f>+AK5</f>
        <v>Corbuches</v>
      </c>
      <c r="AR5" s="481" t="str">
        <f>+AL5</f>
        <v>Réveillon</v>
      </c>
      <c r="AT5" s="955" t="s">
        <v>227</v>
      </c>
      <c r="AU5" s="956"/>
      <c r="AV5" s="957"/>
      <c r="AW5" s="955" t="s">
        <v>86</v>
      </c>
      <c r="AX5" s="956"/>
      <c r="AY5" s="957"/>
      <c r="AZ5" s="955" t="s">
        <v>87</v>
      </c>
      <c r="BA5" s="956"/>
      <c r="BB5" s="957"/>
    </row>
    <row r="6" spans="1:54" ht="16.5" customHeight="1" thickBot="1" x14ac:dyDescent="0.4">
      <c r="A6" s="482">
        <v>1</v>
      </c>
      <c r="B6" s="483">
        <f t="shared" ref="B6:E21" si="0">+B42</f>
        <v>0</v>
      </c>
      <c r="C6" s="484" t="str">
        <f>+C42</f>
        <v>???</v>
      </c>
      <c r="D6" s="485" t="str">
        <f t="shared" ref="D6:E14" si="1">+D42</f>
        <v>???</v>
      </c>
      <c r="E6" s="486">
        <f t="shared" si="1"/>
        <v>0</v>
      </c>
      <c r="F6" s="487">
        <v>30</v>
      </c>
      <c r="H6" s="482">
        <v>1</v>
      </c>
      <c r="I6" s="483">
        <f t="shared" ref="I6:K21" si="2">+I42</f>
        <v>0</v>
      </c>
      <c r="J6" s="484" t="str">
        <f t="shared" si="2"/>
        <v>???</v>
      </c>
      <c r="K6" s="484" t="str">
        <f t="shared" si="2"/>
        <v>???</v>
      </c>
      <c r="L6" s="486">
        <f t="shared" ref="L6:L35" si="3">VALUE(+L42)</f>
        <v>0</v>
      </c>
      <c r="M6" s="487">
        <v>30</v>
      </c>
      <c r="O6" s="488" t="s">
        <v>228</v>
      </c>
      <c r="P6" s="489" t="str">
        <f>+I5</f>
        <v>Nom Prénom</v>
      </c>
      <c r="Q6" s="489" t="str">
        <f>+J5</f>
        <v>H/F</v>
      </c>
      <c r="R6" s="489" t="str">
        <f>+K5</f>
        <v>Club *</v>
      </c>
      <c r="S6" s="489" t="s">
        <v>228</v>
      </c>
      <c r="T6" s="490" t="s">
        <v>230</v>
      </c>
      <c r="W6" s="491" t="s">
        <v>311</v>
      </c>
      <c r="X6" s="492">
        <f>AB121</f>
        <v>0</v>
      </c>
      <c r="AB6" s="493" t="str">
        <f>IF(LEFT($D6,5)=AB$5,$F6,"")</f>
        <v/>
      </c>
      <c r="AC6" s="494" t="str">
        <f t="shared" ref="AC6:AC35" si="4">IF(LEFT($D6,9)=AC$5,$F6,"")</f>
        <v/>
      </c>
      <c r="AD6" s="494" t="str">
        <f>IF(LEFT($D6,6)=AD$5,$F6,"")</f>
        <v/>
      </c>
      <c r="AE6" s="494" t="str">
        <f>IF(LEFT($D6,9)=AE$5,$F6,"")</f>
        <v/>
      </c>
      <c r="AF6" s="495" t="str">
        <f>IF(LEFT($D6,9)=AF$5,$F6,"")</f>
        <v/>
      </c>
      <c r="AH6" s="496" t="str">
        <f t="shared" ref="AH6:AH35" si="5">IF(LEFT($K6,5)=AH$5,$M6,"")</f>
        <v/>
      </c>
      <c r="AI6" s="497" t="str">
        <f>IF(LEFT($K6,9)=AI$5,$M6,"")</f>
        <v/>
      </c>
      <c r="AJ6" s="497" t="str">
        <f>IF(LEFT($K6,6)=AJ$5,$M6,"")</f>
        <v/>
      </c>
      <c r="AK6" s="497" t="str">
        <f>IF(LEFT($K6,9)=AK$5,$M6,"")</f>
        <v/>
      </c>
      <c r="AL6" s="498" t="str">
        <f>IF(LEFT($K6,9)=AL$5,$M6,"")</f>
        <v/>
      </c>
      <c r="AN6" s="493" t="str">
        <f t="shared" ref="AN6:AR17" si="6">IF(LEFT($R7,5)=AN$5,$S7,"")</f>
        <v/>
      </c>
      <c r="AO6" s="494" t="str">
        <f t="shared" si="6"/>
        <v/>
      </c>
      <c r="AP6" s="494" t="str">
        <f t="shared" si="6"/>
        <v/>
      </c>
      <c r="AQ6" s="494" t="str">
        <f t="shared" si="6"/>
        <v/>
      </c>
      <c r="AR6" s="495" t="str">
        <f t="shared" si="6"/>
        <v/>
      </c>
      <c r="AT6" s="476" t="s">
        <v>229</v>
      </c>
      <c r="AU6" s="476" t="s">
        <v>228</v>
      </c>
      <c r="AV6" s="476" t="s">
        <v>1</v>
      </c>
      <c r="AW6" s="476" t="s">
        <v>229</v>
      </c>
      <c r="AX6" s="476" t="s">
        <v>228</v>
      </c>
      <c r="AY6" s="476" t="s">
        <v>1</v>
      </c>
      <c r="AZ6" s="476" t="s">
        <v>229</v>
      </c>
      <c r="BA6" s="476" t="s">
        <v>228</v>
      </c>
      <c r="BB6" s="476" t="s">
        <v>1</v>
      </c>
    </row>
    <row r="7" spans="1:54" ht="16.5" customHeight="1" x14ac:dyDescent="0.35">
      <c r="A7" s="499">
        <v>2</v>
      </c>
      <c r="B7" s="500">
        <f t="shared" si="0"/>
        <v>0</v>
      </c>
      <c r="C7" s="501" t="str">
        <f t="shared" si="0"/>
        <v>???</v>
      </c>
      <c r="D7" s="502" t="str">
        <f t="shared" si="1"/>
        <v>???</v>
      </c>
      <c r="E7" s="486">
        <f t="shared" si="1"/>
        <v>0</v>
      </c>
      <c r="F7" s="503">
        <f>+F6</f>
        <v>30</v>
      </c>
      <c r="H7" s="499">
        <v>2</v>
      </c>
      <c r="I7" s="500">
        <f t="shared" si="2"/>
        <v>0</v>
      </c>
      <c r="J7" s="501" t="str">
        <f t="shared" si="2"/>
        <v>???</v>
      </c>
      <c r="K7" s="501" t="str">
        <f t="shared" si="2"/>
        <v>???</v>
      </c>
      <c r="L7" s="486">
        <f t="shared" si="3"/>
        <v>0</v>
      </c>
      <c r="M7" s="503">
        <f>+M6</f>
        <v>30</v>
      </c>
      <c r="O7" s="504">
        <v>1</v>
      </c>
      <c r="P7" s="505" t="str">
        <f t="shared" ref="P7:P18" si="7">IFERROR(VLOOKUP($O7,$AU$7:$AV$36,2,0),"")</f>
        <v/>
      </c>
      <c r="Q7" s="505" t="str">
        <f t="shared" ref="Q7:Q18" si="8">IFERROR(VLOOKUP($P7,$I$6:$L$35,4,0),"")</f>
        <v/>
      </c>
      <c r="R7" s="505" t="str">
        <f t="shared" ref="R7:R18" si="9">IFERROR(VLOOKUP($P7,$I$6:$L$35,3,0),"")</f>
        <v/>
      </c>
      <c r="S7" s="497">
        <f t="shared" ref="S7:S18" si="10">IF(P7&lt;&gt;"",T7,0)</f>
        <v>0</v>
      </c>
      <c r="T7" s="498">
        <v>12</v>
      </c>
      <c r="W7" s="506" t="s">
        <v>10</v>
      </c>
      <c r="X7" s="507">
        <f>AC121</f>
        <v>0</v>
      </c>
      <c r="AB7" s="508" t="str">
        <f t="shared" ref="AB7:AB35" si="11">IF(LEFT($D7,5)=AB$5,$F7,"")</f>
        <v/>
      </c>
      <c r="AC7" s="509" t="str">
        <f t="shared" si="4"/>
        <v/>
      </c>
      <c r="AD7" s="509" t="str">
        <f t="shared" ref="AD7:AD35" si="12">IF(LEFT($D7,6)=AD$5,$F7,"")</f>
        <v/>
      </c>
      <c r="AE7" s="509" t="str">
        <f t="shared" ref="AE7:AF34" si="13">IF(LEFT($D7,9)=AE$5,$F7,"")</f>
        <v/>
      </c>
      <c r="AF7" s="510" t="str">
        <f t="shared" si="13"/>
        <v/>
      </c>
      <c r="AH7" s="508" t="str">
        <f t="shared" si="5"/>
        <v/>
      </c>
      <c r="AI7" s="509" t="str">
        <f t="shared" ref="AI7:AI35" si="14">IF(LEFT($K7,9)=AI$5,$M7,"")</f>
        <v/>
      </c>
      <c r="AJ7" s="509" t="str">
        <f t="shared" ref="AJ7:AJ35" si="15">IF(LEFT($K7,6)=AJ$5,$M7,"")</f>
        <v/>
      </c>
      <c r="AK7" s="509" t="str">
        <f t="shared" ref="AK7:AL35" si="16">IF(LEFT($K7,9)=AK$5,$M7,"")</f>
        <v/>
      </c>
      <c r="AL7" s="510" t="str">
        <f t="shared" si="16"/>
        <v/>
      </c>
      <c r="AN7" s="508" t="str">
        <f t="shared" si="6"/>
        <v/>
      </c>
      <c r="AO7" s="509" t="str">
        <f t="shared" si="6"/>
        <v/>
      </c>
      <c r="AP7" s="509" t="str">
        <f t="shared" si="6"/>
        <v/>
      </c>
      <c r="AQ7" s="509" t="str">
        <f t="shared" si="6"/>
        <v/>
      </c>
      <c r="AR7" s="510" t="str">
        <f t="shared" si="6"/>
        <v/>
      </c>
      <c r="AT7" s="511">
        <f t="shared" ref="AT7:AT36" si="17">IF(L6&gt;36,M6,0)</f>
        <v>0</v>
      </c>
      <c r="AU7" s="512">
        <f t="shared" ref="AU7:AU36" si="18">IF(AT7&lt;&gt;0,RANK(AT7,AT$7:AT$36),0)</f>
        <v>0</v>
      </c>
      <c r="AV7" s="512" t="str">
        <f t="shared" ref="AV7:AV36" si="19">IF(AU7&lt;&gt;0,$I6,"")</f>
        <v/>
      </c>
      <c r="AW7" s="512">
        <f t="shared" ref="AW7:AW36" si="20">IF((L6&gt;36),0,IF(J6="F",M6,0))</f>
        <v>0</v>
      </c>
      <c r="AX7" s="512">
        <f t="shared" ref="AX7:AX36" si="21">IF(AW7&lt;&gt;0,RANK(AW7,AW$7:AW$36),0)</f>
        <v>0</v>
      </c>
      <c r="AY7" s="512" t="str">
        <f t="shared" ref="AY7:AY36" si="22">IF(AX7&lt;&gt;0,$I6,"")</f>
        <v/>
      </c>
      <c r="AZ7" s="512">
        <f t="shared" ref="AZ7:AZ36" si="23">IF((L6&gt;36),0,IF(J6="F",0,M6))</f>
        <v>30</v>
      </c>
      <c r="BA7" s="512">
        <f t="shared" ref="BA7:BA36" si="24">IF(AZ7&lt;&gt;0,RANK(AZ7,AZ$7:AZ$36),0)</f>
        <v>1</v>
      </c>
      <c r="BB7" s="513">
        <f t="shared" ref="BB7:BB36" si="25">IF(BA7&lt;&gt;0,$I6,"")</f>
        <v>0</v>
      </c>
    </row>
    <row r="8" spans="1:54" ht="16.5" customHeight="1" x14ac:dyDescent="0.35">
      <c r="A8" s="499">
        <v>3</v>
      </c>
      <c r="B8" s="500">
        <f t="shared" si="0"/>
        <v>0</v>
      </c>
      <c r="C8" s="501" t="str">
        <f t="shared" si="0"/>
        <v>???</v>
      </c>
      <c r="D8" s="502" t="str">
        <f t="shared" si="1"/>
        <v>???</v>
      </c>
      <c r="E8" s="486">
        <f t="shared" si="1"/>
        <v>0</v>
      </c>
      <c r="F8" s="503">
        <f>+F7-2</f>
        <v>28</v>
      </c>
      <c r="H8" s="499">
        <v>3</v>
      </c>
      <c r="I8" s="500">
        <f t="shared" si="2"/>
        <v>0</v>
      </c>
      <c r="J8" s="501" t="str">
        <f t="shared" si="2"/>
        <v>???</v>
      </c>
      <c r="K8" s="501" t="str">
        <f t="shared" si="2"/>
        <v>???</v>
      </c>
      <c r="L8" s="486">
        <f t="shared" si="3"/>
        <v>0</v>
      </c>
      <c r="M8" s="503">
        <f>+M7-2</f>
        <v>28</v>
      </c>
      <c r="O8" s="514">
        <v>2</v>
      </c>
      <c r="P8" s="515" t="str">
        <f t="shared" si="7"/>
        <v/>
      </c>
      <c r="Q8" s="515" t="str">
        <f t="shared" si="8"/>
        <v/>
      </c>
      <c r="R8" s="515" t="str">
        <f t="shared" si="9"/>
        <v/>
      </c>
      <c r="S8" s="509">
        <f t="shared" si="10"/>
        <v>0</v>
      </c>
      <c r="T8" s="510">
        <f>IF(Q8&lt;&gt;Q7,+T7-1,T7)</f>
        <v>12</v>
      </c>
      <c r="W8" s="506" t="s">
        <v>11</v>
      </c>
      <c r="X8" s="507">
        <f>AD121</f>
        <v>0</v>
      </c>
      <c r="AB8" s="508" t="str">
        <f t="shared" si="11"/>
        <v/>
      </c>
      <c r="AC8" s="509" t="str">
        <f t="shared" si="4"/>
        <v/>
      </c>
      <c r="AD8" s="509" t="str">
        <f t="shared" si="12"/>
        <v/>
      </c>
      <c r="AE8" s="509" t="str">
        <f t="shared" si="13"/>
        <v/>
      </c>
      <c r="AF8" s="510" t="str">
        <f t="shared" si="13"/>
        <v/>
      </c>
      <c r="AH8" s="508" t="str">
        <f t="shared" si="5"/>
        <v/>
      </c>
      <c r="AI8" s="509" t="str">
        <f t="shared" si="14"/>
        <v/>
      </c>
      <c r="AJ8" s="509" t="str">
        <f t="shared" si="15"/>
        <v/>
      </c>
      <c r="AK8" s="509" t="str">
        <f t="shared" si="16"/>
        <v/>
      </c>
      <c r="AL8" s="510" t="str">
        <f t="shared" si="16"/>
        <v/>
      </c>
      <c r="AN8" s="508" t="str">
        <f t="shared" si="6"/>
        <v/>
      </c>
      <c r="AO8" s="509" t="str">
        <f t="shared" si="6"/>
        <v/>
      </c>
      <c r="AP8" s="509" t="str">
        <f t="shared" si="6"/>
        <v/>
      </c>
      <c r="AQ8" s="509" t="str">
        <f t="shared" si="6"/>
        <v/>
      </c>
      <c r="AR8" s="510" t="str">
        <f t="shared" si="6"/>
        <v/>
      </c>
      <c r="AT8" s="516">
        <f t="shared" si="17"/>
        <v>0</v>
      </c>
      <c r="AU8" s="517">
        <f t="shared" si="18"/>
        <v>0</v>
      </c>
      <c r="AV8" s="517" t="str">
        <f t="shared" si="19"/>
        <v/>
      </c>
      <c r="AW8" s="517">
        <f t="shared" si="20"/>
        <v>0</v>
      </c>
      <c r="AX8" s="517">
        <f t="shared" si="21"/>
        <v>0</v>
      </c>
      <c r="AY8" s="517" t="str">
        <f t="shared" si="22"/>
        <v/>
      </c>
      <c r="AZ8" s="517">
        <f t="shared" si="23"/>
        <v>30</v>
      </c>
      <c r="BA8" s="517">
        <f t="shared" si="24"/>
        <v>1</v>
      </c>
      <c r="BB8" s="518">
        <f t="shared" si="25"/>
        <v>0</v>
      </c>
    </row>
    <row r="9" spans="1:54" ht="16.5" customHeight="1" x14ac:dyDescent="0.35">
      <c r="A9" s="499">
        <v>4</v>
      </c>
      <c r="B9" s="500">
        <f t="shared" si="0"/>
        <v>0</v>
      </c>
      <c r="C9" s="501" t="str">
        <f t="shared" si="0"/>
        <v>???</v>
      </c>
      <c r="D9" s="502" t="str">
        <f t="shared" si="1"/>
        <v>???</v>
      </c>
      <c r="E9" s="486">
        <f t="shared" si="1"/>
        <v>0</v>
      </c>
      <c r="F9" s="503">
        <f>+F8</f>
        <v>28</v>
      </c>
      <c r="H9" s="499">
        <v>4</v>
      </c>
      <c r="I9" s="500">
        <f t="shared" si="2"/>
        <v>0</v>
      </c>
      <c r="J9" s="501" t="str">
        <f t="shared" si="2"/>
        <v>???</v>
      </c>
      <c r="K9" s="501" t="str">
        <f t="shared" si="2"/>
        <v>???</v>
      </c>
      <c r="L9" s="486">
        <f t="shared" si="3"/>
        <v>0</v>
      </c>
      <c r="M9" s="503">
        <f>+M8</f>
        <v>28</v>
      </c>
      <c r="O9" s="514">
        <v>3</v>
      </c>
      <c r="P9" s="515" t="str">
        <f t="shared" si="7"/>
        <v/>
      </c>
      <c r="Q9" s="515" t="str">
        <f t="shared" si="8"/>
        <v/>
      </c>
      <c r="R9" s="515" t="str">
        <f t="shared" si="9"/>
        <v/>
      </c>
      <c r="S9" s="509">
        <f t="shared" si="10"/>
        <v>0</v>
      </c>
      <c r="T9" s="510">
        <f t="shared" ref="T9:T18" si="26">IF(Q9&lt;&gt;Q8,+T8-1,T8)</f>
        <v>12</v>
      </c>
      <c r="W9" s="506" t="s">
        <v>12</v>
      </c>
      <c r="X9" s="507">
        <f>AE121</f>
        <v>0</v>
      </c>
      <c r="AB9" s="508" t="str">
        <f t="shared" si="11"/>
        <v/>
      </c>
      <c r="AC9" s="509" t="str">
        <f t="shared" si="4"/>
        <v/>
      </c>
      <c r="AD9" s="509" t="str">
        <f t="shared" si="12"/>
        <v/>
      </c>
      <c r="AE9" s="509" t="str">
        <f t="shared" si="13"/>
        <v/>
      </c>
      <c r="AF9" s="510" t="str">
        <f t="shared" si="13"/>
        <v/>
      </c>
      <c r="AH9" s="508" t="str">
        <f t="shared" si="5"/>
        <v/>
      </c>
      <c r="AI9" s="509" t="str">
        <f t="shared" si="14"/>
        <v/>
      </c>
      <c r="AJ9" s="509" t="str">
        <f t="shared" si="15"/>
        <v/>
      </c>
      <c r="AK9" s="509" t="str">
        <f t="shared" si="16"/>
        <v/>
      </c>
      <c r="AL9" s="510" t="str">
        <f t="shared" si="16"/>
        <v/>
      </c>
      <c r="AN9" s="508" t="str">
        <f t="shared" si="6"/>
        <v/>
      </c>
      <c r="AO9" s="509" t="str">
        <f t="shared" si="6"/>
        <v/>
      </c>
      <c r="AP9" s="509" t="str">
        <f t="shared" si="6"/>
        <v/>
      </c>
      <c r="AQ9" s="509" t="str">
        <f t="shared" si="6"/>
        <v/>
      </c>
      <c r="AR9" s="510" t="str">
        <f t="shared" si="6"/>
        <v/>
      </c>
      <c r="AT9" s="516">
        <f t="shared" si="17"/>
        <v>0</v>
      </c>
      <c r="AU9" s="517">
        <f t="shared" si="18"/>
        <v>0</v>
      </c>
      <c r="AV9" s="517" t="str">
        <f t="shared" si="19"/>
        <v/>
      </c>
      <c r="AW9" s="517">
        <f t="shared" si="20"/>
        <v>0</v>
      </c>
      <c r="AX9" s="517">
        <f t="shared" si="21"/>
        <v>0</v>
      </c>
      <c r="AY9" s="517" t="str">
        <f t="shared" si="22"/>
        <v/>
      </c>
      <c r="AZ9" s="517">
        <f t="shared" si="23"/>
        <v>28</v>
      </c>
      <c r="BA9" s="517">
        <f t="shared" si="24"/>
        <v>3</v>
      </c>
      <c r="BB9" s="518">
        <f t="shared" si="25"/>
        <v>0</v>
      </c>
    </row>
    <row r="10" spans="1:54" ht="16.5" customHeight="1" thickBot="1" x14ac:dyDescent="0.4">
      <c r="A10" s="499">
        <v>5</v>
      </c>
      <c r="B10" s="500">
        <f t="shared" si="0"/>
        <v>0</v>
      </c>
      <c r="C10" s="501" t="str">
        <f t="shared" si="0"/>
        <v>???</v>
      </c>
      <c r="D10" s="502" t="str">
        <f t="shared" si="1"/>
        <v>???</v>
      </c>
      <c r="E10" s="486">
        <f t="shared" si="1"/>
        <v>0</v>
      </c>
      <c r="F10" s="503">
        <f>+F9-2</f>
        <v>26</v>
      </c>
      <c r="H10" s="499">
        <v>5</v>
      </c>
      <c r="I10" s="500">
        <f t="shared" si="2"/>
        <v>0</v>
      </c>
      <c r="J10" s="501" t="str">
        <f t="shared" si="2"/>
        <v>???</v>
      </c>
      <c r="K10" s="501" t="str">
        <f t="shared" si="2"/>
        <v>???</v>
      </c>
      <c r="L10" s="486">
        <f t="shared" si="3"/>
        <v>0</v>
      </c>
      <c r="M10" s="503">
        <f>+M9-2</f>
        <v>26</v>
      </c>
      <c r="O10" s="514">
        <v>4</v>
      </c>
      <c r="P10" s="515" t="str">
        <f t="shared" si="7"/>
        <v/>
      </c>
      <c r="Q10" s="515" t="str">
        <f t="shared" si="8"/>
        <v/>
      </c>
      <c r="R10" s="515" t="str">
        <f t="shared" si="9"/>
        <v/>
      </c>
      <c r="S10" s="509">
        <f t="shared" si="10"/>
        <v>0</v>
      </c>
      <c r="T10" s="510">
        <f t="shared" si="26"/>
        <v>12</v>
      </c>
      <c r="W10" s="506" t="s">
        <v>13</v>
      </c>
      <c r="X10" s="507">
        <f>AF121</f>
        <v>0</v>
      </c>
      <c r="AB10" s="508" t="str">
        <f t="shared" si="11"/>
        <v/>
      </c>
      <c r="AC10" s="509" t="str">
        <f t="shared" si="4"/>
        <v/>
      </c>
      <c r="AD10" s="509" t="str">
        <f t="shared" si="12"/>
        <v/>
      </c>
      <c r="AE10" s="509" t="str">
        <f t="shared" si="13"/>
        <v/>
      </c>
      <c r="AF10" s="510" t="str">
        <f t="shared" si="13"/>
        <v/>
      </c>
      <c r="AH10" s="508" t="str">
        <f t="shared" si="5"/>
        <v/>
      </c>
      <c r="AI10" s="509" t="str">
        <f t="shared" si="14"/>
        <v/>
      </c>
      <c r="AJ10" s="509" t="str">
        <f t="shared" si="15"/>
        <v/>
      </c>
      <c r="AK10" s="509" t="str">
        <f t="shared" si="16"/>
        <v/>
      </c>
      <c r="AL10" s="510" t="str">
        <f t="shared" si="16"/>
        <v/>
      </c>
      <c r="AN10" s="508" t="str">
        <f t="shared" si="6"/>
        <v/>
      </c>
      <c r="AO10" s="509" t="str">
        <f t="shared" si="6"/>
        <v/>
      </c>
      <c r="AP10" s="509" t="str">
        <f t="shared" si="6"/>
        <v/>
      </c>
      <c r="AQ10" s="509" t="str">
        <f t="shared" si="6"/>
        <v/>
      </c>
      <c r="AR10" s="510" t="str">
        <f t="shared" si="6"/>
        <v/>
      </c>
      <c r="AT10" s="516">
        <f t="shared" si="17"/>
        <v>0</v>
      </c>
      <c r="AU10" s="517">
        <f t="shared" si="18"/>
        <v>0</v>
      </c>
      <c r="AV10" s="517" t="str">
        <f t="shared" si="19"/>
        <v/>
      </c>
      <c r="AW10" s="517">
        <f t="shared" si="20"/>
        <v>0</v>
      </c>
      <c r="AX10" s="517">
        <f t="shared" si="21"/>
        <v>0</v>
      </c>
      <c r="AY10" s="517" t="str">
        <f t="shared" si="22"/>
        <v/>
      </c>
      <c r="AZ10" s="517">
        <f t="shared" si="23"/>
        <v>28</v>
      </c>
      <c r="BA10" s="517">
        <f t="shared" si="24"/>
        <v>3</v>
      </c>
      <c r="BB10" s="518">
        <f t="shared" si="25"/>
        <v>0</v>
      </c>
    </row>
    <row r="11" spans="1:54" ht="16.5" customHeight="1" thickBot="1" x14ac:dyDescent="0.4">
      <c r="A11" s="499">
        <v>6</v>
      </c>
      <c r="B11" s="500">
        <f t="shared" si="0"/>
        <v>0</v>
      </c>
      <c r="C11" s="501" t="str">
        <f t="shared" si="0"/>
        <v>???</v>
      </c>
      <c r="D11" s="502" t="str">
        <f t="shared" si="1"/>
        <v>???</v>
      </c>
      <c r="E11" s="486">
        <f t="shared" si="1"/>
        <v>0</v>
      </c>
      <c r="F11" s="503">
        <f t="shared" ref="F11:F21" si="27">+F10</f>
        <v>26</v>
      </c>
      <c r="H11" s="499">
        <v>6</v>
      </c>
      <c r="I11" s="500">
        <f t="shared" si="2"/>
        <v>0</v>
      </c>
      <c r="J11" s="501" t="str">
        <f t="shared" si="2"/>
        <v>???</v>
      </c>
      <c r="K11" s="501" t="str">
        <f t="shared" si="2"/>
        <v>???</v>
      </c>
      <c r="L11" s="486">
        <f t="shared" si="3"/>
        <v>0</v>
      </c>
      <c r="M11" s="503">
        <f t="shared" ref="M11:M21" si="28">+M10</f>
        <v>26</v>
      </c>
      <c r="O11" s="514">
        <v>5</v>
      </c>
      <c r="P11" s="515" t="str">
        <f t="shared" si="7"/>
        <v/>
      </c>
      <c r="Q11" s="515" t="str">
        <f t="shared" si="8"/>
        <v/>
      </c>
      <c r="R11" s="515" t="str">
        <f t="shared" si="9"/>
        <v/>
      </c>
      <c r="S11" s="509">
        <f t="shared" si="10"/>
        <v>0</v>
      </c>
      <c r="T11" s="510">
        <f t="shared" si="26"/>
        <v>12</v>
      </c>
      <c r="W11" s="519" t="s">
        <v>8</v>
      </c>
      <c r="X11" s="520">
        <f>SUM(X6:X10)</f>
        <v>0</v>
      </c>
      <c r="AB11" s="508" t="str">
        <f t="shared" si="11"/>
        <v/>
      </c>
      <c r="AC11" s="509" t="str">
        <f t="shared" si="4"/>
        <v/>
      </c>
      <c r="AD11" s="509" t="str">
        <f t="shared" si="12"/>
        <v/>
      </c>
      <c r="AE11" s="509" t="str">
        <f t="shared" si="13"/>
        <v/>
      </c>
      <c r="AF11" s="510" t="str">
        <f t="shared" si="13"/>
        <v/>
      </c>
      <c r="AH11" s="508" t="str">
        <f t="shared" si="5"/>
        <v/>
      </c>
      <c r="AI11" s="509" t="str">
        <f t="shared" si="14"/>
        <v/>
      </c>
      <c r="AJ11" s="509" t="str">
        <f t="shared" si="15"/>
        <v/>
      </c>
      <c r="AK11" s="509" t="str">
        <f t="shared" si="16"/>
        <v/>
      </c>
      <c r="AL11" s="510" t="str">
        <f t="shared" si="16"/>
        <v/>
      </c>
      <c r="AN11" s="508" t="str">
        <f t="shared" si="6"/>
        <v/>
      </c>
      <c r="AO11" s="509" t="str">
        <f t="shared" si="6"/>
        <v/>
      </c>
      <c r="AP11" s="509" t="str">
        <f t="shared" si="6"/>
        <v/>
      </c>
      <c r="AQ11" s="509" t="str">
        <f t="shared" si="6"/>
        <v/>
      </c>
      <c r="AR11" s="510" t="str">
        <f t="shared" si="6"/>
        <v/>
      </c>
      <c r="AT11" s="516">
        <f t="shared" si="17"/>
        <v>0</v>
      </c>
      <c r="AU11" s="517">
        <f t="shared" si="18"/>
        <v>0</v>
      </c>
      <c r="AV11" s="517" t="str">
        <f t="shared" si="19"/>
        <v/>
      </c>
      <c r="AW11" s="517">
        <f t="shared" si="20"/>
        <v>0</v>
      </c>
      <c r="AX11" s="517">
        <f t="shared" si="21"/>
        <v>0</v>
      </c>
      <c r="AY11" s="517" t="str">
        <f t="shared" si="22"/>
        <v/>
      </c>
      <c r="AZ11" s="517">
        <f t="shared" si="23"/>
        <v>26</v>
      </c>
      <c r="BA11" s="517">
        <f t="shared" si="24"/>
        <v>5</v>
      </c>
      <c r="BB11" s="518">
        <f t="shared" si="25"/>
        <v>0</v>
      </c>
    </row>
    <row r="12" spans="1:54" ht="16.5" customHeight="1" thickBot="1" x14ac:dyDescent="0.4">
      <c r="A12" s="499">
        <v>7</v>
      </c>
      <c r="B12" s="500">
        <f t="shared" si="0"/>
        <v>0</v>
      </c>
      <c r="C12" s="501" t="str">
        <f t="shared" si="0"/>
        <v>???</v>
      </c>
      <c r="D12" s="502" t="str">
        <f t="shared" si="1"/>
        <v>???</v>
      </c>
      <c r="E12" s="486">
        <f t="shared" si="1"/>
        <v>0</v>
      </c>
      <c r="F12" s="503">
        <f>+F11-2</f>
        <v>24</v>
      </c>
      <c r="H12" s="499">
        <v>7</v>
      </c>
      <c r="I12" s="500">
        <f t="shared" si="2"/>
        <v>0</v>
      </c>
      <c r="J12" s="501" t="str">
        <f t="shared" si="2"/>
        <v>???</v>
      </c>
      <c r="K12" s="501" t="str">
        <f t="shared" si="2"/>
        <v>???</v>
      </c>
      <c r="L12" s="486">
        <f t="shared" si="3"/>
        <v>0</v>
      </c>
      <c r="M12" s="503">
        <f>+M11-2</f>
        <v>24</v>
      </c>
      <c r="O12" s="514">
        <v>6</v>
      </c>
      <c r="P12" s="515" t="str">
        <f t="shared" si="7"/>
        <v/>
      </c>
      <c r="Q12" s="515" t="str">
        <f t="shared" si="8"/>
        <v/>
      </c>
      <c r="R12" s="515" t="str">
        <f t="shared" si="9"/>
        <v/>
      </c>
      <c r="S12" s="509">
        <f t="shared" si="10"/>
        <v>0</v>
      </c>
      <c r="T12" s="510">
        <f t="shared" si="26"/>
        <v>12</v>
      </c>
      <c r="W12" s="187" t="s">
        <v>318</v>
      </c>
      <c r="AB12" s="508" t="str">
        <f t="shared" si="11"/>
        <v/>
      </c>
      <c r="AC12" s="509" t="str">
        <f t="shared" si="4"/>
        <v/>
      </c>
      <c r="AD12" s="509" t="str">
        <f t="shared" si="12"/>
        <v/>
      </c>
      <c r="AE12" s="509" t="str">
        <f t="shared" si="13"/>
        <v/>
      </c>
      <c r="AF12" s="510" t="str">
        <f t="shared" si="13"/>
        <v/>
      </c>
      <c r="AH12" s="508" t="str">
        <f t="shared" si="5"/>
        <v/>
      </c>
      <c r="AI12" s="509" t="str">
        <f t="shared" si="14"/>
        <v/>
      </c>
      <c r="AJ12" s="509" t="str">
        <f t="shared" si="15"/>
        <v/>
      </c>
      <c r="AK12" s="509" t="str">
        <f t="shared" si="16"/>
        <v/>
      </c>
      <c r="AL12" s="510" t="str">
        <f t="shared" si="16"/>
        <v/>
      </c>
      <c r="AN12" s="508" t="str">
        <f t="shared" si="6"/>
        <v/>
      </c>
      <c r="AO12" s="509" t="str">
        <f t="shared" si="6"/>
        <v/>
      </c>
      <c r="AP12" s="509" t="str">
        <f t="shared" si="6"/>
        <v/>
      </c>
      <c r="AQ12" s="509" t="str">
        <f t="shared" si="6"/>
        <v/>
      </c>
      <c r="AR12" s="510" t="str">
        <f t="shared" si="6"/>
        <v/>
      </c>
      <c r="AT12" s="516">
        <f t="shared" si="17"/>
        <v>0</v>
      </c>
      <c r="AU12" s="517">
        <f t="shared" si="18"/>
        <v>0</v>
      </c>
      <c r="AV12" s="517" t="str">
        <f t="shared" si="19"/>
        <v/>
      </c>
      <c r="AW12" s="517">
        <f t="shared" si="20"/>
        <v>0</v>
      </c>
      <c r="AX12" s="517">
        <f t="shared" si="21"/>
        <v>0</v>
      </c>
      <c r="AY12" s="517" t="str">
        <f t="shared" si="22"/>
        <v/>
      </c>
      <c r="AZ12" s="517">
        <f t="shared" si="23"/>
        <v>26</v>
      </c>
      <c r="BA12" s="517">
        <f t="shared" si="24"/>
        <v>5</v>
      </c>
      <c r="BB12" s="518">
        <f t="shared" si="25"/>
        <v>0</v>
      </c>
    </row>
    <row r="13" spans="1:54" ht="16.5" customHeight="1" thickBot="1" x14ac:dyDescent="0.4">
      <c r="A13" s="499">
        <v>8</v>
      </c>
      <c r="B13" s="500">
        <f t="shared" si="0"/>
        <v>0</v>
      </c>
      <c r="C13" s="501" t="str">
        <f t="shared" si="0"/>
        <v>???</v>
      </c>
      <c r="D13" s="502" t="str">
        <f t="shared" si="1"/>
        <v>???</v>
      </c>
      <c r="E13" s="486">
        <f t="shared" si="1"/>
        <v>0</v>
      </c>
      <c r="F13" s="503">
        <f t="shared" si="27"/>
        <v>24</v>
      </c>
      <c r="H13" s="499">
        <v>8</v>
      </c>
      <c r="I13" s="500">
        <f t="shared" si="2"/>
        <v>0</v>
      </c>
      <c r="J13" s="501" t="str">
        <f t="shared" si="2"/>
        <v>???</v>
      </c>
      <c r="K13" s="501" t="str">
        <f t="shared" si="2"/>
        <v>???</v>
      </c>
      <c r="L13" s="486">
        <f t="shared" si="3"/>
        <v>0</v>
      </c>
      <c r="M13" s="503">
        <f t="shared" si="28"/>
        <v>24</v>
      </c>
      <c r="O13" s="514">
        <v>7</v>
      </c>
      <c r="P13" s="515" t="str">
        <f t="shared" si="7"/>
        <v/>
      </c>
      <c r="Q13" s="515" t="str">
        <f t="shared" si="8"/>
        <v/>
      </c>
      <c r="R13" s="515" t="str">
        <f t="shared" si="9"/>
        <v/>
      </c>
      <c r="S13" s="509">
        <f t="shared" si="10"/>
        <v>0</v>
      </c>
      <c r="T13" s="510">
        <f t="shared" si="26"/>
        <v>12</v>
      </c>
      <c r="W13" s="955" t="s">
        <v>4</v>
      </c>
      <c r="X13" s="956"/>
      <c r="Y13" s="956"/>
      <c r="Z13" s="957"/>
      <c r="AB13" s="508" t="str">
        <f t="shared" si="11"/>
        <v/>
      </c>
      <c r="AC13" s="509" t="str">
        <f t="shared" si="4"/>
        <v/>
      </c>
      <c r="AD13" s="509" t="str">
        <f t="shared" si="12"/>
        <v/>
      </c>
      <c r="AE13" s="509" t="str">
        <f t="shared" si="13"/>
        <v/>
      </c>
      <c r="AF13" s="510" t="str">
        <f t="shared" si="13"/>
        <v/>
      </c>
      <c r="AH13" s="508" t="str">
        <f t="shared" si="5"/>
        <v/>
      </c>
      <c r="AI13" s="509" t="str">
        <f t="shared" si="14"/>
        <v/>
      </c>
      <c r="AJ13" s="509" t="str">
        <f t="shared" si="15"/>
        <v/>
      </c>
      <c r="AK13" s="509" t="str">
        <f t="shared" si="16"/>
        <v/>
      </c>
      <c r="AL13" s="510" t="str">
        <f t="shared" si="16"/>
        <v/>
      </c>
      <c r="AN13" s="508" t="str">
        <f t="shared" si="6"/>
        <v/>
      </c>
      <c r="AO13" s="509" t="str">
        <f t="shared" si="6"/>
        <v/>
      </c>
      <c r="AP13" s="509" t="str">
        <f t="shared" si="6"/>
        <v/>
      </c>
      <c r="AQ13" s="509" t="str">
        <f t="shared" si="6"/>
        <v/>
      </c>
      <c r="AR13" s="510" t="str">
        <f t="shared" si="6"/>
        <v/>
      </c>
      <c r="AT13" s="516">
        <f t="shared" si="17"/>
        <v>0</v>
      </c>
      <c r="AU13" s="517">
        <f t="shared" si="18"/>
        <v>0</v>
      </c>
      <c r="AV13" s="517" t="str">
        <f t="shared" si="19"/>
        <v/>
      </c>
      <c r="AW13" s="517">
        <f t="shared" si="20"/>
        <v>0</v>
      </c>
      <c r="AX13" s="517">
        <f t="shared" si="21"/>
        <v>0</v>
      </c>
      <c r="AY13" s="517" t="str">
        <f t="shared" si="22"/>
        <v/>
      </c>
      <c r="AZ13" s="517">
        <f t="shared" si="23"/>
        <v>24</v>
      </c>
      <c r="BA13" s="517">
        <f t="shared" si="24"/>
        <v>7</v>
      </c>
      <c r="BB13" s="518">
        <f t="shared" si="25"/>
        <v>0</v>
      </c>
    </row>
    <row r="14" spans="1:54" ht="16.5" customHeight="1" thickBot="1" x14ac:dyDescent="0.4">
      <c r="A14" s="499">
        <v>9</v>
      </c>
      <c r="B14" s="500">
        <f t="shared" si="0"/>
        <v>0</v>
      </c>
      <c r="C14" s="501" t="str">
        <f t="shared" si="0"/>
        <v>???</v>
      </c>
      <c r="D14" s="502" t="str">
        <f t="shared" si="1"/>
        <v>???</v>
      </c>
      <c r="E14" s="486">
        <f t="shared" si="1"/>
        <v>0</v>
      </c>
      <c r="F14" s="503">
        <f>+F13-2</f>
        <v>22</v>
      </c>
      <c r="H14" s="499">
        <v>9</v>
      </c>
      <c r="I14" s="500">
        <f t="shared" si="2"/>
        <v>0</v>
      </c>
      <c r="J14" s="501" t="str">
        <f t="shared" si="2"/>
        <v>???</v>
      </c>
      <c r="K14" s="501" t="str">
        <f t="shared" si="2"/>
        <v>???</v>
      </c>
      <c r="L14" s="486">
        <f t="shared" si="3"/>
        <v>0</v>
      </c>
      <c r="M14" s="503">
        <f>+M13-2</f>
        <v>22</v>
      </c>
      <c r="O14" s="514">
        <v>8</v>
      </c>
      <c r="P14" s="515" t="str">
        <f t="shared" si="7"/>
        <v/>
      </c>
      <c r="Q14" s="515" t="str">
        <f t="shared" si="8"/>
        <v/>
      </c>
      <c r="R14" s="515" t="str">
        <f t="shared" si="9"/>
        <v/>
      </c>
      <c r="S14" s="509">
        <f t="shared" si="10"/>
        <v>0</v>
      </c>
      <c r="T14" s="510">
        <f t="shared" si="26"/>
        <v>12</v>
      </c>
      <c r="W14" s="479" t="s">
        <v>5</v>
      </c>
      <c r="X14" s="480" t="s">
        <v>6</v>
      </c>
      <c r="Y14" s="521" t="s">
        <v>7</v>
      </c>
      <c r="Z14" s="476" t="s">
        <v>8</v>
      </c>
      <c r="AB14" s="508" t="str">
        <f t="shared" si="11"/>
        <v/>
      </c>
      <c r="AC14" s="509" t="str">
        <f t="shared" si="4"/>
        <v/>
      </c>
      <c r="AD14" s="509" t="str">
        <f t="shared" si="12"/>
        <v/>
      </c>
      <c r="AE14" s="509" t="str">
        <f t="shared" si="13"/>
        <v/>
      </c>
      <c r="AF14" s="510" t="str">
        <f t="shared" si="13"/>
        <v/>
      </c>
      <c r="AH14" s="508" t="str">
        <f t="shared" si="5"/>
        <v/>
      </c>
      <c r="AI14" s="509" t="str">
        <f t="shared" si="14"/>
        <v/>
      </c>
      <c r="AJ14" s="509" t="str">
        <f t="shared" si="15"/>
        <v/>
      </c>
      <c r="AK14" s="509" t="str">
        <f t="shared" si="16"/>
        <v/>
      </c>
      <c r="AL14" s="510" t="str">
        <f t="shared" si="16"/>
        <v/>
      </c>
      <c r="AN14" s="508" t="str">
        <f t="shared" si="6"/>
        <v/>
      </c>
      <c r="AO14" s="509" t="str">
        <f t="shared" si="6"/>
        <v/>
      </c>
      <c r="AP14" s="509" t="str">
        <f t="shared" si="6"/>
        <v/>
      </c>
      <c r="AQ14" s="509" t="str">
        <f t="shared" si="6"/>
        <v/>
      </c>
      <c r="AR14" s="510" t="str">
        <f t="shared" si="6"/>
        <v/>
      </c>
      <c r="AT14" s="516">
        <f t="shared" si="17"/>
        <v>0</v>
      </c>
      <c r="AU14" s="517">
        <f t="shared" si="18"/>
        <v>0</v>
      </c>
      <c r="AV14" s="517" t="str">
        <f t="shared" si="19"/>
        <v/>
      </c>
      <c r="AW14" s="517">
        <f t="shared" si="20"/>
        <v>0</v>
      </c>
      <c r="AX14" s="517">
        <f t="shared" si="21"/>
        <v>0</v>
      </c>
      <c r="AY14" s="517" t="str">
        <f t="shared" si="22"/>
        <v/>
      </c>
      <c r="AZ14" s="517">
        <f t="shared" si="23"/>
        <v>24</v>
      </c>
      <c r="BA14" s="517">
        <f t="shared" si="24"/>
        <v>7</v>
      </c>
      <c r="BB14" s="518">
        <f t="shared" si="25"/>
        <v>0</v>
      </c>
    </row>
    <row r="15" spans="1:54" ht="16.5" customHeight="1" x14ac:dyDescent="0.35">
      <c r="A15" s="499">
        <v>10</v>
      </c>
      <c r="B15" s="500">
        <f t="shared" si="0"/>
        <v>0</v>
      </c>
      <c r="C15" s="501" t="str">
        <f t="shared" si="0"/>
        <v>???</v>
      </c>
      <c r="D15" s="502" t="str">
        <f t="shared" si="0"/>
        <v>???</v>
      </c>
      <c r="E15" s="486">
        <f t="shared" si="0"/>
        <v>0</v>
      </c>
      <c r="F15" s="503">
        <f t="shared" si="27"/>
        <v>22</v>
      </c>
      <c r="H15" s="499">
        <v>10</v>
      </c>
      <c r="I15" s="500">
        <f t="shared" si="2"/>
        <v>0</v>
      </c>
      <c r="J15" s="501" t="str">
        <f t="shared" si="2"/>
        <v>???</v>
      </c>
      <c r="K15" s="501" t="str">
        <f t="shared" si="2"/>
        <v>???</v>
      </c>
      <c r="L15" s="486">
        <f t="shared" si="3"/>
        <v>0</v>
      </c>
      <c r="M15" s="503">
        <f t="shared" si="28"/>
        <v>22</v>
      </c>
      <c r="O15" s="514">
        <v>9</v>
      </c>
      <c r="P15" s="515" t="str">
        <f t="shared" si="7"/>
        <v/>
      </c>
      <c r="Q15" s="515" t="str">
        <f t="shared" si="8"/>
        <v/>
      </c>
      <c r="R15" s="515" t="str">
        <f t="shared" si="9"/>
        <v/>
      </c>
      <c r="S15" s="509">
        <f t="shared" si="10"/>
        <v>0</v>
      </c>
      <c r="T15" s="510">
        <f t="shared" si="26"/>
        <v>12</v>
      </c>
      <c r="W15" s="491" t="str">
        <f>+W6</f>
        <v>ASGAF</v>
      </c>
      <c r="X15" s="494">
        <f>AB36</f>
        <v>0</v>
      </c>
      <c r="Y15" s="522">
        <f>AH36+AN18</f>
        <v>0</v>
      </c>
      <c r="Z15" s="523">
        <f>SUM(X15:Y15)</f>
        <v>0</v>
      </c>
      <c r="AB15" s="508" t="str">
        <f t="shared" si="11"/>
        <v/>
      </c>
      <c r="AC15" s="509" t="str">
        <f t="shared" si="4"/>
        <v/>
      </c>
      <c r="AD15" s="509" t="str">
        <f t="shared" si="12"/>
        <v/>
      </c>
      <c r="AE15" s="509" t="str">
        <f t="shared" si="13"/>
        <v/>
      </c>
      <c r="AF15" s="510" t="str">
        <f t="shared" si="13"/>
        <v/>
      </c>
      <c r="AH15" s="508" t="str">
        <f t="shared" si="5"/>
        <v/>
      </c>
      <c r="AI15" s="509" t="str">
        <f t="shared" si="14"/>
        <v/>
      </c>
      <c r="AJ15" s="509" t="str">
        <f t="shared" si="15"/>
        <v/>
      </c>
      <c r="AK15" s="509" t="str">
        <f t="shared" si="16"/>
        <v/>
      </c>
      <c r="AL15" s="510" t="str">
        <f t="shared" si="16"/>
        <v/>
      </c>
      <c r="AN15" s="508" t="str">
        <f t="shared" si="6"/>
        <v/>
      </c>
      <c r="AO15" s="509" t="str">
        <f t="shared" si="6"/>
        <v/>
      </c>
      <c r="AP15" s="509" t="str">
        <f t="shared" si="6"/>
        <v/>
      </c>
      <c r="AQ15" s="509" t="str">
        <f t="shared" si="6"/>
        <v/>
      </c>
      <c r="AR15" s="510" t="str">
        <f t="shared" si="6"/>
        <v/>
      </c>
      <c r="AT15" s="516">
        <f t="shared" si="17"/>
        <v>0</v>
      </c>
      <c r="AU15" s="517">
        <f t="shared" si="18"/>
        <v>0</v>
      </c>
      <c r="AV15" s="517" t="str">
        <f t="shared" si="19"/>
        <v/>
      </c>
      <c r="AW15" s="517">
        <f t="shared" si="20"/>
        <v>0</v>
      </c>
      <c r="AX15" s="517">
        <f t="shared" si="21"/>
        <v>0</v>
      </c>
      <c r="AY15" s="517" t="str">
        <f t="shared" si="22"/>
        <v/>
      </c>
      <c r="AZ15" s="517">
        <f t="shared" si="23"/>
        <v>22</v>
      </c>
      <c r="BA15" s="517">
        <f t="shared" si="24"/>
        <v>9</v>
      </c>
      <c r="BB15" s="518">
        <f t="shared" si="25"/>
        <v>0</v>
      </c>
    </row>
    <row r="16" spans="1:54" ht="16.5" customHeight="1" x14ac:dyDescent="0.35">
      <c r="A16" s="499">
        <v>11</v>
      </c>
      <c r="B16" s="500">
        <f t="shared" si="0"/>
        <v>0</v>
      </c>
      <c r="C16" s="501" t="str">
        <f t="shared" si="0"/>
        <v>???</v>
      </c>
      <c r="D16" s="502" t="str">
        <f t="shared" si="0"/>
        <v>???</v>
      </c>
      <c r="E16" s="486">
        <f t="shared" si="0"/>
        <v>0</v>
      </c>
      <c r="F16" s="503">
        <f>+F15-2</f>
        <v>20</v>
      </c>
      <c r="H16" s="499">
        <v>11</v>
      </c>
      <c r="I16" s="500">
        <f t="shared" si="2"/>
        <v>0</v>
      </c>
      <c r="J16" s="501" t="str">
        <f t="shared" si="2"/>
        <v>???</v>
      </c>
      <c r="K16" s="501" t="str">
        <f t="shared" si="2"/>
        <v>???</v>
      </c>
      <c r="L16" s="486">
        <f t="shared" si="3"/>
        <v>0</v>
      </c>
      <c r="M16" s="503">
        <f>+M15-2</f>
        <v>20</v>
      </c>
      <c r="O16" s="514">
        <v>10</v>
      </c>
      <c r="P16" s="515" t="str">
        <f t="shared" si="7"/>
        <v/>
      </c>
      <c r="Q16" s="515" t="str">
        <f t="shared" si="8"/>
        <v/>
      </c>
      <c r="R16" s="515" t="str">
        <f t="shared" si="9"/>
        <v/>
      </c>
      <c r="S16" s="509">
        <f t="shared" si="10"/>
        <v>0</v>
      </c>
      <c r="T16" s="510">
        <f t="shared" si="26"/>
        <v>12</v>
      </c>
      <c r="W16" s="506" t="str">
        <f t="shared" ref="W16:W20" si="29">+W7</f>
        <v>Chevannes</v>
      </c>
      <c r="X16" s="509">
        <f>AC36</f>
        <v>0</v>
      </c>
      <c r="Y16" s="524">
        <f>AI36+AO18</f>
        <v>0</v>
      </c>
      <c r="Z16" s="525">
        <f>SUM(X16:Y16)</f>
        <v>0</v>
      </c>
      <c r="AB16" s="508" t="str">
        <f t="shared" si="11"/>
        <v/>
      </c>
      <c r="AC16" s="509" t="str">
        <f>IF(LEFT($D16,9)=AC$5,$F16,"")</f>
        <v/>
      </c>
      <c r="AD16" s="509" t="str">
        <f t="shared" si="12"/>
        <v/>
      </c>
      <c r="AE16" s="509" t="str">
        <f t="shared" si="13"/>
        <v/>
      </c>
      <c r="AF16" s="510" t="str">
        <f t="shared" si="13"/>
        <v/>
      </c>
      <c r="AH16" s="508" t="str">
        <f t="shared" si="5"/>
        <v/>
      </c>
      <c r="AI16" s="509" t="str">
        <f t="shared" si="14"/>
        <v/>
      </c>
      <c r="AJ16" s="509" t="str">
        <f t="shared" si="15"/>
        <v/>
      </c>
      <c r="AK16" s="509" t="str">
        <f t="shared" si="16"/>
        <v/>
      </c>
      <c r="AL16" s="510" t="str">
        <f t="shared" si="16"/>
        <v/>
      </c>
      <c r="AN16" s="508" t="str">
        <f t="shared" si="6"/>
        <v/>
      </c>
      <c r="AO16" s="509" t="str">
        <f t="shared" si="6"/>
        <v/>
      </c>
      <c r="AP16" s="509" t="str">
        <f t="shared" si="6"/>
        <v/>
      </c>
      <c r="AQ16" s="509" t="str">
        <f t="shared" si="6"/>
        <v/>
      </c>
      <c r="AR16" s="510" t="str">
        <f t="shared" si="6"/>
        <v/>
      </c>
      <c r="AT16" s="516">
        <f t="shared" si="17"/>
        <v>0</v>
      </c>
      <c r="AU16" s="517">
        <f t="shared" si="18"/>
        <v>0</v>
      </c>
      <c r="AV16" s="517" t="str">
        <f t="shared" si="19"/>
        <v/>
      </c>
      <c r="AW16" s="517">
        <f t="shared" si="20"/>
        <v>0</v>
      </c>
      <c r="AX16" s="517">
        <f t="shared" si="21"/>
        <v>0</v>
      </c>
      <c r="AY16" s="517" t="str">
        <f t="shared" si="22"/>
        <v/>
      </c>
      <c r="AZ16" s="517">
        <f t="shared" si="23"/>
        <v>22</v>
      </c>
      <c r="BA16" s="517">
        <f t="shared" si="24"/>
        <v>9</v>
      </c>
      <c r="BB16" s="518">
        <f t="shared" si="25"/>
        <v>0</v>
      </c>
    </row>
    <row r="17" spans="1:54" ht="16.5" customHeight="1" x14ac:dyDescent="0.35">
      <c r="A17" s="499">
        <v>12</v>
      </c>
      <c r="B17" s="500">
        <f t="shared" si="0"/>
        <v>0</v>
      </c>
      <c r="C17" s="501" t="str">
        <f t="shared" si="0"/>
        <v>???</v>
      </c>
      <c r="D17" s="502" t="str">
        <f t="shared" si="0"/>
        <v>???</v>
      </c>
      <c r="E17" s="486">
        <f t="shared" si="0"/>
        <v>0</v>
      </c>
      <c r="F17" s="503">
        <f t="shared" si="27"/>
        <v>20</v>
      </c>
      <c r="H17" s="499">
        <v>12</v>
      </c>
      <c r="I17" s="500">
        <f t="shared" si="2"/>
        <v>0</v>
      </c>
      <c r="J17" s="501" t="str">
        <f t="shared" si="2"/>
        <v>???</v>
      </c>
      <c r="K17" s="501" t="str">
        <f t="shared" si="2"/>
        <v>???</v>
      </c>
      <c r="L17" s="486">
        <f t="shared" si="3"/>
        <v>0</v>
      </c>
      <c r="M17" s="503">
        <f t="shared" si="28"/>
        <v>20</v>
      </c>
      <c r="O17" s="514">
        <v>11</v>
      </c>
      <c r="P17" s="515" t="str">
        <f t="shared" si="7"/>
        <v/>
      </c>
      <c r="Q17" s="515" t="str">
        <f t="shared" si="8"/>
        <v/>
      </c>
      <c r="R17" s="515" t="str">
        <f t="shared" si="9"/>
        <v/>
      </c>
      <c r="S17" s="509">
        <f t="shared" si="10"/>
        <v>0</v>
      </c>
      <c r="T17" s="510">
        <f t="shared" si="26"/>
        <v>12</v>
      </c>
      <c r="W17" s="506" t="str">
        <f t="shared" si="29"/>
        <v>Chevry</v>
      </c>
      <c r="X17" s="509">
        <f>AD36</f>
        <v>0</v>
      </c>
      <c r="Y17" s="524">
        <f>AJ36+AP18</f>
        <v>0</v>
      </c>
      <c r="Z17" s="525">
        <f>SUM(X17:Y17)</f>
        <v>0</v>
      </c>
      <c r="AB17" s="508" t="str">
        <f t="shared" si="11"/>
        <v/>
      </c>
      <c r="AC17" s="509" t="str">
        <f t="shared" si="4"/>
        <v/>
      </c>
      <c r="AD17" s="509" t="str">
        <f t="shared" si="12"/>
        <v/>
      </c>
      <c r="AE17" s="509" t="str">
        <f t="shared" si="13"/>
        <v/>
      </c>
      <c r="AF17" s="510" t="str">
        <f t="shared" si="13"/>
        <v/>
      </c>
      <c r="AH17" s="508" t="str">
        <f t="shared" si="5"/>
        <v/>
      </c>
      <c r="AI17" s="509" t="str">
        <f t="shared" si="14"/>
        <v/>
      </c>
      <c r="AJ17" s="509" t="str">
        <f t="shared" si="15"/>
        <v/>
      </c>
      <c r="AK17" s="509" t="str">
        <f t="shared" si="16"/>
        <v/>
      </c>
      <c r="AL17" s="510" t="str">
        <f t="shared" si="16"/>
        <v/>
      </c>
      <c r="AN17" s="508" t="str">
        <f t="shared" si="6"/>
        <v/>
      </c>
      <c r="AO17" s="509" t="str">
        <f t="shared" si="6"/>
        <v/>
      </c>
      <c r="AP17" s="509" t="str">
        <f t="shared" si="6"/>
        <v/>
      </c>
      <c r="AQ17" s="509" t="str">
        <f t="shared" si="6"/>
        <v/>
      </c>
      <c r="AR17" s="510" t="str">
        <f t="shared" si="6"/>
        <v/>
      </c>
      <c r="AT17" s="516">
        <f t="shared" si="17"/>
        <v>0</v>
      </c>
      <c r="AU17" s="517">
        <f t="shared" si="18"/>
        <v>0</v>
      </c>
      <c r="AV17" s="517" t="str">
        <f t="shared" si="19"/>
        <v/>
      </c>
      <c r="AW17" s="517">
        <f t="shared" si="20"/>
        <v>0</v>
      </c>
      <c r="AX17" s="517">
        <f t="shared" si="21"/>
        <v>0</v>
      </c>
      <c r="AY17" s="517" t="str">
        <f t="shared" si="22"/>
        <v/>
      </c>
      <c r="AZ17" s="517">
        <f t="shared" si="23"/>
        <v>20</v>
      </c>
      <c r="BA17" s="517">
        <f t="shared" si="24"/>
        <v>11</v>
      </c>
      <c r="BB17" s="518">
        <f t="shared" si="25"/>
        <v>0</v>
      </c>
    </row>
    <row r="18" spans="1:54" ht="16.5" customHeight="1" thickBot="1" x14ac:dyDescent="0.4">
      <c r="A18" s="499">
        <v>13</v>
      </c>
      <c r="B18" s="500">
        <f t="shared" si="0"/>
        <v>0</v>
      </c>
      <c r="C18" s="501" t="str">
        <f t="shared" si="0"/>
        <v>???</v>
      </c>
      <c r="D18" s="502" t="str">
        <f t="shared" si="0"/>
        <v>???</v>
      </c>
      <c r="E18" s="486">
        <f t="shared" si="0"/>
        <v>0</v>
      </c>
      <c r="F18" s="503">
        <f>+F17-2</f>
        <v>18</v>
      </c>
      <c r="H18" s="526">
        <v>13</v>
      </c>
      <c r="I18" s="500">
        <f t="shared" si="2"/>
        <v>0</v>
      </c>
      <c r="J18" s="501" t="str">
        <f t="shared" si="2"/>
        <v>???</v>
      </c>
      <c r="K18" s="501" t="str">
        <f t="shared" si="2"/>
        <v>???</v>
      </c>
      <c r="L18" s="486">
        <f t="shared" si="3"/>
        <v>0</v>
      </c>
      <c r="M18" s="503">
        <f>+M17-2</f>
        <v>18</v>
      </c>
      <c r="O18" s="527">
        <v>12</v>
      </c>
      <c r="P18" s="528" t="str">
        <f t="shared" si="7"/>
        <v/>
      </c>
      <c r="Q18" s="528" t="str">
        <f t="shared" si="8"/>
        <v/>
      </c>
      <c r="R18" s="528" t="str">
        <f t="shared" si="9"/>
        <v/>
      </c>
      <c r="S18" s="529">
        <f t="shared" si="10"/>
        <v>0</v>
      </c>
      <c r="T18" s="530">
        <f t="shared" si="26"/>
        <v>12</v>
      </c>
      <c r="W18" s="506" t="str">
        <f t="shared" si="29"/>
        <v>Corbuches</v>
      </c>
      <c r="X18" s="509">
        <f>AE36</f>
        <v>0</v>
      </c>
      <c r="Y18" s="524">
        <f>AK36+AQ18</f>
        <v>0</v>
      </c>
      <c r="Z18" s="525">
        <f>SUM(X18:Y18)</f>
        <v>0</v>
      </c>
      <c r="AB18" s="508" t="str">
        <f t="shared" si="11"/>
        <v/>
      </c>
      <c r="AC18" s="509" t="str">
        <f t="shared" si="4"/>
        <v/>
      </c>
      <c r="AD18" s="509" t="str">
        <f t="shared" si="12"/>
        <v/>
      </c>
      <c r="AE18" s="509" t="str">
        <f t="shared" si="13"/>
        <v/>
      </c>
      <c r="AF18" s="510" t="str">
        <f t="shared" si="13"/>
        <v/>
      </c>
      <c r="AH18" s="508" t="str">
        <f t="shared" si="5"/>
        <v/>
      </c>
      <c r="AI18" s="509" t="str">
        <f t="shared" si="14"/>
        <v/>
      </c>
      <c r="AJ18" s="509" t="str">
        <f t="shared" si="15"/>
        <v/>
      </c>
      <c r="AK18" s="509" t="str">
        <f t="shared" si="16"/>
        <v/>
      </c>
      <c r="AL18" s="510" t="str">
        <f t="shared" si="16"/>
        <v/>
      </c>
      <c r="AN18" s="531">
        <f>SUM(AN6:AN17)</f>
        <v>0</v>
      </c>
      <c r="AO18" s="529">
        <f>SUM(AO6:AO17)</f>
        <v>0</v>
      </c>
      <c r="AP18" s="529">
        <f>SUM(AP6:AP17)</f>
        <v>0</v>
      </c>
      <c r="AQ18" s="529">
        <f>SUM(AQ6:AQ17)</f>
        <v>0</v>
      </c>
      <c r="AR18" s="530">
        <f>SUM(AR6:AR17)</f>
        <v>0</v>
      </c>
      <c r="AT18" s="516">
        <f t="shared" si="17"/>
        <v>0</v>
      </c>
      <c r="AU18" s="517">
        <f t="shared" si="18"/>
        <v>0</v>
      </c>
      <c r="AV18" s="517" t="str">
        <f t="shared" si="19"/>
        <v/>
      </c>
      <c r="AW18" s="517">
        <f t="shared" si="20"/>
        <v>0</v>
      </c>
      <c r="AX18" s="517">
        <f t="shared" si="21"/>
        <v>0</v>
      </c>
      <c r="AY18" s="517" t="str">
        <f t="shared" si="22"/>
        <v/>
      </c>
      <c r="AZ18" s="517">
        <f t="shared" si="23"/>
        <v>20</v>
      </c>
      <c r="BA18" s="517">
        <f t="shared" si="24"/>
        <v>11</v>
      </c>
      <c r="BB18" s="518">
        <f t="shared" si="25"/>
        <v>0</v>
      </c>
    </row>
    <row r="19" spans="1:54" ht="16.5" customHeight="1" thickBot="1" x14ac:dyDescent="0.5">
      <c r="A19" s="499">
        <v>14</v>
      </c>
      <c r="B19" s="500">
        <f t="shared" si="0"/>
        <v>0</v>
      </c>
      <c r="C19" s="501" t="str">
        <f t="shared" si="0"/>
        <v>???</v>
      </c>
      <c r="D19" s="502" t="str">
        <f t="shared" si="0"/>
        <v>???</v>
      </c>
      <c r="E19" s="486">
        <f t="shared" si="0"/>
        <v>0</v>
      </c>
      <c r="F19" s="503">
        <f t="shared" si="27"/>
        <v>18</v>
      </c>
      <c r="H19" s="526">
        <v>14</v>
      </c>
      <c r="I19" s="500">
        <f t="shared" si="2"/>
        <v>0</v>
      </c>
      <c r="J19" s="501" t="str">
        <f t="shared" si="2"/>
        <v>???</v>
      </c>
      <c r="K19" s="501" t="str">
        <f t="shared" si="2"/>
        <v>???</v>
      </c>
      <c r="L19" s="486">
        <f t="shared" si="3"/>
        <v>0</v>
      </c>
      <c r="M19" s="503">
        <f t="shared" si="28"/>
        <v>18</v>
      </c>
      <c r="Q19" s="471"/>
      <c r="R19" s="532" t="s">
        <v>64</v>
      </c>
      <c r="S19" s="533">
        <f>SUM(S7:S18)</f>
        <v>0</v>
      </c>
      <c r="T19" s="534"/>
      <c r="W19" s="535" t="str">
        <f t="shared" si="29"/>
        <v>Réveillon</v>
      </c>
      <c r="X19" s="529">
        <f>AF36</f>
        <v>0</v>
      </c>
      <c r="Y19" s="536">
        <f>AL36+AR18</f>
        <v>0</v>
      </c>
      <c r="Z19" s="537">
        <f>SUM(X19:Y19)</f>
        <v>0</v>
      </c>
      <c r="AB19" s="508" t="str">
        <f t="shared" si="11"/>
        <v/>
      </c>
      <c r="AC19" s="509" t="str">
        <f t="shared" si="4"/>
        <v/>
      </c>
      <c r="AD19" s="509" t="str">
        <f t="shared" si="12"/>
        <v/>
      </c>
      <c r="AE19" s="509" t="str">
        <f t="shared" si="13"/>
        <v/>
      </c>
      <c r="AF19" s="510" t="str">
        <f t="shared" si="13"/>
        <v/>
      </c>
      <c r="AH19" s="508" t="str">
        <f t="shared" si="5"/>
        <v/>
      </c>
      <c r="AI19" s="509" t="str">
        <f t="shared" si="14"/>
        <v/>
      </c>
      <c r="AJ19" s="509" t="str">
        <f t="shared" si="15"/>
        <v/>
      </c>
      <c r="AK19" s="509" t="str">
        <f t="shared" si="16"/>
        <v/>
      </c>
      <c r="AL19" s="510" t="str">
        <f t="shared" si="16"/>
        <v/>
      </c>
      <c r="AN19" s="971" t="s">
        <v>29</v>
      </c>
      <c r="AO19" s="972"/>
      <c r="AP19" s="972"/>
      <c r="AQ19" s="972"/>
      <c r="AR19" s="973"/>
      <c r="AT19" s="516">
        <f t="shared" si="17"/>
        <v>0</v>
      </c>
      <c r="AU19" s="517">
        <f t="shared" si="18"/>
        <v>0</v>
      </c>
      <c r="AV19" s="517" t="str">
        <f t="shared" si="19"/>
        <v/>
      </c>
      <c r="AW19" s="517">
        <f t="shared" si="20"/>
        <v>0</v>
      </c>
      <c r="AX19" s="517">
        <f t="shared" si="21"/>
        <v>0</v>
      </c>
      <c r="AY19" s="517" t="str">
        <f t="shared" si="22"/>
        <v/>
      </c>
      <c r="AZ19" s="517">
        <f t="shared" si="23"/>
        <v>18</v>
      </c>
      <c r="BA19" s="517">
        <f t="shared" si="24"/>
        <v>13</v>
      </c>
      <c r="BB19" s="518">
        <f t="shared" si="25"/>
        <v>0</v>
      </c>
    </row>
    <row r="20" spans="1:54" ht="16.5" customHeight="1" thickBot="1" x14ac:dyDescent="0.4">
      <c r="A20" s="538">
        <v>15</v>
      </c>
      <c r="B20" s="500">
        <f t="shared" si="0"/>
        <v>0</v>
      </c>
      <c r="C20" s="501" t="str">
        <f t="shared" si="0"/>
        <v>???</v>
      </c>
      <c r="D20" s="502" t="str">
        <f t="shared" si="0"/>
        <v>???</v>
      </c>
      <c r="E20" s="486">
        <f t="shared" si="0"/>
        <v>0</v>
      </c>
      <c r="F20" s="503">
        <f>+F19-2</f>
        <v>16</v>
      </c>
      <c r="H20" s="526">
        <v>15</v>
      </c>
      <c r="I20" s="500">
        <f t="shared" si="2"/>
        <v>0</v>
      </c>
      <c r="J20" s="501" t="str">
        <f t="shared" si="2"/>
        <v>???</v>
      </c>
      <c r="K20" s="501" t="str">
        <f t="shared" si="2"/>
        <v>???</v>
      </c>
      <c r="L20" s="486">
        <f t="shared" si="3"/>
        <v>0</v>
      </c>
      <c r="M20" s="503">
        <f>+M19-2</f>
        <v>16</v>
      </c>
      <c r="W20" s="519" t="str">
        <f t="shared" si="29"/>
        <v>Total</v>
      </c>
      <c r="X20" s="539">
        <f>SUM(X15:X19)</f>
        <v>0</v>
      </c>
      <c r="Y20" s="540">
        <f t="shared" ref="Y20:Z20" si="30">SUM(Y15:Y19)</f>
        <v>0</v>
      </c>
      <c r="Z20" s="541">
        <f t="shared" si="30"/>
        <v>0</v>
      </c>
      <c r="AB20" s="508" t="str">
        <f t="shared" si="11"/>
        <v/>
      </c>
      <c r="AC20" s="509" t="str">
        <f t="shared" si="4"/>
        <v/>
      </c>
      <c r="AD20" s="509" t="str">
        <f t="shared" si="12"/>
        <v/>
      </c>
      <c r="AE20" s="509" t="str">
        <f t="shared" si="13"/>
        <v/>
      </c>
      <c r="AF20" s="510" t="str">
        <f t="shared" si="13"/>
        <v/>
      </c>
      <c r="AH20" s="508" t="str">
        <f t="shared" si="5"/>
        <v/>
      </c>
      <c r="AI20" s="509" t="str">
        <f t="shared" si="14"/>
        <v/>
      </c>
      <c r="AJ20" s="509" t="str">
        <f t="shared" si="15"/>
        <v/>
      </c>
      <c r="AK20" s="509" t="str">
        <f t="shared" si="16"/>
        <v/>
      </c>
      <c r="AL20" s="510" t="str">
        <f t="shared" si="16"/>
        <v/>
      </c>
      <c r="AN20" s="542"/>
      <c r="AO20" s="542"/>
      <c r="AP20" s="542"/>
      <c r="AQ20" s="542"/>
      <c r="AR20" s="542"/>
      <c r="AT20" s="516">
        <f t="shared" si="17"/>
        <v>0</v>
      </c>
      <c r="AU20" s="517">
        <f t="shared" si="18"/>
        <v>0</v>
      </c>
      <c r="AV20" s="517" t="str">
        <f t="shared" si="19"/>
        <v/>
      </c>
      <c r="AW20" s="517">
        <f t="shared" si="20"/>
        <v>0</v>
      </c>
      <c r="AX20" s="517">
        <f t="shared" si="21"/>
        <v>0</v>
      </c>
      <c r="AY20" s="517" t="str">
        <f t="shared" si="22"/>
        <v/>
      </c>
      <c r="AZ20" s="517">
        <f t="shared" si="23"/>
        <v>18</v>
      </c>
      <c r="BA20" s="517">
        <f t="shared" si="24"/>
        <v>13</v>
      </c>
      <c r="BB20" s="518">
        <f t="shared" si="25"/>
        <v>0</v>
      </c>
    </row>
    <row r="21" spans="1:54" ht="16.5" customHeight="1" x14ac:dyDescent="0.45">
      <c r="A21" s="499">
        <v>16</v>
      </c>
      <c r="B21" s="500">
        <f t="shared" si="0"/>
        <v>0</v>
      </c>
      <c r="C21" s="501" t="str">
        <f t="shared" si="0"/>
        <v>???</v>
      </c>
      <c r="D21" s="502" t="str">
        <f t="shared" si="0"/>
        <v>???</v>
      </c>
      <c r="E21" s="486">
        <f t="shared" si="0"/>
        <v>0</v>
      </c>
      <c r="F21" s="503">
        <f t="shared" si="27"/>
        <v>16</v>
      </c>
      <c r="H21" s="526">
        <v>16</v>
      </c>
      <c r="I21" s="500">
        <f t="shared" si="2"/>
        <v>0</v>
      </c>
      <c r="J21" s="501" t="str">
        <f t="shared" si="2"/>
        <v>???</v>
      </c>
      <c r="K21" s="501" t="str">
        <f t="shared" si="2"/>
        <v>???</v>
      </c>
      <c r="L21" s="486">
        <f t="shared" si="3"/>
        <v>0</v>
      </c>
      <c r="M21" s="503">
        <f t="shared" si="28"/>
        <v>16</v>
      </c>
      <c r="O21" s="969" t="s">
        <v>51</v>
      </c>
      <c r="P21" s="970"/>
      <c r="Q21" s="970"/>
      <c r="R21" s="970"/>
      <c r="S21" s="543"/>
      <c r="AB21" s="508" t="str">
        <f t="shared" si="11"/>
        <v/>
      </c>
      <c r="AC21" s="509" t="str">
        <f t="shared" si="4"/>
        <v/>
      </c>
      <c r="AD21" s="509" t="str">
        <f t="shared" si="12"/>
        <v/>
      </c>
      <c r="AE21" s="509" t="str">
        <f t="shared" si="13"/>
        <v/>
      </c>
      <c r="AF21" s="510" t="str">
        <f t="shared" si="13"/>
        <v/>
      </c>
      <c r="AH21" s="508" t="str">
        <f t="shared" si="5"/>
        <v/>
      </c>
      <c r="AI21" s="509" t="str">
        <f t="shared" si="14"/>
        <v/>
      </c>
      <c r="AJ21" s="509" t="str">
        <f t="shared" si="15"/>
        <v/>
      </c>
      <c r="AK21" s="509" t="str">
        <f t="shared" si="16"/>
        <v/>
      </c>
      <c r="AL21" s="510" t="str">
        <f t="shared" si="16"/>
        <v/>
      </c>
      <c r="AN21" s="542"/>
      <c r="AO21" s="542"/>
      <c r="AP21" s="542"/>
      <c r="AQ21" s="542"/>
      <c r="AR21" s="542"/>
      <c r="AT21" s="516">
        <f t="shared" si="17"/>
        <v>0</v>
      </c>
      <c r="AU21" s="517">
        <f t="shared" si="18"/>
        <v>0</v>
      </c>
      <c r="AV21" s="517" t="str">
        <f t="shared" si="19"/>
        <v/>
      </c>
      <c r="AW21" s="517">
        <f t="shared" si="20"/>
        <v>0</v>
      </c>
      <c r="AX21" s="517">
        <f t="shared" si="21"/>
        <v>0</v>
      </c>
      <c r="AY21" s="517" t="str">
        <f t="shared" si="22"/>
        <v/>
      </c>
      <c r="AZ21" s="517">
        <f t="shared" si="23"/>
        <v>16</v>
      </c>
      <c r="BA21" s="517">
        <f t="shared" si="24"/>
        <v>15</v>
      </c>
      <c r="BB21" s="518">
        <f t="shared" si="25"/>
        <v>0</v>
      </c>
    </row>
    <row r="22" spans="1:54" ht="16.5" customHeight="1" thickBot="1" x14ac:dyDescent="0.4">
      <c r="A22" s="499">
        <v>17</v>
      </c>
      <c r="B22" s="500">
        <f t="shared" ref="B22:E35" si="31">+B58</f>
        <v>0</v>
      </c>
      <c r="C22" s="501" t="str">
        <f t="shared" si="31"/>
        <v>???</v>
      </c>
      <c r="D22" s="502" t="str">
        <f t="shared" si="31"/>
        <v>???</v>
      </c>
      <c r="E22" s="486">
        <f t="shared" si="31"/>
        <v>0</v>
      </c>
      <c r="F22" s="503">
        <f>+F21-2</f>
        <v>14</v>
      </c>
      <c r="H22" s="526">
        <v>17</v>
      </c>
      <c r="I22" s="500">
        <f t="shared" ref="I22:K35" si="32">+I58</f>
        <v>0</v>
      </c>
      <c r="J22" s="501" t="str">
        <f t="shared" si="32"/>
        <v>???</v>
      </c>
      <c r="K22" s="501" t="str">
        <f t="shared" si="32"/>
        <v>???</v>
      </c>
      <c r="L22" s="486">
        <f t="shared" si="3"/>
        <v>0</v>
      </c>
      <c r="M22" s="503">
        <f>+M21-2</f>
        <v>14</v>
      </c>
      <c r="O22" s="544" t="s">
        <v>30</v>
      </c>
      <c r="P22" s="545" t="s">
        <v>31</v>
      </c>
      <c r="Q22" s="545" t="s">
        <v>26</v>
      </c>
      <c r="R22" s="545" t="s">
        <v>32</v>
      </c>
      <c r="S22" s="546" t="s">
        <v>8</v>
      </c>
      <c r="AB22" s="508" t="str">
        <f t="shared" si="11"/>
        <v/>
      </c>
      <c r="AC22" s="509" t="str">
        <f t="shared" si="4"/>
        <v/>
      </c>
      <c r="AD22" s="509" t="str">
        <f t="shared" si="12"/>
        <v/>
      </c>
      <c r="AE22" s="509" t="str">
        <f t="shared" si="13"/>
        <v/>
      </c>
      <c r="AF22" s="510" t="str">
        <f t="shared" si="13"/>
        <v/>
      </c>
      <c r="AH22" s="508" t="str">
        <f t="shared" si="5"/>
        <v/>
      </c>
      <c r="AI22" s="509" t="str">
        <f t="shared" si="14"/>
        <v/>
      </c>
      <c r="AJ22" s="509" t="str">
        <f t="shared" si="15"/>
        <v/>
      </c>
      <c r="AK22" s="509" t="str">
        <f t="shared" si="16"/>
        <v/>
      </c>
      <c r="AL22" s="510" t="str">
        <f t="shared" si="16"/>
        <v/>
      </c>
      <c r="AN22" s="542"/>
      <c r="AO22" s="542"/>
      <c r="AP22" s="542"/>
      <c r="AQ22" s="542"/>
      <c r="AR22" s="542"/>
      <c r="AT22" s="516">
        <f t="shared" si="17"/>
        <v>0</v>
      </c>
      <c r="AU22" s="517">
        <f t="shared" si="18"/>
        <v>0</v>
      </c>
      <c r="AV22" s="517" t="str">
        <f t="shared" si="19"/>
        <v/>
      </c>
      <c r="AW22" s="517">
        <f t="shared" si="20"/>
        <v>0</v>
      </c>
      <c r="AX22" s="517">
        <f t="shared" si="21"/>
        <v>0</v>
      </c>
      <c r="AY22" s="517" t="str">
        <f t="shared" si="22"/>
        <v/>
      </c>
      <c r="AZ22" s="517">
        <f t="shared" si="23"/>
        <v>16</v>
      </c>
      <c r="BA22" s="517">
        <f t="shared" si="24"/>
        <v>15</v>
      </c>
      <c r="BB22" s="518">
        <f t="shared" si="25"/>
        <v>0</v>
      </c>
    </row>
    <row r="23" spans="1:54" ht="16.5" customHeight="1" x14ac:dyDescent="0.45">
      <c r="A23" s="499">
        <v>18</v>
      </c>
      <c r="B23" s="500">
        <f t="shared" si="31"/>
        <v>0</v>
      </c>
      <c r="C23" s="501" t="str">
        <f t="shared" si="31"/>
        <v>???</v>
      </c>
      <c r="D23" s="502" t="str">
        <f t="shared" si="31"/>
        <v>???</v>
      </c>
      <c r="E23" s="486">
        <f t="shared" si="31"/>
        <v>0</v>
      </c>
      <c r="F23" s="503">
        <f>+F22</f>
        <v>14</v>
      </c>
      <c r="H23" s="526">
        <v>18</v>
      </c>
      <c r="I23" s="500">
        <f t="shared" si="32"/>
        <v>0</v>
      </c>
      <c r="J23" s="501" t="str">
        <f t="shared" si="32"/>
        <v>???</v>
      </c>
      <c r="K23" s="501" t="str">
        <f t="shared" si="32"/>
        <v>???</v>
      </c>
      <c r="L23" s="486">
        <f t="shared" si="3"/>
        <v>0</v>
      </c>
      <c r="M23" s="503">
        <f>+M22</f>
        <v>14</v>
      </c>
      <c r="O23" s="547">
        <v>1</v>
      </c>
      <c r="P23" s="548" t="str">
        <f t="shared" ref="P23:P34" si="33">IFERROR(VLOOKUP($O23,$AX$7:$AY$36,2,0),"")</f>
        <v/>
      </c>
      <c r="Q23" s="505" t="str">
        <f t="shared" ref="Q23:Q34" si="34">IFERROR(VLOOKUP($P23,$I$6:$L$35,4,0),"")</f>
        <v/>
      </c>
      <c r="R23" s="505" t="str">
        <f t="shared" ref="R23:R34" si="35">IFERROR(VLOOKUP($P23,$I$6:$L$35,3,0),"")</f>
        <v/>
      </c>
      <c r="S23" s="498" t="str">
        <f t="shared" ref="S23:S34" si="36">IFERROR(VLOOKUP($P23,$I$6:$M$35,5,0),"")</f>
        <v/>
      </c>
      <c r="AB23" s="508" t="str">
        <f t="shared" si="11"/>
        <v/>
      </c>
      <c r="AC23" s="509" t="str">
        <f t="shared" si="4"/>
        <v/>
      </c>
      <c r="AD23" s="509" t="str">
        <f t="shared" si="12"/>
        <v/>
      </c>
      <c r="AE23" s="509" t="str">
        <f t="shared" si="13"/>
        <v/>
      </c>
      <c r="AF23" s="510" t="str">
        <f t="shared" si="13"/>
        <v/>
      </c>
      <c r="AH23" s="508" t="str">
        <f t="shared" si="5"/>
        <v/>
      </c>
      <c r="AI23" s="509" t="str">
        <f t="shared" si="14"/>
        <v/>
      </c>
      <c r="AJ23" s="509" t="str">
        <f t="shared" si="15"/>
        <v/>
      </c>
      <c r="AK23" s="509" t="str">
        <f t="shared" si="16"/>
        <v/>
      </c>
      <c r="AL23" s="510" t="str">
        <f t="shared" si="16"/>
        <v/>
      </c>
      <c r="AN23" s="542"/>
      <c r="AO23" s="542"/>
      <c r="AP23" s="542"/>
      <c r="AQ23" s="542"/>
      <c r="AR23" s="542"/>
      <c r="AT23" s="516">
        <f t="shared" si="17"/>
        <v>0</v>
      </c>
      <c r="AU23" s="517">
        <f t="shared" si="18"/>
        <v>0</v>
      </c>
      <c r="AV23" s="517" t="str">
        <f t="shared" si="19"/>
        <v/>
      </c>
      <c r="AW23" s="517">
        <f t="shared" si="20"/>
        <v>0</v>
      </c>
      <c r="AX23" s="517">
        <f t="shared" si="21"/>
        <v>0</v>
      </c>
      <c r="AY23" s="517" t="str">
        <f t="shared" si="22"/>
        <v/>
      </c>
      <c r="AZ23" s="517">
        <f t="shared" si="23"/>
        <v>14</v>
      </c>
      <c r="BA23" s="517">
        <f t="shared" si="24"/>
        <v>17</v>
      </c>
      <c r="BB23" s="518">
        <f t="shared" si="25"/>
        <v>0</v>
      </c>
    </row>
    <row r="24" spans="1:54" ht="16.5" customHeight="1" x14ac:dyDescent="0.35">
      <c r="A24" s="499">
        <v>19</v>
      </c>
      <c r="B24" s="500">
        <f t="shared" si="31"/>
        <v>0</v>
      </c>
      <c r="C24" s="501" t="str">
        <f t="shared" si="31"/>
        <v>???</v>
      </c>
      <c r="D24" s="502" t="str">
        <f t="shared" si="31"/>
        <v>???</v>
      </c>
      <c r="E24" s="486">
        <f t="shared" si="31"/>
        <v>0</v>
      </c>
      <c r="F24" s="503">
        <f>+F23-2</f>
        <v>12</v>
      </c>
      <c r="H24" s="526">
        <v>19</v>
      </c>
      <c r="I24" s="500">
        <f t="shared" si="32"/>
        <v>0</v>
      </c>
      <c r="J24" s="501" t="str">
        <f t="shared" si="32"/>
        <v>???</v>
      </c>
      <c r="K24" s="501" t="str">
        <f t="shared" si="32"/>
        <v>???</v>
      </c>
      <c r="L24" s="486">
        <f t="shared" si="3"/>
        <v>0</v>
      </c>
      <c r="M24" s="503">
        <f>+M23-2</f>
        <v>12</v>
      </c>
      <c r="O24" s="549">
        <v>2</v>
      </c>
      <c r="P24" s="550" t="str">
        <f t="shared" si="33"/>
        <v/>
      </c>
      <c r="Q24" s="515" t="str">
        <f t="shared" si="34"/>
        <v/>
      </c>
      <c r="R24" s="515" t="str">
        <f t="shared" si="35"/>
        <v/>
      </c>
      <c r="S24" s="510" t="str">
        <f t="shared" si="36"/>
        <v/>
      </c>
      <c r="AB24" s="508" t="str">
        <f t="shared" si="11"/>
        <v/>
      </c>
      <c r="AC24" s="509" t="str">
        <f t="shared" si="4"/>
        <v/>
      </c>
      <c r="AD24" s="509" t="str">
        <f t="shared" si="12"/>
        <v/>
      </c>
      <c r="AE24" s="509" t="str">
        <f t="shared" si="13"/>
        <v/>
      </c>
      <c r="AF24" s="510" t="str">
        <f t="shared" si="13"/>
        <v/>
      </c>
      <c r="AH24" s="508" t="str">
        <f t="shared" si="5"/>
        <v/>
      </c>
      <c r="AI24" s="509" t="str">
        <f t="shared" si="14"/>
        <v/>
      </c>
      <c r="AJ24" s="509" t="str">
        <f t="shared" si="15"/>
        <v/>
      </c>
      <c r="AK24" s="509" t="str">
        <f t="shared" si="16"/>
        <v/>
      </c>
      <c r="AL24" s="510" t="str">
        <f t="shared" si="16"/>
        <v/>
      </c>
      <c r="AN24" s="542"/>
      <c r="AO24" s="542"/>
      <c r="AP24" s="542"/>
      <c r="AQ24" s="542"/>
      <c r="AR24" s="542"/>
      <c r="AT24" s="516">
        <f t="shared" si="17"/>
        <v>0</v>
      </c>
      <c r="AU24" s="517">
        <f t="shared" si="18"/>
        <v>0</v>
      </c>
      <c r="AV24" s="517" t="str">
        <f t="shared" si="19"/>
        <v/>
      </c>
      <c r="AW24" s="517">
        <f t="shared" si="20"/>
        <v>0</v>
      </c>
      <c r="AX24" s="517">
        <f t="shared" si="21"/>
        <v>0</v>
      </c>
      <c r="AY24" s="517" t="str">
        <f t="shared" si="22"/>
        <v/>
      </c>
      <c r="AZ24" s="517">
        <f t="shared" si="23"/>
        <v>14</v>
      </c>
      <c r="BA24" s="517">
        <f t="shared" si="24"/>
        <v>17</v>
      </c>
      <c r="BB24" s="518">
        <f t="shared" si="25"/>
        <v>0</v>
      </c>
    </row>
    <row r="25" spans="1:54" ht="16.5" customHeight="1" x14ac:dyDescent="0.45">
      <c r="A25" s="499">
        <v>20</v>
      </c>
      <c r="B25" s="500">
        <f t="shared" si="31"/>
        <v>0</v>
      </c>
      <c r="C25" s="501" t="str">
        <f t="shared" si="31"/>
        <v>???</v>
      </c>
      <c r="D25" s="502" t="str">
        <f t="shared" si="31"/>
        <v>???</v>
      </c>
      <c r="E25" s="486">
        <f t="shared" si="31"/>
        <v>0</v>
      </c>
      <c r="F25" s="503">
        <f t="shared" ref="F25:F35" si="37">+F24</f>
        <v>12</v>
      </c>
      <c r="H25" s="526">
        <v>20</v>
      </c>
      <c r="I25" s="500">
        <f t="shared" si="32"/>
        <v>0</v>
      </c>
      <c r="J25" s="501" t="str">
        <f t="shared" si="32"/>
        <v>???</v>
      </c>
      <c r="K25" s="501" t="str">
        <f t="shared" si="32"/>
        <v>???</v>
      </c>
      <c r="L25" s="486">
        <f t="shared" si="3"/>
        <v>0</v>
      </c>
      <c r="M25" s="503">
        <f t="shared" ref="M25:M35" si="38">+M24</f>
        <v>12</v>
      </c>
      <c r="O25" s="551">
        <v>3</v>
      </c>
      <c r="P25" s="550" t="str">
        <f t="shared" si="33"/>
        <v/>
      </c>
      <c r="Q25" s="515" t="str">
        <f t="shared" si="34"/>
        <v/>
      </c>
      <c r="R25" s="515" t="str">
        <f t="shared" si="35"/>
        <v/>
      </c>
      <c r="S25" s="510" t="str">
        <f t="shared" si="36"/>
        <v/>
      </c>
      <c r="AB25" s="508" t="str">
        <f t="shared" si="11"/>
        <v/>
      </c>
      <c r="AC25" s="509" t="str">
        <f t="shared" si="4"/>
        <v/>
      </c>
      <c r="AD25" s="509" t="str">
        <f t="shared" si="12"/>
        <v/>
      </c>
      <c r="AE25" s="509" t="str">
        <f t="shared" si="13"/>
        <v/>
      </c>
      <c r="AF25" s="510" t="str">
        <f t="shared" si="13"/>
        <v/>
      </c>
      <c r="AH25" s="508" t="str">
        <f t="shared" si="5"/>
        <v/>
      </c>
      <c r="AI25" s="509" t="str">
        <f t="shared" si="14"/>
        <v/>
      </c>
      <c r="AJ25" s="509" t="str">
        <f t="shared" si="15"/>
        <v/>
      </c>
      <c r="AK25" s="509" t="str">
        <f t="shared" si="16"/>
        <v/>
      </c>
      <c r="AL25" s="510" t="str">
        <f t="shared" si="16"/>
        <v/>
      </c>
      <c r="AN25" s="542"/>
      <c r="AO25" s="542"/>
      <c r="AP25" s="542"/>
      <c r="AQ25" s="542"/>
      <c r="AR25" s="542"/>
      <c r="AT25" s="516">
        <f t="shared" si="17"/>
        <v>0</v>
      </c>
      <c r="AU25" s="517">
        <f t="shared" si="18"/>
        <v>0</v>
      </c>
      <c r="AV25" s="517" t="str">
        <f t="shared" si="19"/>
        <v/>
      </c>
      <c r="AW25" s="517">
        <f t="shared" si="20"/>
        <v>0</v>
      </c>
      <c r="AX25" s="517">
        <f t="shared" si="21"/>
        <v>0</v>
      </c>
      <c r="AY25" s="517" t="str">
        <f t="shared" si="22"/>
        <v/>
      </c>
      <c r="AZ25" s="517">
        <f t="shared" si="23"/>
        <v>12</v>
      </c>
      <c r="BA25" s="517">
        <f t="shared" si="24"/>
        <v>19</v>
      </c>
      <c r="BB25" s="518">
        <f t="shared" si="25"/>
        <v>0</v>
      </c>
    </row>
    <row r="26" spans="1:54" ht="16.5" customHeight="1" x14ac:dyDescent="0.35">
      <c r="A26" s="499">
        <v>21</v>
      </c>
      <c r="B26" s="500">
        <f t="shared" si="31"/>
        <v>0</v>
      </c>
      <c r="C26" s="501" t="str">
        <f t="shared" si="31"/>
        <v>???</v>
      </c>
      <c r="D26" s="502" t="str">
        <f t="shared" si="31"/>
        <v>???</v>
      </c>
      <c r="E26" s="486">
        <f t="shared" si="31"/>
        <v>0</v>
      </c>
      <c r="F26" s="503">
        <f>+F25-2</f>
        <v>10</v>
      </c>
      <c r="H26" s="526">
        <v>21</v>
      </c>
      <c r="I26" s="500">
        <f t="shared" si="32"/>
        <v>0</v>
      </c>
      <c r="J26" s="501" t="str">
        <f t="shared" si="32"/>
        <v>???</v>
      </c>
      <c r="K26" s="501" t="str">
        <f t="shared" si="32"/>
        <v>???</v>
      </c>
      <c r="L26" s="486">
        <f t="shared" si="3"/>
        <v>0</v>
      </c>
      <c r="M26" s="503">
        <f>+M25-2</f>
        <v>10</v>
      </c>
      <c r="O26" s="549">
        <v>4</v>
      </c>
      <c r="P26" s="550" t="str">
        <f t="shared" si="33"/>
        <v/>
      </c>
      <c r="Q26" s="515" t="str">
        <f t="shared" si="34"/>
        <v/>
      </c>
      <c r="R26" s="515" t="str">
        <f t="shared" si="35"/>
        <v/>
      </c>
      <c r="S26" s="510" t="str">
        <f t="shared" si="36"/>
        <v/>
      </c>
      <c r="AB26" s="508" t="str">
        <f t="shared" si="11"/>
        <v/>
      </c>
      <c r="AC26" s="509" t="str">
        <f t="shared" si="4"/>
        <v/>
      </c>
      <c r="AD26" s="509" t="str">
        <f t="shared" si="12"/>
        <v/>
      </c>
      <c r="AE26" s="509" t="str">
        <f t="shared" si="13"/>
        <v/>
      </c>
      <c r="AF26" s="510" t="str">
        <f t="shared" si="13"/>
        <v/>
      </c>
      <c r="AH26" s="508" t="str">
        <f t="shared" si="5"/>
        <v/>
      </c>
      <c r="AI26" s="509" t="str">
        <f t="shared" si="14"/>
        <v/>
      </c>
      <c r="AJ26" s="509" t="str">
        <f t="shared" si="15"/>
        <v/>
      </c>
      <c r="AK26" s="509" t="str">
        <f t="shared" si="16"/>
        <v/>
      </c>
      <c r="AL26" s="510" t="str">
        <f t="shared" si="16"/>
        <v/>
      </c>
      <c r="AN26" s="542"/>
      <c r="AO26" s="542"/>
      <c r="AP26" s="542"/>
      <c r="AQ26" s="542"/>
      <c r="AR26" s="542"/>
      <c r="AT26" s="516">
        <f t="shared" si="17"/>
        <v>0</v>
      </c>
      <c r="AU26" s="517">
        <f t="shared" si="18"/>
        <v>0</v>
      </c>
      <c r="AV26" s="517" t="str">
        <f t="shared" si="19"/>
        <v/>
      </c>
      <c r="AW26" s="517">
        <f t="shared" si="20"/>
        <v>0</v>
      </c>
      <c r="AX26" s="517">
        <f t="shared" si="21"/>
        <v>0</v>
      </c>
      <c r="AY26" s="517" t="str">
        <f t="shared" si="22"/>
        <v/>
      </c>
      <c r="AZ26" s="517">
        <f t="shared" si="23"/>
        <v>12</v>
      </c>
      <c r="BA26" s="517">
        <f t="shared" si="24"/>
        <v>19</v>
      </c>
      <c r="BB26" s="518">
        <f t="shared" si="25"/>
        <v>0</v>
      </c>
    </row>
    <row r="27" spans="1:54" ht="16.5" customHeight="1" x14ac:dyDescent="0.45">
      <c r="A27" s="499">
        <v>22</v>
      </c>
      <c r="B27" s="500">
        <f t="shared" si="31"/>
        <v>0</v>
      </c>
      <c r="C27" s="501" t="str">
        <f t="shared" si="31"/>
        <v>???</v>
      </c>
      <c r="D27" s="502" t="str">
        <f t="shared" si="31"/>
        <v>???</v>
      </c>
      <c r="E27" s="486">
        <f t="shared" si="31"/>
        <v>0</v>
      </c>
      <c r="F27" s="503">
        <f t="shared" si="37"/>
        <v>10</v>
      </c>
      <c r="H27" s="526">
        <v>22</v>
      </c>
      <c r="I27" s="500">
        <f t="shared" si="32"/>
        <v>0</v>
      </c>
      <c r="J27" s="501" t="str">
        <f t="shared" si="32"/>
        <v>???</v>
      </c>
      <c r="K27" s="501" t="str">
        <f t="shared" si="32"/>
        <v>???</v>
      </c>
      <c r="L27" s="486">
        <f t="shared" si="3"/>
        <v>0</v>
      </c>
      <c r="M27" s="503">
        <f t="shared" si="38"/>
        <v>10</v>
      </c>
      <c r="O27" s="551">
        <v>5</v>
      </c>
      <c r="P27" s="550" t="str">
        <f t="shared" si="33"/>
        <v/>
      </c>
      <c r="Q27" s="515" t="str">
        <f t="shared" si="34"/>
        <v/>
      </c>
      <c r="R27" s="515" t="str">
        <f t="shared" si="35"/>
        <v/>
      </c>
      <c r="S27" s="510" t="str">
        <f t="shared" si="36"/>
        <v/>
      </c>
      <c r="AB27" s="508" t="str">
        <f t="shared" si="11"/>
        <v/>
      </c>
      <c r="AC27" s="509" t="str">
        <f t="shared" si="4"/>
        <v/>
      </c>
      <c r="AD27" s="509" t="str">
        <f t="shared" si="12"/>
        <v/>
      </c>
      <c r="AE27" s="509" t="str">
        <f t="shared" si="13"/>
        <v/>
      </c>
      <c r="AF27" s="510" t="str">
        <f t="shared" si="13"/>
        <v/>
      </c>
      <c r="AH27" s="508" t="str">
        <f t="shared" si="5"/>
        <v/>
      </c>
      <c r="AI27" s="509" t="str">
        <f t="shared" si="14"/>
        <v/>
      </c>
      <c r="AJ27" s="509" t="str">
        <f t="shared" si="15"/>
        <v/>
      </c>
      <c r="AK27" s="509" t="str">
        <f t="shared" si="16"/>
        <v/>
      </c>
      <c r="AL27" s="510" t="str">
        <f t="shared" si="16"/>
        <v/>
      </c>
      <c r="AN27" s="542"/>
      <c r="AO27" s="542"/>
      <c r="AP27" s="542"/>
      <c r="AQ27" s="542"/>
      <c r="AR27" s="542"/>
      <c r="AT27" s="516">
        <f t="shared" si="17"/>
        <v>0</v>
      </c>
      <c r="AU27" s="517">
        <f t="shared" si="18"/>
        <v>0</v>
      </c>
      <c r="AV27" s="517" t="str">
        <f t="shared" si="19"/>
        <v/>
      </c>
      <c r="AW27" s="517">
        <f t="shared" si="20"/>
        <v>0</v>
      </c>
      <c r="AX27" s="517">
        <f t="shared" si="21"/>
        <v>0</v>
      </c>
      <c r="AY27" s="517" t="str">
        <f t="shared" si="22"/>
        <v/>
      </c>
      <c r="AZ27" s="517">
        <f t="shared" si="23"/>
        <v>10</v>
      </c>
      <c r="BA27" s="517">
        <f t="shared" si="24"/>
        <v>21</v>
      </c>
      <c r="BB27" s="518">
        <f t="shared" si="25"/>
        <v>0</v>
      </c>
    </row>
    <row r="28" spans="1:54" ht="16.5" customHeight="1" x14ac:dyDescent="0.35">
      <c r="A28" s="499">
        <v>23</v>
      </c>
      <c r="B28" s="500">
        <f t="shared" si="31"/>
        <v>0</v>
      </c>
      <c r="C28" s="501" t="str">
        <f t="shared" si="31"/>
        <v>???</v>
      </c>
      <c r="D28" s="502" t="str">
        <f t="shared" si="31"/>
        <v>???</v>
      </c>
      <c r="E28" s="486">
        <f t="shared" si="31"/>
        <v>0</v>
      </c>
      <c r="F28" s="503">
        <f>+F27-2</f>
        <v>8</v>
      </c>
      <c r="H28" s="526">
        <v>23</v>
      </c>
      <c r="I28" s="500">
        <f t="shared" si="32"/>
        <v>0</v>
      </c>
      <c r="J28" s="501" t="str">
        <f t="shared" si="32"/>
        <v>???</v>
      </c>
      <c r="K28" s="501" t="str">
        <f t="shared" si="32"/>
        <v>???</v>
      </c>
      <c r="L28" s="486">
        <f t="shared" si="3"/>
        <v>0</v>
      </c>
      <c r="M28" s="503">
        <f>+M27-2</f>
        <v>8</v>
      </c>
      <c r="O28" s="549">
        <v>6</v>
      </c>
      <c r="P28" s="550" t="str">
        <f t="shared" si="33"/>
        <v/>
      </c>
      <c r="Q28" s="515" t="str">
        <f t="shared" si="34"/>
        <v/>
      </c>
      <c r="R28" s="515" t="str">
        <f t="shared" si="35"/>
        <v/>
      </c>
      <c r="S28" s="510" t="str">
        <f t="shared" si="36"/>
        <v/>
      </c>
      <c r="AB28" s="508" t="str">
        <f t="shared" si="11"/>
        <v/>
      </c>
      <c r="AC28" s="509" t="str">
        <f t="shared" si="4"/>
        <v/>
      </c>
      <c r="AD28" s="509" t="str">
        <f t="shared" si="12"/>
        <v/>
      </c>
      <c r="AE28" s="509" t="str">
        <f t="shared" si="13"/>
        <v/>
      </c>
      <c r="AF28" s="510" t="str">
        <f t="shared" si="13"/>
        <v/>
      </c>
      <c r="AH28" s="508" t="str">
        <f t="shared" si="5"/>
        <v/>
      </c>
      <c r="AI28" s="509" t="str">
        <f t="shared" si="14"/>
        <v/>
      </c>
      <c r="AJ28" s="509" t="str">
        <f t="shared" si="15"/>
        <v/>
      </c>
      <c r="AK28" s="509" t="str">
        <f t="shared" si="16"/>
        <v/>
      </c>
      <c r="AL28" s="510" t="str">
        <f t="shared" si="16"/>
        <v/>
      </c>
      <c r="AN28" s="542"/>
      <c r="AO28" s="542"/>
      <c r="AP28" s="542"/>
      <c r="AQ28" s="542"/>
      <c r="AR28" s="542"/>
      <c r="AT28" s="516">
        <f t="shared" si="17"/>
        <v>0</v>
      </c>
      <c r="AU28" s="517">
        <f t="shared" si="18"/>
        <v>0</v>
      </c>
      <c r="AV28" s="517" t="str">
        <f t="shared" si="19"/>
        <v/>
      </c>
      <c r="AW28" s="517">
        <f t="shared" si="20"/>
        <v>0</v>
      </c>
      <c r="AX28" s="517">
        <f t="shared" si="21"/>
        <v>0</v>
      </c>
      <c r="AY28" s="517" t="str">
        <f t="shared" si="22"/>
        <v/>
      </c>
      <c r="AZ28" s="517">
        <f t="shared" si="23"/>
        <v>10</v>
      </c>
      <c r="BA28" s="517">
        <f t="shared" si="24"/>
        <v>21</v>
      </c>
      <c r="BB28" s="518">
        <f t="shared" si="25"/>
        <v>0</v>
      </c>
    </row>
    <row r="29" spans="1:54" ht="16.5" customHeight="1" x14ac:dyDescent="0.45">
      <c r="A29" s="499">
        <v>24</v>
      </c>
      <c r="B29" s="500">
        <f t="shared" si="31"/>
        <v>0</v>
      </c>
      <c r="C29" s="501" t="str">
        <f t="shared" si="31"/>
        <v>???</v>
      </c>
      <c r="D29" s="502" t="str">
        <f t="shared" si="31"/>
        <v>???</v>
      </c>
      <c r="E29" s="486">
        <f t="shared" si="31"/>
        <v>0</v>
      </c>
      <c r="F29" s="503">
        <f t="shared" si="37"/>
        <v>8</v>
      </c>
      <c r="H29" s="526">
        <v>24</v>
      </c>
      <c r="I29" s="500">
        <f t="shared" si="32"/>
        <v>0</v>
      </c>
      <c r="J29" s="501" t="str">
        <f t="shared" si="32"/>
        <v>???</v>
      </c>
      <c r="K29" s="501" t="str">
        <f t="shared" si="32"/>
        <v>???</v>
      </c>
      <c r="L29" s="486">
        <f t="shared" si="3"/>
        <v>0</v>
      </c>
      <c r="M29" s="503">
        <f t="shared" si="38"/>
        <v>8</v>
      </c>
      <c r="O29" s="551">
        <v>7</v>
      </c>
      <c r="P29" s="550" t="str">
        <f t="shared" si="33"/>
        <v/>
      </c>
      <c r="Q29" s="515" t="str">
        <f t="shared" si="34"/>
        <v/>
      </c>
      <c r="R29" s="515" t="str">
        <f t="shared" si="35"/>
        <v/>
      </c>
      <c r="S29" s="510" t="str">
        <f t="shared" si="36"/>
        <v/>
      </c>
      <c r="AB29" s="508" t="str">
        <f t="shared" si="11"/>
        <v/>
      </c>
      <c r="AC29" s="509" t="str">
        <f t="shared" si="4"/>
        <v/>
      </c>
      <c r="AD29" s="509" t="str">
        <f t="shared" si="12"/>
        <v/>
      </c>
      <c r="AE29" s="509" t="str">
        <f t="shared" si="13"/>
        <v/>
      </c>
      <c r="AF29" s="510" t="str">
        <f t="shared" si="13"/>
        <v/>
      </c>
      <c r="AH29" s="508" t="str">
        <f t="shared" si="5"/>
        <v/>
      </c>
      <c r="AI29" s="509" t="str">
        <f t="shared" si="14"/>
        <v/>
      </c>
      <c r="AJ29" s="509" t="str">
        <f t="shared" si="15"/>
        <v/>
      </c>
      <c r="AK29" s="509" t="str">
        <f t="shared" si="16"/>
        <v/>
      </c>
      <c r="AL29" s="510" t="str">
        <f t="shared" si="16"/>
        <v/>
      </c>
      <c r="AN29" s="542"/>
      <c r="AO29" s="542"/>
      <c r="AP29" s="542"/>
      <c r="AQ29" s="542"/>
      <c r="AR29" s="542"/>
      <c r="AT29" s="516">
        <f t="shared" si="17"/>
        <v>0</v>
      </c>
      <c r="AU29" s="517">
        <f t="shared" si="18"/>
        <v>0</v>
      </c>
      <c r="AV29" s="517" t="str">
        <f t="shared" si="19"/>
        <v/>
      </c>
      <c r="AW29" s="517">
        <f t="shared" si="20"/>
        <v>0</v>
      </c>
      <c r="AX29" s="517">
        <f t="shared" si="21"/>
        <v>0</v>
      </c>
      <c r="AY29" s="517" t="str">
        <f t="shared" si="22"/>
        <v/>
      </c>
      <c r="AZ29" s="517">
        <f t="shared" si="23"/>
        <v>8</v>
      </c>
      <c r="BA29" s="517">
        <f t="shared" si="24"/>
        <v>23</v>
      </c>
      <c r="BB29" s="518">
        <f t="shared" si="25"/>
        <v>0</v>
      </c>
    </row>
    <row r="30" spans="1:54" ht="16.5" customHeight="1" x14ac:dyDescent="0.35">
      <c r="A30" s="499">
        <v>25</v>
      </c>
      <c r="B30" s="500">
        <f t="shared" si="31"/>
        <v>0</v>
      </c>
      <c r="C30" s="501" t="str">
        <f t="shared" si="31"/>
        <v>???</v>
      </c>
      <c r="D30" s="502" t="str">
        <f t="shared" si="31"/>
        <v>???</v>
      </c>
      <c r="E30" s="486">
        <f t="shared" si="31"/>
        <v>0</v>
      </c>
      <c r="F30" s="503">
        <f>+F29-2</f>
        <v>6</v>
      </c>
      <c r="H30" s="526">
        <v>25</v>
      </c>
      <c r="I30" s="500">
        <f t="shared" si="32"/>
        <v>0</v>
      </c>
      <c r="J30" s="501" t="str">
        <f t="shared" si="32"/>
        <v>???</v>
      </c>
      <c r="K30" s="501" t="str">
        <f t="shared" si="32"/>
        <v>???</v>
      </c>
      <c r="L30" s="486">
        <f t="shared" si="3"/>
        <v>0</v>
      </c>
      <c r="M30" s="503">
        <f>+M29-2</f>
        <v>6</v>
      </c>
      <c r="O30" s="549">
        <v>8</v>
      </c>
      <c r="P30" s="550" t="str">
        <f t="shared" si="33"/>
        <v/>
      </c>
      <c r="Q30" s="515" t="str">
        <f t="shared" si="34"/>
        <v/>
      </c>
      <c r="R30" s="515" t="str">
        <f t="shared" si="35"/>
        <v/>
      </c>
      <c r="S30" s="510" t="str">
        <f t="shared" si="36"/>
        <v/>
      </c>
      <c r="AB30" s="508" t="str">
        <f t="shared" si="11"/>
        <v/>
      </c>
      <c r="AC30" s="509" t="str">
        <f t="shared" si="4"/>
        <v/>
      </c>
      <c r="AD30" s="509" t="str">
        <f t="shared" si="12"/>
        <v/>
      </c>
      <c r="AE30" s="509" t="str">
        <f t="shared" si="13"/>
        <v/>
      </c>
      <c r="AF30" s="510" t="str">
        <f t="shared" si="13"/>
        <v/>
      </c>
      <c r="AH30" s="508" t="str">
        <f t="shared" si="5"/>
        <v/>
      </c>
      <c r="AI30" s="509" t="str">
        <f t="shared" si="14"/>
        <v/>
      </c>
      <c r="AJ30" s="509" t="str">
        <f t="shared" si="15"/>
        <v/>
      </c>
      <c r="AK30" s="509" t="str">
        <f t="shared" si="16"/>
        <v/>
      </c>
      <c r="AL30" s="510" t="str">
        <f t="shared" si="16"/>
        <v/>
      </c>
      <c r="AN30" s="542"/>
      <c r="AO30" s="542"/>
      <c r="AP30" s="542"/>
      <c r="AQ30" s="542"/>
      <c r="AR30" s="542"/>
      <c r="AT30" s="516">
        <f t="shared" si="17"/>
        <v>0</v>
      </c>
      <c r="AU30" s="517">
        <f t="shared" si="18"/>
        <v>0</v>
      </c>
      <c r="AV30" s="517" t="str">
        <f t="shared" si="19"/>
        <v/>
      </c>
      <c r="AW30" s="517">
        <f t="shared" si="20"/>
        <v>0</v>
      </c>
      <c r="AX30" s="517">
        <f t="shared" si="21"/>
        <v>0</v>
      </c>
      <c r="AY30" s="517" t="str">
        <f t="shared" si="22"/>
        <v/>
      </c>
      <c r="AZ30" s="517">
        <f t="shared" si="23"/>
        <v>8</v>
      </c>
      <c r="BA30" s="517">
        <f t="shared" si="24"/>
        <v>23</v>
      </c>
      <c r="BB30" s="518">
        <f t="shared" si="25"/>
        <v>0</v>
      </c>
    </row>
    <row r="31" spans="1:54" ht="16.5" customHeight="1" x14ac:dyDescent="0.45">
      <c r="A31" s="499">
        <v>26</v>
      </c>
      <c r="B31" s="500">
        <f t="shared" si="31"/>
        <v>0</v>
      </c>
      <c r="C31" s="501" t="str">
        <f t="shared" si="31"/>
        <v>???</v>
      </c>
      <c r="D31" s="502" t="str">
        <f t="shared" si="31"/>
        <v>???</v>
      </c>
      <c r="E31" s="486">
        <f t="shared" si="31"/>
        <v>0</v>
      </c>
      <c r="F31" s="503">
        <f t="shared" si="37"/>
        <v>6</v>
      </c>
      <c r="H31" s="526">
        <v>26</v>
      </c>
      <c r="I31" s="500">
        <f t="shared" si="32"/>
        <v>0</v>
      </c>
      <c r="J31" s="501" t="str">
        <f t="shared" si="32"/>
        <v>???</v>
      </c>
      <c r="K31" s="501" t="str">
        <f t="shared" si="32"/>
        <v>???</v>
      </c>
      <c r="L31" s="486">
        <f t="shared" si="3"/>
        <v>0</v>
      </c>
      <c r="M31" s="503">
        <f t="shared" si="38"/>
        <v>6</v>
      </c>
      <c r="O31" s="551">
        <v>9</v>
      </c>
      <c r="P31" s="550" t="str">
        <f t="shared" si="33"/>
        <v/>
      </c>
      <c r="Q31" s="515" t="str">
        <f t="shared" si="34"/>
        <v/>
      </c>
      <c r="R31" s="515" t="str">
        <f t="shared" si="35"/>
        <v/>
      </c>
      <c r="S31" s="510" t="str">
        <f t="shared" si="36"/>
        <v/>
      </c>
      <c r="AB31" s="508" t="str">
        <f t="shared" si="11"/>
        <v/>
      </c>
      <c r="AC31" s="509" t="str">
        <f t="shared" si="4"/>
        <v/>
      </c>
      <c r="AD31" s="509" t="str">
        <f t="shared" si="12"/>
        <v/>
      </c>
      <c r="AE31" s="509" t="str">
        <f t="shared" si="13"/>
        <v/>
      </c>
      <c r="AF31" s="510" t="str">
        <f t="shared" si="13"/>
        <v/>
      </c>
      <c r="AH31" s="508" t="str">
        <f t="shared" si="5"/>
        <v/>
      </c>
      <c r="AI31" s="509" t="str">
        <f t="shared" si="14"/>
        <v/>
      </c>
      <c r="AJ31" s="509" t="str">
        <f t="shared" si="15"/>
        <v/>
      </c>
      <c r="AK31" s="509" t="str">
        <f t="shared" si="16"/>
        <v/>
      </c>
      <c r="AL31" s="510" t="str">
        <f t="shared" si="16"/>
        <v/>
      </c>
      <c r="AN31" s="542"/>
      <c r="AO31" s="542"/>
      <c r="AP31" s="542"/>
      <c r="AQ31" s="542"/>
      <c r="AR31" s="542"/>
      <c r="AT31" s="516">
        <f t="shared" si="17"/>
        <v>0</v>
      </c>
      <c r="AU31" s="517">
        <f t="shared" si="18"/>
        <v>0</v>
      </c>
      <c r="AV31" s="517" t="str">
        <f t="shared" si="19"/>
        <v/>
      </c>
      <c r="AW31" s="517">
        <f t="shared" si="20"/>
        <v>0</v>
      </c>
      <c r="AX31" s="517">
        <f t="shared" si="21"/>
        <v>0</v>
      </c>
      <c r="AY31" s="517" t="str">
        <f t="shared" si="22"/>
        <v/>
      </c>
      <c r="AZ31" s="517">
        <f t="shared" si="23"/>
        <v>6</v>
      </c>
      <c r="BA31" s="517">
        <f t="shared" si="24"/>
        <v>25</v>
      </c>
      <c r="BB31" s="518">
        <f t="shared" si="25"/>
        <v>0</v>
      </c>
    </row>
    <row r="32" spans="1:54" ht="16.5" customHeight="1" x14ac:dyDescent="0.35">
      <c r="A32" s="499">
        <v>27</v>
      </c>
      <c r="B32" s="500">
        <f t="shared" si="31"/>
        <v>0</v>
      </c>
      <c r="C32" s="501" t="str">
        <f t="shared" si="31"/>
        <v>???</v>
      </c>
      <c r="D32" s="502" t="str">
        <f t="shared" si="31"/>
        <v>???</v>
      </c>
      <c r="E32" s="486">
        <f t="shared" si="31"/>
        <v>0</v>
      </c>
      <c r="F32" s="503">
        <f>+F31-2</f>
        <v>4</v>
      </c>
      <c r="H32" s="526">
        <v>27</v>
      </c>
      <c r="I32" s="500">
        <f t="shared" si="32"/>
        <v>0</v>
      </c>
      <c r="J32" s="501" t="str">
        <f t="shared" si="32"/>
        <v>???</v>
      </c>
      <c r="K32" s="501" t="str">
        <f t="shared" si="32"/>
        <v>???</v>
      </c>
      <c r="L32" s="486">
        <f t="shared" si="3"/>
        <v>0</v>
      </c>
      <c r="M32" s="503">
        <f>+M31-2</f>
        <v>4</v>
      </c>
      <c r="O32" s="549">
        <v>10</v>
      </c>
      <c r="P32" s="550" t="str">
        <f t="shared" si="33"/>
        <v/>
      </c>
      <c r="Q32" s="515" t="str">
        <f t="shared" si="34"/>
        <v/>
      </c>
      <c r="R32" s="515" t="str">
        <f t="shared" si="35"/>
        <v/>
      </c>
      <c r="S32" s="510" t="str">
        <f t="shared" si="36"/>
        <v/>
      </c>
      <c r="AB32" s="508" t="str">
        <f t="shared" si="11"/>
        <v/>
      </c>
      <c r="AC32" s="509" t="str">
        <f t="shared" si="4"/>
        <v/>
      </c>
      <c r="AD32" s="509" t="str">
        <f t="shared" si="12"/>
        <v/>
      </c>
      <c r="AE32" s="509" t="str">
        <f t="shared" si="13"/>
        <v/>
      </c>
      <c r="AF32" s="510" t="str">
        <f t="shared" si="13"/>
        <v/>
      </c>
      <c r="AH32" s="508" t="str">
        <f t="shared" si="5"/>
        <v/>
      </c>
      <c r="AI32" s="509" t="str">
        <f t="shared" si="14"/>
        <v/>
      </c>
      <c r="AJ32" s="509" t="str">
        <f t="shared" si="15"/>
        <v/>
      </c>
      <c r="AK32" s="509" t="str">
        <f t="shared" si="16"/>
        <v/>
      </c>
      <c r="AL32" s="510" t="str">
        <f t="shared" si="16"/>
        <v/>
      </c>
      <c r="AN32" s="542"/>
      <c r="AO32" s="542"/>
      <c r="AP32" s="542"/>
      <c r="AQ32" s="542"/>
      <c r="AR32" s="542"/>
      <c r="AT32" s="552">
        <f t="shared" si="17"/>
        <v>0</v>
      </c>
      <c r="AU32" s="553">
        <f t="shared" si="18"/>
        <v>0</v>
      </c>
      <c r="AV32" s="517" t="str">
        <f t="shared" si="19"/>
        <v/>
      </c>
      <c r="AW32" s="517">
        <f t="shared" si="20"/>
        <v>0</v>
      </c>
      <c r="AX32" s="517">
        <f t="shared" si="21"/>
        <v>0</v>
      </c>
      <c r="AY32" s="517" t="str">
        <f t="shared" si="22"/>
        <v/>
      </c>
      <c r="AZ32" s="517">
        <f t="shared" si="23"/>
        <v>6</v>
      </c>
      <c r="BA32" s="517">
        <f t="shared" si="24"/>
        <v>25</v>
      </c>
      <c r="BB32" s="518">
        <f t="shared" si="25"/>
        <v>0</v>
      </c>
    </row>
    <row r="33" spans="1:54" ht="16.5" customHeight="1" x14ac:dyDescent="0.45">
      <c r="A33" s="499">
        <v>28</v>
      </c>
      <c r="B33" s="500">
        <f t="shared" si="31"/>
        <v>0</v>
      </c>
      <c r="C33" s="501" t="str">
        <f t="shared" si="31"/>
        <v>???</v>
      </c>
      <c r="D33" s="502" t="str">
        <f t="shared" si="31"/>
        <v>???</v>
      </c>
      <c r="E33" s="486">
        <f t="shared" si="31"/>
        <v>0</v>
      </c>
      <c r="F33" s="503">
        <f t="shared" si="37"/>
        <v>4</v>
      </c>
      <c r="H33" s="526">
        <v>28</v>
      </c>
      <c r="I33" s="500">
        <f t="shared" si="32"/>
        <v>0</v>
      </c>
      <c r="J33" s="501" t="str">
        <f t="shared" si="32"/>
        <v>???</v>
      </c>
      <c r="K33" s="501" t="str">
        <f t="shared" si="32"/>
        <v>???</v>
      </c>
      <c r="L33" s="486">
        <f t="shared" si="3"/>
        <v>0</v>
      </c>
      <c r="M33" s="503">
        <f t="shared" si="38"/>
        <v>4</v>
      </c>
      <c r="O33" s="551">
        <v>11</v>
      </c>
      <c r="P33" s="550" t="str">
        <f t="shared" si="33"/>
        <v/>
      </c>
      <c r="Q33" s="515" t="str">
        <f t="shared" si="34"/>
        <v/>
      </c>
      <c r="R33" s="515" t="str">
        <f t="shared" si="35"/>
        <v/>
      </c>
      <c r="S33" s="510" t="str">
        <f t="shared" si="36"/>
        <v/>
      </c>
      <c r="AB33" s="508" t="str">
        <f t="shared" si="11"/>
        <v/>
      </c>
      <c r="AC33" s="509" t="str">
        <f t="shared" si="4"/>
        <v/>
      </c>
      <c r="AD33" s="509" t="str">
        <f t="shared" si="12"/>
        <v/>
      </c>
      <c r="AE33" s="509" t="str">
        <f t="shared" si="13"/>
        <v/>
      </c>
      <c r="AF33" s="510" t="str">
        <f t="shared" si="13"/>
        <v/>
      </c>
      <c r="AH33" s="508" t="str">
        <f t="shared" si="5"/>
        <v/>
      </c>
      <c r="AI33" s="509" t="str">
        <f t="shared" si="14"/>
        <v/>
      </c>
      <c r="AJ33" s="509" t="str">
        <f t="shared" si="15"/>
        <v/>
      </c>
      <c r="AK33" s="509" t="str">
        <f t="shared" si="16"/>
        <v/>
      </c>
      <c r="AL33" s="510" t="str">
        <f t="shared" si="16"/>
        <v/>
      </c>
      <c r="AN33" s="542"/>
      <c r="AO33" s="542"/>
      <c r="AP33" s="542"/>
      <c r="AQ33" s="542"/>
      <c r="AR33" s="542"/>
      <c r="AT33" s="516">
        <f t="shared" si="17"/>
        <v>0</v>
      </c>
      <c r="AU33" s="517">
        <f t="shared" si="18"/>
        <v>0</v>
      </c>
      <c r="AV33" s="517" t="str">
        <f t="shared" si="19"/>
        <v/>
      </c>
      <c r="AW33" s="517">
        <f t="shared" si="20"/>
        <v>0</v>
      </c>
      <c r="AX33" s="517">
        <f t="shared" si="21"/>
        <v>0</v>
      </c>
      <c r="AY33" s="517" t="str">
        <f t="shared" si="22"/>
        <v/>
      </c>
      <c r="AZ33" s="517">
        <f t="shared" si="23"/>
        <v>4</v>
      </c>
      <c r="BA33" s="517">
        <f t="shared" si="24"/>
        <v>27</v>
      </c>
      <c r="BB33" s="518">
        <f t="shared" si="25"/>
        <v>0</v>
      </c>
    </row>
    <row r="34" spans="1:54" ht="16.5" customHeight="1" thickBot="1" x14ac:dyDescent="0.4">
      <c r="A34" s="499">
        <v>29</v>
      </c>
      <c r="B34" s="500">
        <f t="shared" si="31"/>
        <v>0</v>
      </c>
      <c r="C34" s="501" t="str">
        <f t="shared" si="31"/>
        <v>???</v>
      </c>
      <c r="D34" s="502" t="str">
        <f t="shared" si="31"/>
        <v>???</v>
      </c>
      <c r="E34" s="486">
        <f t="shared" si="31"/>
        <v>0</v>
      </c>
      <c r="F34" s="503">
        <f>+F33-2</f>
        <v>2</v>
      </c>
      <c r="H34" s="526">
        <v>29</v>
      </c>
      <c r="I34" s="500">
        <f t="shared" si="32"/>
        <v>0</v>
      </c>
      <c r="J34" s="501" t="str">
        <f t="shared" si="32"/>
        <v>???</v>
      </c>
      <c r="K34" s="501" t="str">
        <f t="shared" si="32"/>
        <v>???</v>
      </c>
      <c r="L34" s="486">
        <f t="shared" si="3"/>
        <v>0</v>
      </c>
      <c r="M34" s="503">
        <f>+M33-2</f>
        <v>2</v>
      </c>
      <c r="O34" s="554">
        <v>12</v>
      </c>
      <c r="P34" s="555" t="str">
        <f t="shared" si="33"/>
        <v/>
      </c>
      <c r="Q34" s="528" t="str">
        <f t="shared" si="34"/>
        <v/>
      </c>
      <c r="R34" s="528" t="str">
        <f t="shared" si="35"/>
        <v/>
      </c>
      <c r="S34" s="530" t="str">
        <f t="shared" si="36"/>
        <v/>
      </c>
      <c r="AB34" s="508" t="str">
        <f t="shared" si="11"/>
        <v/>
      </c>
      <c r="AC34" s="509" t="str">
        <f t="shared" si="4"/>
        <v/>
      </c>
      <c r="AD34" s="509" t="str">
        <f t="shared" si="12"/>
        <v/>
      </c>
      <c r="AE34" s="509" t="str">
        <f t="shared" si="13"/>
        <v/>
      </c>
      <c r="AF34" s="510" t="str">
        <f t="shared" si="13"/>
        <v/>
      </c>
      <c r="AH34" s="508" t="str">
        <f t="shared" si="5"/>
        <v/>
      </c>
      <c r="AI34" s="509" t="str">
        <f t="shared" si="14"/>
        <v/>
      </c>
      <c r="AJ34" s="509" t="str">
        <f t="shared" si="15"/>
        <v/>
      </c>
      <c r="AK34" s="509" t="str">
        <f t="shared" si="16"/>
        <v/>
      </c>
      <c r="AL34" s="510" t="str">
        <f t="shared" si="16"/>
        <v/>
      </c>
      <c r="AN34" s="542"/>
      <c r="AO34" s="542"/>
      <c r="AP34" s="542"/>
      <c r="AQ34" s="542"/>
      <c r="AR34" s="542"/>
      <c r="AT34" s="516">
        <f t="shared" si="17"/>
        <v>0</v>
      </c>
      <c r="AU34" s="517">
        <f t="shared" si="18"/>
        <v>0</v>
      </c>
      <c r="AV34" s="517" t="str">
        <f t="shared" si="19"/>
        <v/>
      </c>
      <c r="AW34" s="517">
        <f t="shared" si="20"/>
        <v>0</v>
      </c>
      <c r="AX34" s="517">
        <f t="shared" si="21"/>
        <v>0</v>
      </c>
      <c r="AY34" s="517" t="str">
        <f t="shared" si="22"/>
        <v/>
      </c>
      <c r="AZ34" s="517">
        <f t="shared" si="23"/>
        <v>4</v>
      </c>
      <c r="BA34" s="517">
        <f t="shared" si="24"/>
        <v>27</v>
      </c>
      <c r="BB34" s="518">
        <f t="shared" si="25"/>
        <v>0</v>
      </c>
    </row>
    <row r="35" spans="1:54" ht="16.5" customHeight="1" thickBot="1" x14ac:dyDescent="0.4">
      <c r="A35" s="556">
        <v>30</v>
      </c>
      <c r="B35" s="557">
        <f t="shared" si="31"/>
        <v>0</v>
      </c>
      <c r="C35" s="558" t="str">
        <f t="shared" si="31"/>
        <v>???</v>
      </c>
      <c r="D35" s="559" t="str">
        <f t="shared" si="31"/>
        <v>???</v>
      </c>
      <c r="E35" s="560">
        <f t="shared" si="31"/>
        <v>0</v>
      </c>
      <c r="F35" s="561">
        <f t="shared" si="37"/>
        <v>2</v>
      </c>
      <c r="H35" s="526">
        <v>30</v>
      </c>
      <c r="I35" s="557">
        <f t="shared" si="32"/>
        <v>0</v>
      </c>
      <c r="J35" s="558" t="str">
        <f t="shared" si="32"/>
        <v>???</v>
      </c>
      <c r="K35" s="558" t="str">
        <f t="shared" si="32"/>
        <v>???</v>
      </c>
      <c r="L35" s="560">
        <f t="shared" si="3"/>
        <v>0</v>
      </c>
      <c r="M35" s="561">
        <f t="shared" si="38"/>
        <v>2</v>
      </c>
      <c r="Q35" s="471"/>
      <c r="R35" s="532" t="s">
        <v>64</v>
      </c>
      <c r="S35" s="533">
        <f>SUM(S23:S34)</f>
        <v>0</v>
      </c>
      <c r="AB35" s="508" t="str">
        <f t="shared" si="11"/>
        <v/>
      </c>
      <c r="AC35" s="509" t="str">
        <f t="shared" si="4"/>
        <v/>
      </c>
      <c r="AD35" s="509" t="str">
        <f t="shared" si="12"/>
        <v/>
      </c>
      <c r="AE35" s="509" t="str">
        <f>IF(LEFT($D35,9)=AE$5,$F35,"")</f>
        <v/>
      </c>
      <c r="AF35" s="510" t="str">
        <f t="shared" ref="AF35" si="39">IF(LEFT($D35,9)=AF$5,$F35,"")</f>
        <v/>
      </c>
      <c r="AH35" s="508" t="str">
        <f t="shared" si="5"/>
        <v/>
      </c>
      <c r="AI35" s="509" t="str">
        <f t="shared" si="14"/>
        <v/>
      </c>
      <c r="AJ35" s="509" t="str">
        <f t="shared" si="15"/>
        <v/>
      </c>
      <c r="AK35" s="509" t="str">
        <f t="shared" si="16"/>
        <v/>
      </c>
      <c r="AL35" s="510" t="str">
        <f t="shared" si="16"/>
        <v/>
      </c>
      <c r="AN35" s="542"/>
      <c r="AO35" s="542"/>
      <c r="AP35" s="542"/>
      <c r="AQ35" s="542"/>
      <c r="AR35" s="542"/>
      <c r="AT35" s="516">
        <f t="shared" si="17"/>
        <v>0</v>
      </c>
      <c r="AU35" s="517">
        <f t="shared" si="18"/>
        <v>0</v>
      </c>
      <c r="AV35" s="517" t="str">
        <f t="shared" si="19"/>
        <v/>
      </c>
      <c r="AW35" s="517">
        <f t="shared" si="20"/>
        <v>0</v>
      </c>
      <c r="AX35" s="517">
        <f t="shared" si="21"/>
        <v>0</v>
      </c>
      <c r="AY35" s="517" t="str">
        <f t="shared" si="22"/>
        <v/>
      </c>
      <c r="AZ35" s="517">
        <f t="shared" si="23"/>
        <v>2</v>
      </c>
      <c r="BA35" s="517">
        <f t="shared" si="24"/>
        <v>29</v>
      </c>
      <c r="BB35" s="518">
        <f t="shared" si="25"/>
        <v>0</v>
      </c>
    </row>
    <row r="36" spans="1:54" ht="13.5" thickBot="1" x14ac:dyDescent="0.45">
      <c r="A36" s="562"/>
      <c r="B36" s="468"/>
      <c r="F36" s="187">
        <f>SUM(F6:F35)</f>
        <v>480</v>
      </c>
      <c r="M36" s="563">
        <f>SUM(M6:M35)-M37</f>
        <v>480</v>
      </c>
      <c r="Z36" s="187">
        <f>SUM(AB36:AF36)</f>
        <v>0</v>
      </c>
      <c r="AB36" s="531">
        <f t="shared" ref="AB36:AF36" si="40">SUM(AB6:AB35)</f>
        <v>0</v>
      </c>
      <c r="AC36" s="529">
        <f t="shared" si="40"/>
        <v>0</v>
      </c>
      <c r="AD36" s="529">
        <f t="shared" si="40"/>
        <v>0</v>
      </c>
      <c r="AE36" s="529">
        <f t="shared" si="40"/>
        <v>0</v>
      </c>
      <c r="AF36" s="530">
        <f t="shared" si="40"/>
        <v>0</v>
      </c>
      <c r="AH36" s="531">
        <f>SUM(AH6:AH35)</f>
        <v>0</v>
      </c>
      <c r="AI36" s="529">
        <f>SUM(AI6:AI35)</f>
        <v>0</v>
      </c>
      <c r="AJ36" s="529">
        <f>SUM(AJ6:AJ35)</f>
        <v>0</v>
      </c>
      <c r="AK36" s="529">
        <f>SUM(AK6:AK35)</f>
        <v>0</v>
      </c>
      <c r="AL36" s="530">
        <f>SUM(AL6:AL35)</f>
        <v>0</v>
      </c>
      <c r="AN36" s="187">
        <f>SUM(AH36:AM36)</f>
        <v>0</v>
      </c>
      <c r="AT36" s="564">
        <f t="shared" si="17"/>
        <v>0</v>
      </c>
      <c r="AU36" s="565">
        <f t="shared" si="18"/>
        <v>0</v>
      </c>
      <c r="AV36" s="565" t="str">
        <f t="shared" si="19"/>
        <v/>
      </c>
      <c r="AW36" s="565">
        <f t="shared" si="20"/>
        <v>0</v>
      </c>
      <c r="AX36" s="565">
        <f t="shared" si="21"/>
        <v>0</v>
      </c>
      <c r="AY36" s="565" t="str">
        <f t="shared" si="22"/>
        <v/>
      </c>
      <c r="AZ36" s="565">
        <f t="shared" si="23"/>
        <v>2</v>
      </c>
      <c r="BA36" s="565">
        <f t="shared" si="24"/>
        <v>29</v>
      </c>
      <c r="BB36" s="566">
        <f t="shared" si="25"/>
        <v>0</v>
      </c>
    </row>
    <row r="37" spans="1:54" ht="13.15" thickBot="1" x14ac:dyDescent="0.4">
      <c r="B37" s="468"/>
      <c r="F37" s="567">
        <f>F36-F18-F28</f>
        <v>454</v>
      </c>
      <c r="M37" s="97">
        <f>SUM(AT37:AW37)</f>
        <v>0</v>
      </c>
      <c r="Q37" s="563"/>
      <c r="R37" s="563"/>
      <c r="S37" s="563"/>
      <c r="T37" s="563"/>
      <c r="AB37" s="971" t="s">
        <v>27</v>
      </c>
      <c r="AC37" s="972"/>
      <c r="AD37" s="972"/>
      <c r="AE37" s="972"/>
      <c r="AF37" s="973"/>
      <c r="AH37" s="971" t="s">
        <v>28</v>
      </c>
      <c r="AI37" s="972"/>
      <c r="AJ37" s="972"/>
      <c r="AK37" s="972"/>
      <c r="AL37" s="973"/>
      <c r="AT37" s="563">
        <f>SUM(AT7:AT36)</f>
        <v>0</v>
      </c>
      <c r="AU37" s="563"/>
      <c r="AV37" s="563"/>
      <c r="AW37" s="563">
        <f>SUM(AW7:AW36)</f>
        <v>0</v>
      </c>
      <c r="AX37" s="563"/>
      <c r="AY37" s="563"/>
      <c r="AZ37" s="563">
        <f>SUM(AZ7:AZ36)</f>
        <v>480</v>
      </c>
      <c r="BA37" s="563"/>
      <c r="BB37" s="563"/>
    </row>
    <row r="38" spans="1:54" ht="13.15" thickBot="1" x14ac:dyDescent="0.4">
      <c r="B38" s="468"/>
      <c r="Q38" s="563"/>
      <c r="R38" s="563"/>
      <c r="S38" s="563"/>
      <c r="T38" s="563"/>
      <c r="AH38" s="187">
        <f>+AB36+AH36</f>
        <v>0</v>
      </c>
      <c r="AI38" s="187">
        <f t="shared" ref="AI38:AL38" si="41">+AC36+AI36</f>
        <v>0</v>
      </c>
      <c r="AJ38" s="187">
        <f t="shared" si="41"/>
        <v>0</v>
      </c>
      <c r="AK38" s="187">
        <f t="shared" si="41"/>
        <v>0</v>
      </c>
      <c r="AL38" s="187">
        <f t="shared" si="41"/>
        <v>0</v>
      </c>
      <c r="AN38" s="187">
        <f t="shared" ref="AN38" si="42">SUM(AH38:AM38)</f>
        <v>0</v>
      </c>
    </row>
    <row r="39" spans="1:54" ht="13.5" thickBot="1" x14ac:dyDescent="0.45">
      <c r="A39" s="958" t="s">
        <v>49</v>
      </c>
      <c r="B39" s="959"/>
      <c r="C39" s="959"/>
      <c r="D39" s="959"/>
      <c r="E39" s="959"/>
      <c r="F39" s="960"/>
      <c r="H39" s="958" t="s">
        <v>50</v>
      </c>
      <c r="I39" s="959"/>
      <c r="J39" s="959"/>
      <c r="K39" s="959"/>
      <c r="L39" s="959"/>
      <c r="M39" s="960"/>
      <c r="Q39" s="563"/>
      <c r="R39" s="563"/>
      <c r="S39" s="563"/>
      <c r="T39" s="563"/>
      <c r="AB39" s="977" t="s">
        <v>35</v>
      </c>
      <c r="AC39" s="978"/>
      <c r="AD39" s="978"/>
      <c r="AE39" s="978"/>
      <c r="AF39" s="979"/>
    </row>
    <row r="40" spans="1:54" s="562" customFormat="1" ht="13.5" thickBot="1" x14ac:dyDescent="0.45">
      <c r="A40" s="974" t="s">
        <v>34</v>
      </c>
      <c r="B40" s="975"/>
      <c r="C40" s="975"/>
      <c r="D40" s="975"/>
      <c r="E40" s="975"/>
      <c r="F40" s="976"/>
      <c r="H40" s="974" t="s">
        <v>33</v>
      </c>
      <c r="I40" s="975"/>
      <c r="J40" s="975"/>
      <c r="K40" s="975"/>
      <c r="L40" s="975"/>
      <c r="M40" s="976"/>
      <c r="N40" s="187"/>
      <c r="O40" s="187"/>
      <c r="P40" s="187"/>
      <c r="Q40" s="563"/>
      <c r="R40" s="563"/>
      <c r="S40" s="563"/>
      <c r="T40" s="563"/>
      <c r="V40" s="187"/>
      <c r="W40" s="187"/>
      <c r="X40" s="471"/>
      <c r="Y40" s="187"/>
      <c r="Z40" s="187"/>
      <c r="AB40" s="980" t="s">
        <v>22</v>
      </c>
      <c r="AC40" s="981"/>
      <c r="AD40" s="981"/>
      <c r="AE40" s="981"/>
      <c r="AF40" s="982"/>
      <c r="AH40" s="187"/>
      <c r="AI40" s="187"/>
      <c r="AJ40" s="187"/>
      <c r="AK40" s="187"/>
      <c r="AL40" s="187"/>
    </row>
    <row r="41" spans="1:54" ht="14.65" thickBot="1" x14ac:dyDescent="0.4">
      <c r="A41" s="568" t="s">
        <v>30</v>
      </c>
      <c r="B41" s="569" t="s">
        <v>31</v>
      </c>
      <c r="C41" s="570"/>
      <c r="D41" s="569" t="s">
        <v>32</v>
      </c>
      <c r="E41" s="570" t="s">
        <v>48</v>
      </c>
      <c r="F41" s="571" t="s">
        <v>8</v>
      </c>
      <c r="H41" s="568" t="s">
        <v>30</v>
      </c>
      <c r="I41" s="570" t="s">
        <v>31</v>
      </c>
      <c r="J41" s="570"/>
      <c r="K41" s="570" t="s">
        <v>32</v>
      </c>
      <c r="L41" s="570"/>
      <c r="M41" s="571" t="s">
        <v>8</v>
      </c>
      <c r="Q41" s="563"/>
      <c r="R41" s="563"/>
      <c r="S41" s="563"/>
      <c r="T41" s="563"/>
      <c r="AB41" s="479" t="str">
        <f t="shared" ref="AB41:AF41" si="43">+AB5</f>
        <v>ASGAF</v>
      </c>
      <c r="AC41" s="480" t="str">
        <f t="shared" si="43"/>
        <v>Chevannes</v>
      </c>
      <c r="AD41" s="480" t="str">
        <f t="shared" si="43"/>
        <v>Chevry</v>
      </c>
      <c r="AE41" s="480" t="str">
        <f t="shared" si="43"/>
        <v>Corbuches</v>
      </c>
      <c r="AF41" s="481" t="str">
        <f t="shared" si="43"/>
        <v>Réveillon</v>
      </c>
    </row>
    <row r="42" spans="1:54" ht="14.25" x14ac:dyDescent="0.45">
      <c r="A42" s="572">
        <f>+A125</f>
        <v>1</v>
      </c>
      <c r="B42" s="573">
        <f>+C125</f>
        <v>0</v>
      </c>
      <c r="C42" s="534" t="str">
        <f>IFERROR(VLOOKUP(B42,Liste_J!$C$7:$G$234,5,0),"???")</f>
        <v>???</v>
      </c>
      <c r="D42" s="574" t="str">
        <f>IFERROR(VLOOKUP(B42,Liste_J!$C$7:$F$234,4,0),"???")</f>
        <v>???</v>
      </c>
      <c r="E42" s="534">
        <f>+D125</f>
        <v>0</v>
      </c>
      <c r="F42" s="575">
        <f>+F125</f>
        <v>0</v>
      </c>
      <c r="G42" s="534"/>
      <c r="H42" s="572">
        <f>+A224</f>
        <v>1</v>
      </c>
      <c r="I42" s="534">
        <f>+C224</f>
        <v>0</v>
      </c>
      <c r="J42" s="534" t="str">
        <f>IFERROR(VLOOKUP(I42,Liste_J!$C$7:$G$234,5,0),"???")</f>
        <v>???</v>
      </c>
      <c r="K42" s="534" t="str">
        <f>IFERROR(VLOOKUP(I42,Liste_J!$C$7:$F$234,4,0),"???")</f>
        <v>???</v>
      </c>
      <c r="L42" s="534">
        <f>+D224</f>
        <v>0</v>
      </c>
      <c r="M42" s="575">
        <f>+F224</f>
        <v>0</v>
      </c>
      <c r="Q42" s="563"/>
      <c r="R42" s="563"/>
      <c r="S42" s="563"/>
      <c r="T42" s="563"/>
      <c r="U42" s="534" t="e">
        <f>#REF!</f>
        <v>#REF!</v>
      </c>
      <c r="AB42" s="493">
        <f>IF(LEFT($K42,5)=AB$41,1,0)</f>
        <v>0</v>
      </c>
      <c r="AC42" s="494">
        <f>IF(LEFT($K42,9)=AC$41,1,0)</f>
        <v>0</v>
      </c>
      <c r="AD42" s="494">
        <f>IF(LEFT($K42,6)=AD$41,1,0)</f>
        <v>0</v>
      </c>
      <c r="AE42" s="494">
        <f>IF(LEFT($K42,9)=AE$41,1,0)</f>
        <v>0</v>
      </c>
      <c r="AF42" s="495">
        <f>IF(LEFT($K42,9)=AF$41,1,0)</f>
        <v>0</v>
      </c>
      <c r="AG42" s="563"/>
    </row>
    <row r="43" spans="1:54" ht="14.25" x14ac:dyDescent="0.45">
      <c r="A43" s="572">
        <f t="shared" ref="A43:A106" si="44">+A126</f>
        <v>0</v>
      </c>
      <c r="B43" s="573">
        <f t="shared" ref="B43:B106" si="45">+C126</f>
        <v>0</v>
      </c>
      <c r="C43" s="534" t="str">
        <f>IFERROR(VLOOKUP(B43,Liste_J!$C$7:$G$234,5,0),"???")</f>
        <v>???</v>
      </c>
      <c r="D43" s="574" t="str">
        <f>IFERROR(VLOOKUP(B43,Liste_J!$C$7:$F$234,4,0),"???")</f>
        <v>???</v>
      </c>
      <c r="E43" s="534">
        <f t="shared" ref="E43:E106" si="46">+D126</f>
        <v>0</v>
      </c>
      <c r="F43" s="575">
        <f t="shared" ref="F43:F106" si="47">+F126</f>
        <v>0</v>
      </c>
      <c r="H43" s="572">
        <f t="shared" ref="H43:H106" si="48">+A225</f>
        <v>0</v>
      </c>
      <c r="I43" s="534">
        <f t="shared" ref="I43:I106" si="49">+C225</f>
        <v>0</v>
      </c>
      <c r="J43" s="534" t="str">
        <f>IFERROR(VLOOKUP(I43,Liste_J!$C$7:$G$234,5,0),"???")</f>
        <v>???</v>
      </c>
      <c r="K43" s="534" t="str">
        <f>IFERROR(VLOOKUP(I43,Liste_J!$C$7:$F$234,4,0),"???")</f>
        <v>???</v>
      </c>
      <c r="L43" s="534">
        <f t="shared" ref="L43:L106" si="50">+D225</f>
        <v>0</v>
      </c>
      <c r="M43" s="575">
        <f t="shared" ref="M43:M106" si="51">+F225</f>
        <v>0</v>
      </c>
      <c r="Q43" s="563"/>
      <c r="R43" s="563"/>
      <c r="S43" s="563"/>
      <c r="T43" s="563"/>
      <c r="AB43" s="508">
        <f t="shared" ref="AB43:AB106" si="52">IF(LEFT($K43,5)=AB$41,1,0)</f>
        <v>0</v>
      </c>
      <c r="AC43" s="509">
        <f t="shared" ref="AC43:AC106" si="53">IF(LEFT($K43,9)=AC$41,1,0)</f>
        <v>0</v>
      </c>
      <c r="AD43" s="509">
        <f t="shared" ref="AD43:AD106" si="54">IF(LEFT($K43,6)=AD$41,1,0)</f>
        <v>0</v>
      </c>
      <c r="AE43" s="509">
        <f t="shared" ref="AE43:AF74" si="55">IF(LEFT($K43,9)=AE$41,1,0)</f>
        <v>0</v>
      </c>
      <c r="AF43" s="510">
        <f t="shared" si="55"/>
        <v>0</v>
      </c>
      <c r="AG43" s="563"/>
    </row>
    <row r="44" spans="1:54" ht="14.25" x14ac:dyDescent="0.45">
      <c r="A44" s="572">
        <f t="shared" si="44"/>
        <v>2</v>
      </c>
      <c r="B44" s="573">
        <f t="shared" si="45"/>
        <v>0</v>
      </c>
      <c r="C44" s="534" t="str">
        <f>IFERROR(VLOOKUP(B44,Liste_J!$C$7:$G$234,5,0),"???")</f>
        <v>???</v>
      </c>
      <c r="D44" s="574" t="str">
        <f>IFERROR(VLOOKUP(B44,Liste_J!$C$7:$F$234,4,0),"???")</f>
        <v>???</v>
      </c>
      <c r="E44" s="534">
        <f t="shared" si="46"/>
        <v>0</v>
      </c>
      <c r="F44" s="575">
        <f t="shared" si="47"/>
        <v>0</v>
      </c>
      <c r="H44" s="572">
        <f t="shared" si="48"/>
        <v>2</v>
      </c>
      <c r="I44" s="534">
        <f t="shared" si="49"/>
        <v>0</v>
      </c>
      <c r="J44" s="534" t="str">
        <f>IFERROR(VLOOKUP(I44,Liste_J!$C$7:$G$234,5,0),"???")</f>
        <v>???</v>
      </c>
      <c r="K44" s="534" t="str">
        <f>IFERROR(VLOOKUP(I44,Liste_J!$C$7:$F$234,4,0),"???")</f>
        <v>???</v>
      </c>
      <c r="L44" s="534">
        <f t="shared" si="50"/>
        <v>0</v>
      </c>
      <c r="M44" s="575">
        <f t="shared" si="51"/>
        <v>0</v>
      </c>
      <c r="Q44" s="563"/>
      <c r="R44" s="563"/>
      <c r="S44" s="563"/>
      <c r="T44" s="563"/>
      <c r="AB44" s="508">
        <f t="shared" si="52"/>
        <v>0</v>
      </c>
      <c r="AC44" s="509">
        <f t="shared" si="53"/>
        <v>0</v>
      </c>
      <c r="AD44" s="509">
        <f t="shared" si="54"/>
        <v>0</v>
      </c>
      <c r="AE44" s="509">
        <f t="shared" si="55"/>
        <v>0</v>
      </c>
      <c r="AF44" s="510">
        <f t="shared" si="55"/>
        <v>0</v>
      </c>
      <c r="AG44" s="563"/>
    </row>
    <row r="45" spans="1:54" ht="14.25" x14ac:dyDescent="0.45">
      <c r="A45" s="572">
        <f t="shared" si="44"/>
        <v>0</v>
      </c>
      <c r="B45" s="573">
        <f t="shared" si="45"/>
        <v>0</v>
      </c>
      <c r="C45" s="534" t="str">
        <f>IFERROR(VLOOKUP(B45,Liste_J!$C$7:$G$234,5,0),"???")</f>
        <v>???</v>
      </c>
      <c r="D45" s="574" t="str">
        <f>IFERROR(VLOOKUP(B45,Liste_J!$C$7:$F$234,4,0),"???")</f>
        <v>???</v>
      </c>
      <c r="E45" s="534">
        <f t="shared" si="46"/>
        <v>0</v>
      </c>
      <c r="F45" s="575">
        <f t="shared" si="47"/>
        <v>0</v>
      </c>
      <c r="H45" s="572">
        <f t="shared" si="48"/>
        <v>0</v>
      </c>
      <c r="I45" s="534">
        <f t="shared" si="49"/>
        <v>0</v>
      </c>
      <c r="J45" s="534" t="str">
        <f>IFERROR(VLOOKUP(I45,Liste_J!$C$7:$G$234,5,0),"???")</f>
        <v>???</v>
      </c>
      <c r="K45" s="534" t="str">
        <f>IFERROR(VLOOKUP(I45,Liste_J!$C$7:$F$234,4,0),"???")</f>
        <v>???</v>
      </c>
      <c r="L45" s="534">
        <f t="shared" si="50"/>
        <v>0</v>
      </c>
      <c r="M45" s="575">
        <f t="shared" si="51"/>
        <v>0</v>
      </c>
      <c r="Q45" s="563"/>
      <c r="R45" s="563"/>
      <c r="S45" s="563"/>
      <c r="T45" s="563"/>
      <c r="X45" s="187"/>
      <c r="AB45" s="508">
        <f t="shared" si="52"/>
        <v>0</v>
      </c>
      <c r="AC45" s="509">
        <f t="shared" si="53"/>
        <v>0</v>
      </c>
      <c r="AD45" s="509">
        <f t="shared" si="54"/>
        <v>0</v>
      </c>
      <c r="AE45" s="509">
        <f t="shared" si="55"/>
        <v>0</v>
      </c>
      <c r="AF45" s="510">
        <f t="shared" si="55"/>
        <v>0</v>
      </c>
      <c r="AG45" s="563"/>
    </row>
    <row r="46" spans="1:54" ht="14.25" x14ac:dyDescent="0.45">
      <c r="A46" s="572">
        <f t="shared" si="44"/>
        <v>3</v>
      </c>
      <c r="B46" s="573">
        <f t="shared" si="45"/>
        <v>0</v>
      </c>
      <c r="C46" s="534" t="str">
        <f>IFERROR(VLOOKUP(B46,Liste_J!$C$7:$G$234,5,0),"???")</f>
        <v>???</v>
      </c>
      <c r="D46" s="574" t="str">
        <f>IFERROR(VLOOKUP(B46,Liste_J!$C$7:$F$234,4,0),"???")</f>
        <v>???</v>
      </c>
      <c r="E46" s="534">
        <f t="shared" si="46"/>
        <v>0</v>
      </c>
      <c r="F46" s="575">
        <f t="shared" si="47"/>
        <v>0</v>
      </c>
      <c r="H46" s="572">
        <f t="shared" si="48"/>
        <v>3</v>
      </c>
      <c r="I46" s="534">
        <f t="shared" si="49"/>
        <v>0</v>
      </c>
      <c r="J46" s="534" t="str">
        <f>IFERROR(VLOOKUP(I46,Liste_J!$C$7:$G$234,5,0),"???")</f>
        <v>???</v>
      </c>
      <c r="K46" s="534" t="str">
        <f>IFERROR(VLOOKUP(I46,Liste_J!$C$7:$F$234,4,0),"???")</f>
        <v>???</v>
      </c>
      <c r="L46" s="534">
        <f t="shared" si="50"/>
        <v>0</v>
      </c>
      <c r="M46" s="575">
        <f t="shared" si="51"/>
        <v>0</v>
      </c>
      <c r="Q46" s="563"/>
      <c r="R46" s="563"/>
      <c r="S46" s="563"/>
      <c r="T46" s="563"/>
      <c r="V46" s="534"/>
      <c r="X46" s="187"/>
      <c r="AB46" s="508">
        <f t="shared" si="52"/>
        <v>0</v>
      </c>
      <c r="AC46" s="509">
        <f t="shared" si="53"/>
        <v>0</v>
      </c>
      <c r="AD46" s="509">
        <f t="shared" si="54"/>
        <v>0</v>
      </c>
      <c r="AE46" s="509">
        <f t="shared" si="55"/>
        <v>0</v>
      </c>
      <c r="AF46" s="510">
        <f t="shared" si="55"/>
        <v>0</v>
      </c>
      <c r="AG46" s="563"/>
    </row>
    <row r="47" spans="1:54" ht="14.25" x14ac:dyDescent="0.45">
      <c r="A47" s="572">
        <f t="shared" si="44"/>
        <v>0</v>
      </c>
      <c r="B47" s="573">
        <f t="shared" si="45"/>
        <v>0</v>
      </c>
      <c r="C47" s="534" t="str">
        <f>IFERROR(VLOOKUP(B47,Liste_J!$C$7:$G$234,5,0),"???")</f>
        <v>???</v>
      </c>
      <c r="D47" s="574" t="str">
        <f>IFERROR(VLOOKUP(B47,Liste_J!$C$7:$F$234,4,0),"???")</f>
        <v>???</v>
      </c>
      <c r="E47" s="534">
        <f t="shared" si="46"/>
        <v>0</v>
      </c>
      <c r="F47" s="575">
        <f t="shared" si="47"/>
        <v>0</v>
      </c>
      <c r="H47" s="572">
        <f t="shared" si="48"/>
        <v>0</v>
      </c>
      <c r="I47" s="534">
        <f t="shared" si="49"/>
        <v>0</v>
      </c>
      <c r="J47" s="534" t="str">
        <f>IFERROR(VLOOKUP(I47,Liste_J!$C$7:$G$234,5,0),"???")</f>
        <v>???</v>
      </c>
      <c r="K47" s="534" t="str">
        <f>IFERROR(VLOOKUP(I47,Liste_J!$C$7:$F$234,4,0),"???")</f>
        <v>???</v>
      </c>
      <c r="L47" s="534">
        <f t="shared" si="50"/>
        <v>0</v>
      </c>
      <c r="M47" s="575">
        <f t="shared" si="51"/>
        <v>0</v>
      </c>
      <c r="Q47" s="563"/>
      <c r="R47" s="563"/>
      <c r="S47" s="563"/>
      <c r="T47" s="563"/>
      <c r="X47" s="187"/>
      <c r="AB47" s="508">
        <f t="shared" si="52"/>
        <v>0</v>
      </c>
      <c r="AC47" s="509">
        <f t="shared" si="53"/>
        <v>0</v>
      </c>
      <c r="AD47" s="509">
        <f t="shared" si="54"/>
        <v>0</v>
      </c>
      <c r="AE47" s="509">
        <f t="shared" si="55"/>
        <v>0</v>
      </c>
      <c r="AF47" s="510">
        <f t="shared" si="55"/>
        <v>0</v>
      </c>
      <c r="AG47" s="563"/>
    </row>
    <row r="48" spans="1:54" ht="14.25" x14ac:dyDescent="0.45">
      <c r="A48" s="572">
        <f t="shared" si="44"/>
        <v>4</v>
      </c>
      <c r="B48" s="573">
        <f t="shared" si="45"/>
        <v>0</v>
      </c>
      <c r="C48" s="534" t="str">
        <f>IFERROR(VLOOKUP(B48,Liste_J!$C$7:$G$234,5,0),"???")</f>
        <v>???</v>
      </c>
      <c r="D48" s="574" t="str">
        <f>IFERROR(VLOOKUP(B48,Liste_J!$C$7:$F$234,4,0),"???")</f>
        <v>???</v>
      </c>
      <c r="E48" s="534">
        <f t="shared" si="46"/>
        <v>0</v>
      </c>
      <c r="F48" s="575">
        <f t="shared" si="47"/>
        <v>0</v>
      </c>
      <c r="H48" s="572">
        <f t="shared" si="48"/>
        <v>4</v>
      </c>
      <c r="I48" s="534">
        <f t="shared" si="49"/>
        <v>0</v>
      </c>
      <c r="J48" s="534" t="str">
        <f>IFERROR(VLOOKUP(I48,Liste_J!$C$7:$G$234,5,0),"???")</f>
        <v>???</v>
      </c>
      <c r="K48" s="534" t="str">
        <f>IFERROR(VLOOKUP(I48,Liste_J!$C$7:$F$234,4,0),"???")</f>
        <v>???</v>
      </c>
      <c r="L48" s="534">
        <f t="shared" si="50"/>
        <v>0</v>
      </c>
      <c r="M48" s="575">
        <f t="shared" si="51"/>
        <v>0</v>
      </c>
      <c r="Q48" s="563"/>
      <c r="R48" s="563"/>
      <c r="S48" s="563"/>
      <c r="T48" s="563"/>
      <c r="V48" s="534"/>
      <c r="X48" s="187"/>
      <c r="AB48" s="508">
        <f t="shared" si="52"/>
        <v>0</v>
      </c>
      <c r="AC48" s="509">
        <f t="shared" si="53"/>
        <v>0</v>
      </c>
      <c r="AD48" s="509">
        <f t="shared" si="54"/>
        <v>0</v>
      </c>
      <c r="AE48" s="509">
        <f t="shared" si="55"/>
        <v>0</v>
      </c>
      <c r="AF48" s="510">
        <f t="shared" si="55"/>
        <v>0</v>
      </c>
      <c r="AG48" s="563"/>
    </row>
    <row r="49" spans="1:33" ht="14.25" x14ac:dyDescent="0.45">
      <c r="A49" s="572">
        <f t="shared" si="44"/>
        <v>0</v>
      </c>
      <c r="B49" s="573">
        <f t="shared" si="45"/>
        <v>0</v>
      </c>
      <c r="C49" s="534" t="str">
        <f>IFERROR(VLOOKUP(B49,Liste_J!$C$7:$G$234,5,0),"???")</f>
        <v>???</v>
      </c>
      <c r="D49" s="574" t="str">
        <f>IFERROR(VLOOKUP(B49,Liste_J!$C$7:$F$234,4,0),"???")</f>
        <v>???</v>
      </c>
      <c r="E49" s="534">
        <f t="shared" si="46"/>
        <v>0</v>
      </c>
      <c r="F49" s="575">
        <f t="shared" si="47"/>
        <v>0</v>
      </c>
      <c r="H49" s="572">
        <f t="shared" si="48"/>
        <v>0</v>
      </c>
      <c r="I49" s="534">
        <f t="shared" si="49"/>
        <v>0</v>
      </c>
      <c r="J49" s="534" t="str">
        <f>IFERROR(VLOOKUP(I49,Liste_J!$C$7:$G$234,5,0),"???")</f>
        <v>???</v>
      </c>
      <c r="K49" s="534" t="str">
        <f>IFERROR(VLOOKUP(I49,Liste_J!$C$7:$F$234,4,0),"???")</f>
        <v>???</v>
      </c>
      <c r="L49" s="534">
        <f t="shared" si="50"/>
        <v>0</v>
      </c>
      <c r="M49" s="575">
        <f t="shared" si="51"/>
        <v>0</v>
      </c>
      <c r="N49" s="534"/>
      <c r="X49" s="187"/>
      <c r="AB49" s="508">
        <f t="shared" si="52"/>
        <v>0</v>
      </c>
      <c r="AC49" s="509">
        <f t="shared" si="53"/>
        <v>0</v>
      </c>
      <c r="AD49" s="509">
        <f t="shared" si="54"/>
        <v>0</v>
      </c>
      <c r="AE49" s="509">
        <f t="shared" si="55"/>
        <v>0</v>
      </c>
      <c r="AF49" s="510">
        <f t="shared" si="55"/>
        <v>0</v>
      </c>
      <c r="AG49" s="563"/>
    </row>
    <row r="50" spans="1:33" ht="14.25" x14ac:dyDescent="0.45">
      <c r="A50" s="572">
        <f t="shared" si="44"/>
        <v>5</v>
      </c>
      <c r="B50" s="573">
        <f t="shared" si="45"/>
        <v>0</v>
      </c>
      <c r="C50" s="534" t="str">
        <f>IFERROR(VLOOKUP(B50,Liste_J!$C$7:$G$234,5,0),"???")</f>
        <v>???</v>
      </c>
      <c r="D50" s="574" t="str">
        <f>IFERROR(VLOOKUP(B50,Liste_J!$C$7:$F$234,4,0),"???")</f>
        <v>???</v>
      </c>
      <c r="E50" s="534">
        <f t="shared" si="46"/>
        <v>0</v>
      </c>
      <c r="F50" s="575">
        <f t="shared" si="47"/>
        <v>0</v>
      </c>
      <c r="H50" s="572">
        <f t="shared" si="48"/>
        <v>5</v>
      </c>
      <c r="I50" s="534">
        <f t="shared" si="49"/>
        <v>0</v>
      </c>
      <c r="J50" s="534" t="str">
        <f>IFERROR(VLOOKUP(I50,Liste_J!$C$7:$G$234,5,0),"???")</f>
        <v>???</v>
      </c>
      <c r="K50" s="534" t="str">
        <f>IFERROR(VLOOKUP(I50,Liste_J!$C$7:$F$234,4,0),"???")</f>
        <v>???</v>
      </c>
      <c r="L50" s="534">
        <f t="shared" si="50"/>
        <v>0</v>
      </c>
      <c r="M50" s="575">
        <f t="shared" si="51"/>
        <v>0</v>
      </c>
      <c r="N50" s="534"/>
      <c r="V50" s="534"/>
      <c r="X50" s="187"/>
      <c r="AB50" s="508">
        <f t="shared" si="52"/>
        <v>0</v>
      </c>
      <c r="AC50" s="509">
        <f t="shared" si="53"/>
        <v>0</v>
      </c>
      <c r="AD50" s="509">
        <f t="shared" si="54"/>
        <v>0</v>
      </c>
      <c r="AE50" s="509">
        <f t="shared" si="55"/>
        <v>0</v>
      </c>
      <c r="AF50" s="510">
        <f t="shared" si="55"/>
        <v>0</v>
      </c>
      <c r="AG50" s="563"/>
    </row>
    <row r="51" spans="1:33" ht="14.25" x14ac:dyDescent="0.45">
      <c r="A51" s="572">
        <f t="shared" si="44"/>
        <v>0</v>
      </c>
      <c r="B51" s="573">
        <f t="shared" si="45"/>
        <v>0</v>
      </c>
      <c r="C51" s="534" t="str">
        <f>IFERROR(VLOOKUP(B51,Liste_J!$C$7:$G$234,5,0),"???")</f>
        <v>???</v>
      </c>
      <c r="D51" s="574" t="str">
        <f>IFERROR(VLOOKUP(B51,Liste_J!$C$7:$F$234,4,0),"???")</f>
        <v>???</v>
      </c>
      <c r="E51" s="534">
        <f t="shared" si="46"/>
        <v>0</v>
      </c>
      <c r="F51" s="575">
        <f t="shared" si="47"/>
        <v>0</v>
      </c>
      <c r="H51" s="572">
        <f t="shared" si="48"/>
        <v>0</v>
      </c>
      <c r="I51" s="534">
        <f t="shared" si="49"/>
        <v>0</v>
      </c>
      <c r="J51" s="534" t="str">
        <f>IFERROR(VLOOKUP(I51,Liste_J!$C$7:$G$234,5,0),"???")</f>
        <v>???</v>
      </c>
      <c r="K51" s="534" t="str">
        <f>IFERROR(VLOOKUP(I51,Liste_J!$C$7:$F$234,4,0),"???")</f>
        <v>???</v>
      </c>
      <c r="L51" s="534">
        <f t="shared" si="50"/>
        <v>0</v>
      </c>
      <c r="M51" s="575">
        <f t="shared" si="51"/>
        <v>0</v>
      </c>
      <c r="N51" s="534"/>
      <c r="X51" s="187"/>
      <c r="AB51" s="508">
        <f t="shared" si="52"/>
        <v>0</v>
      </c>
      <c r="AC51" s="509">
        <f t="shared" si="53"/>
        <v>0</v>
      </c>
      <c r="AD51" s="509">
        <f t="shared" si="54"/>
        <v>0</v>
      </c>
      <c r="AE51" s="509">
        <f t="shared" si="55"/>
        <v>0</v>
      </c>
      <c r="AF51" s="510">
        <f t="shared" si="55"/>
        <v>0</v>
      </c>
      <c r="AG51" s="563"/>
    </row>
    <row r="52" spans="1:33" ht="14.25" x14ac:dyDescent="0.45">
      <c r="A52" s="572">
        <f t="shared" si="44"/>
        <v>6</v>
      </c>
      <c r="B52" s="573">
        <f t="shared" si="45"/>
        <v>0</v>
      </c>
      <c r="C52" s="534" t="str">
        <f>IFERROR(VLOOKUP(B52,Liste_J!$C$7:$G$234,5,0),"???")</f>
        <v>???</v>
      </c>
      <c r="D52" s="574" t="str">
        <f>IFERROR(VLOOKUP(B52,Liste_J!$C$7:$F$234,4,0),"???")</f>
        <v>???</v>
      </c>
      <c r="E52" s="534">
        <f t="shared" si="46"/>
        <v>0</v>
      </c>
      <c r="F52" s="575">
        <f t="shared" si="47"/>
        <v>0</v>
      </c>
      <c r="H52" s="572">
        <f t="shared" si="48"/>
        <v>6</v>
      </c>
      <c r="I52" s="534">
        <f t="shared" si="49"/>
        <v>0</v>
      </c>
      <c r="J52" s="534" t="str">
        <f>IFERROR(VLOOKUP(I52,Liste_J!$C$7:$G$234,5,0),"???")</f>
        <v>???</v>
      </c>
      <c r="K52" s="534" t="str">
        <f>IFERROR(VLOOKUP(I52,Liste_J!$C$7:$F$234,4,0),"???")</f>
        <v>???</v>
      </c>
      <c r="L52" s="534">
        <f t="shared" si="50"/>
        <v>0</v>
      </c>
      <c r="M52" s="575">
        <f t="shared" si="51"/>
        <v>0</v>
      </c>
      <c r="N52" s="534"/>
      <c r="V52" s="534"/>
      <c r="X52" s="187"/>
      <c r="AB52" s="508">
        <f t="shared" si="52"/>
        <v>0</v>
      </c>
      <c r="AC52" s="509">
        <f t="shared" si="53"/>
        <v>0</v>
      </c>
      <c r="AD52" s="509">
        <f t="shared" si="54"/>
        <v>0</v>
      </c>
      <c r="AE52" s="509">
        <f t="shared" si="55"/>
        <v>0</v>
      </c>
      <c r="AF52" s="510">
        <f t="shared" si="55"/>
        <v>0</v>
      </c>
      <c r="AG52" s="563"/>
    </row>
    <row r="53" spans="1:33" ht="14.25" x14ac:dyDescent="0.45">
      <c r="A53" s="572">
        <f t="shared" si="44"/>
        <v>0</v>
      </c>
      <c r="B53" s="573">
        <f t="shared" si="45"/>
        <v>0</v>
      </c>
      <c r="C53" s="534" t="str">
        <f>IFERROR(VLOOKUP(B53,Liste_J!$C$7:$G$234,5,0),"???")</f>
        <v>???</v>
      </c>
      <c r="D53" s="574" t="str">
        <f>IFERROR(VLOOKUP(B53,Liste_J!$C$7:$F$234,4,0),"???")</f>
        <v>???</v>
      </c>
      <c r="E53" s="534">
        <f t="shared" si="46"/>
        <v>0</v>
      </c>
      <c r="F53" s="575">
        <f t="shared" si="47"/>
        <v>0</v>
      </c>
      <c r="H53" s="572">
        <f t="shared" si="48"/>
        <v>0</v>
      </c>
      <c r="I53" s="534">
        <f t="shared" si="49"/>
        <v>0</v>
      </c>
      <c r="J53" s="534" t="str">
        <f>IFERROR(VLOOKUP(I53,Liste_J!$C$7:$G$234,5,0),"???")</f>
        <v>???</v>
      </c>
      <c r="K53" s="534" t="str">
        <f>IFERROR(VLOOKUP(I53,Liste_J!$C$7:$F$234,4,0),"???")</f>
        <v>???</v>
      </c>
      <c r="L53" s="534">
        <f t="shared" si="50"/>
        <v>0</v>
      </c>
      <c r="M53" s="575">
        <f t="shared" si="51"/>
        <v>0</v>
      </c>
      <c r="N53" s="534"/>
      <c r="X53" s="187"/>
      <c r="AB53" s="508">
        <f t="shared" si="52"/>
        <v>0</v>
      </c>
      <c r="AC53" s="509">
        <f t="shared" si="53"/>
        <v>0</v>
      </c>
      <c r="AD53" s="509">
        <f t="shared" si="54"/>
        <v>0</v>
      </c>
      <c r="AE53" s="509">
        <f t="shared" si="55"/>
        <v>0</v>
      </c>
      <c r="AF53" s="510">
        <f t="shared" si="55"/>
        <v>0</v>
      </c>
      <c r="AG53" s="563"/>
    </row>
    <row r="54" spans="1:33" ht="14.25" x14ac:dyDescent="0.45">
      <c r="A54" s="572">
        <f t="shared" si="44"/>
        <v>7</v>
      </c>
      <c r="B54" s="573">
        <f t="shared" si="45"/>
        <v>0</v>
      </c>
      <c r="C54" s="534" t="str">
        <f>IFERROR(VLOOKUP(B54,Liste_J!$C$7:$G$234,5,0),"???")</f>
        <v>???</v>
      </c>
      <c r="D54" s="574" t="str">
        <f>IFERROR(VLOOKUP(B54,Liste_J!$C$7:$F$234,4,0),"???")</f>
        <v>???</v>
      </c>
      <c r="E54" s="534">
        <f t="shared" si="46"/>
        <v>0</v>
      </c>
      <c r="F54" s="575">
        <f t="shared" si="47"/>
        <v>0</v>
      </c>
      <c r="H54" s="572">
        <f t="shared" si="48"/>
        <v>7</v>
      </c>
      <c r="I54" s="534">
        <f t="shared" si="49"/>
        <v>0</v>
      </c>
      <c r="J54" s="534" t="str">
        <f>IFERROR(VLOOKUP(I54,Liste_J!$C$7:$G$234,5,0),"???")</f>
        <v>???</v>
      </c>
      <c r="K54" s="534" t="str">
        <f>IFERROR(VLOOKUP(I54,Liste_J!$C$7:$F$234,4,0),"???")</f>
        <v>???</v>
      </c>
      <c r="L54" s="534">
        <f t="shared" si="50"/>
        <v>0</v>
      </c>
      <c r="M54" s="575">
        <f t="shared" si="51"/>
        <v>0</v>
      </c>
      <c r="N54" s="534"/>
      <c r="V54" s="534"/>
      <c r="Y54" s="563"/>
      <c r="AB54" s="508">
        <f t="shared" si="52"/>
        <v>0</v>
      </c>
      <c r="AC54" s="509">
        <f t="shared" si="53"/>
        <v>0</v>
      </c>
      <c r="AD54" s="509">
        <f t="shared" si="54"/>
        <v>0</v>
      </c>
      <c r="AE54" s="509">
        <f t="shared" si="55"/>
        <v>0</v>
      </c>
      <c r="AF54" s="510">
        <f t="shared" si="55"/>
        <v>0</v>
      </c>
      <c r="AG54" s="563"/>
    </row>
    <row r="55" spans="1:33" ht="14.25" x14ac:dyDescent="0.45">
      <c r="A55" s="572">
        <f t="shared" si="44"/>
        <v>0</v>
      </c>
      <c r="B55" s="573">
        <f t="shared" si="45"/>
        <v>0</v>
      </c>
      <c r="C55" s="534" t="str">
        <f>IFERROR(VLOOKUP(B55,Liste_J!$C$7:$G$234,5,0),"???")</f>
        <v>???</v>
      </c>
      <c r="D55" s="574" t="str">
        <f>IFERROR(VLOOKUP(B55,Liste_J!$C$7:$F$234,4,0),"???")</f>
        <v>???</v>
      </c>
      <c r="E55" s="534">
        <f t="shared" si="46"/>
        <v>0</v>
      </c>
      <c r="F55" s="575">
        <f t="shared" si="47"/>
        <v>0</v>
      </c>
      <c r="H55" s="572">
        <f t="shared" si="48"/>
        <v>0</v>
      </c>
      <c r="I55" s="534">
        <f t="shared" si="49"/>
        <v>0</v>
      </c>
      <c r="J55" s="534" t="str">
        <f>IFERROR(VLOOKUP(I55,Liste_J!$C$7:$G$234,5,0),"???")</f>
        <v>???</v>
      </c>
      <c r="K55" s="534" t="str">
        <f>IFERROR(VLOOKUP(I55,Liste_J!$C$7:$F$234,4,0),"???")</f>
        <v>???</v>
      </c>
      <c r="L55" s="534">
        <f t="shared" si="50"/>
        <v>0</v>
      </c>
      <c r="M55" s="575">
        <f t="shared" si="51"/>
        <v>0</v>
      </c>
      <c r="N55" s="534"/>
      <c r="O55" s="534"/>
      <c r="P55" s="534"/>
      <c r="Q55" s="534"/>
      <c r="R55" s="534"/>
      <c r="S55" s="534"/>
      <c r="T55" s="534"/>
      <c r="AB55" s="508">
        <f t="shared" si="52"/>
        <v>0</v>
      </c>
      <c r="AC55" s="509">
        <f t="shared" si="53"/>
        <v>0</v>
      </c>
      <c r="AD55" s="509">
        <f t="shared" si="54"/>
        <v>0</v>
      </c>
      <c r="AE55" s="509">
        <f t="shared" si="55"/>
        <v>0</v>
      </c>
      <c r="AF55" s="510">
        <f t="shared" si="55"/>
        <v>0</v>
      </c>
      <c r="AG55" s="563"/>
    </row>
    <row r="56" spans="1:33" ht="14.25" x14ac:dyDescent="0.45">
      <c r="A56" s="572">
        <f t="shared" si="44"/>
        <v>8</v>
      </c>
      <c r="B56" s="573">
        <f t="shared" si="45"/>
        <v>0</v>
      </c>
      <c r="C56" s="534" t="str">
        <f>IFERROR(VLOOKUP(B56,Liste_J!$C$7:$G$234,5,0),"???")</f>
        <v>???</v>
      </c>
      <c r="D56" s="574" t="str">
        <f>IFERROR(VLOOKUP(B56,Liste_J!$C$7:$F$234,4,0),"???")</f>
        <v>???</v>
      </c>
      <c r="E56" s="534">
        <f t="shared" si="46"/>
        <v>0</v>
      </c>
      <c r="F56" s="575">
        <f t="shared" si="47"/>
        <v>0</v>
      </c>
      <c r="H56" s="572">
        <f t="shared" si="48"/>
        <v>8</v>
      </c>
      <c r="I56" s="534">
        <f t="shared" si="49"/>
        <v>0</v>
      </c>
      <c r="J56" s="534" t="str">
        <f>IFERROR(VLOOKUP(I56,Liste_J!$C$7:$G$234,5,0),"???")</f>
        <v>???</v>
      </c>
      <c r="K56" s="534" t="str">
        <f>IFERROR(VLOOKUP(I56,Liste_J!$C$7:$F$234,4,0),"???")</f>
        <v>???</v>
      </c>
      <c r="L56" s="534">
        <f t="shared" si="50"/>
        <v>0</v>
      </c>
      <c r="M56" s="575">
        <f t="shared" si="51"/>
        <v>0</v>
      </c>
      <c r="N56" s="534"/>
      <c r="O56" s="534"/>
      <c r="P56" s="534"/>
      <c r="Q56" s="534"/>
      <c r="R56" s="534"/>
      <c r="S56" s="534"/>
      <c r="T56" s="534"/>
      <c r="AB56" s="508">
        <f t="shared" si="52"/>
        <v>0</v>
      </c>
      <c r="AC56" s="509">
        <f t="shared" si="53"/>
        <v>0</v>
      </c>
      <c r="AD56" s="509">
        <f t="shared" si="54"/>
        <v>0</v>
      </c>
      <c r="AE56" s="509">
        <f t="shared" si="55"/>
        <v>0</v>
      </c>
      <c r="AF56" s="510">
        <f t="shared" si="55"/>
        <v>0</v>
      </c>
      <c r="AG56" s="563"/>
    </row>
    <row r="57" spans="1:33" ht="14.25" x14ac:dyDescent="0.45">
      <c r="A57" s="572">
        <f t="shared" si="44"/>
        <v>0</v>
      </c>
      <c r="B57" s="573">
        <f t="shared" si="45"/>
        <v>0</v>
      </c>
      <c r="C57" s="534" t="str">
        <f>IFERROR(VLOOKUP(B57,Liste_J!$C$7:$G$234,5,0),"???")</f>
        <v>???</v>
      </c>
      <c r="D57" s="574" t="str">
        <f>IFERROR(VLOOKUP(B57,Liste_J!$C$7:$F$234,4,0),"???")</f>
        <v>???</v>
      </c>
      <c r="E57" s="534">
        <f t="shared" si="46"/>
        <v>0</v>
      </c>
      <c r="F57" s="575">
        <f t="shared" si="47"/>
        <v>0</v>
      </c>
      <c r="H57" s="572">
        <f t="shared" si="48"/>
        <v>0</v>
      </c>
      <c r="I57" s="534">
        <f t="shared" si="49"/>
        <v>0</v>
      </c>
      <c r="J57" s="534" t="str">
        <f>IFERROR(VLOOKUP(I57,Liste_J!$C$7:$G$234,5,0),"???")</f>
        <v>???</v>
      </c>
      <c r="K57" s="534" t="str">
        <f>IFERROR(VLOOKUP(I57,Liste_J!$C$7:$F$234,4,0),"???")</f>
        <v>???</v>
      </c>
      <c r="L57" s="534">
        <f t="shared" si="50"/>
        <v>0</v>
      </c>
      <c r="M57" s="575">
        <f t="shared" si="51"/>
        <v>0</v>
      </c>
      <c r="N57" s="534"/>
      <c r="T57" s="534"/>
      <c r="AB57" s="508">
        <f t="shared" si="52"/>
        <v>0</v>
      </c>
      <c r="AC57" s="509">
        <f t="shared" si="53"/>
        <v>0</v>
      </c>
      <c r="AD57" s="509">
        <f t="shared" si="54"/>
        <v>0</v>
      </c>
      <c r="AE57" s="509">
        <f t="shared" si="55"/>
        <v>0</v>
      </c>
      <c r="AF57" s="510">
        <f t="shared" si="55"/>
        <v>0</v>
      </c>
      <c r="AG57" s="563"/>
    </row>
    <row r="58" spans="1:33" ht="14.25" x14ac:dyDescent="0.45">
      <c r="A58" s="572">
        <f t="shared" si="44"/>
        <v>9</v>
      </c>
      <c r="B58" s="573">
        <f t="shared" si="45"/>
        <v>0</v>
      </c>
      <c r="C58" s="534" t="str">
        <f>IFERROR(VLOOKUP(B58,Liste_J!$C$7:$G$234,5,0),"???")</f>
        <v>???</v>
      </c>
      <c r="D58" s="574" t="str">
        <f>IFERROR(VLOOKUP(B58,Liste_J!$C$7:$F$234,4,0),"???")</f>
        <v>???</v>
      </c>
      <c r="E58" s="534">
        <f t="shared" si="46"/>
        <v>0</v>
      </c>
      <c r="F58" s="575">
        <f t="shared" si="47"/>
        <v>0</v>
      </c>
      <c r="H58" s="572">
        <f t="shared" si="48"/>
        <v>9</v>
      </c>
      <c r="I58" s="534">
        <f t="shared" si="49"/>
        <v>0</v>
      </c>
      <c r="J58" s="534" t="str">
        <f>IFERROR(VLOOKUP(I58,Liste_J!$C$7:$G$234,5,0),"???")</f>
        <v>???</v>
      </c>
      <c r="K58" s="534" t="str">
        <f>IFERROR(VLOOKUP(I58,Liste_J!$C$7:$F$234,4,0),"???")</f>
        <v>???</v>
      </c>
      <c r="L58" s="534">
        <f t="shared" si="50"/>
        <v>0</v>
      </c>
      <c r="M58" s="575">
        <f t="shared" si="51"/>
        <v>0</v>
      </c>
      <c r="N58" s="534"/>
      <c r="T58" s="534"/>
      <c r="AB58" s="508">
        <f t="shared" si="52"/>
        <v>0</v>
      </c>
      <c r="AC58" s="509">
        <f t="shared" si="53"/>
        <v>0</v>
      </c>
      <c r="AD58" s="509">
        <f t="shared" si="54"/>
        <v>0</v>
      </c>
      <c r="AE58" s="509">
        <f t="shared" si="55"/>
        <v>0</v>
      </c>
      <c r="AF58" s="510">
        <f t="shared" si="55"/>
        <v>0</v>
      </c>
      <c r="AG58" s="563"/>
    </row>
    <row r="59" spans="1:33" ht="14.25" x14ac:dyDescent="0.45">
      <c r="A59" s="572">
        <f t="shared" si="44"/>
        <v>0</v>
      </c>
      <c r="B59" s="573">
        <f t="shared" si="45"/>
        <v>0</v>
      </c>
      <c r="C59" s="534" t="str">
        <f>IFERROR(VLOOKUP(B59,Liste_J!$C$7:$G$234,5,0),"???")</f>
        <v>???</v>
      </c>
      <c r="D59" s="574" t="str">
        <f>IFERROR(VLOOKUP(B59,Liste_J!$C$7:$F$234,4,0),"???")</f>
        <v>???</v>
      </c>
      <c r="E59" s="534">
        <f t="shared" si="46"/>
        <v>0</v>
      </c>
      <c r="F59" s="575">
        <f t="shared" si="47"/>
        <v>0</v>
      </c>
      <c r="H59" s="572">
        <f t="shared" si="48"/>
        <v>0</v>
      </c>
      <c r="I59" s="534">
        <f t="shared" si="49"/>
        <v>0</v>
      </c>
      <c r="J59" s="534" t="str">
        <f>IFERROR(VLOOKUP(I59,Liste_J!$C$7:$G$234,5,0),"???")</f>
        <v>???</v>
      </c>
      <c r="K59" s="534" t="str">
        <f>IFERROR(VLOOKUP(I59,Liste_J!$C$7:$F$234,4,0),"???")</f>
        <v>???</v>
      </c>
      <c r="L59" s="534">
        <f t="shared" si="50"/>
        <v>0</v>
      </c>
      <c r="M59" s="575">
        <f t="shared" si="51"/>
        <v>0</v>
      </c>
      <c r="N59" s="534"/>
      <c r="T59" s="534"/>
      <c r="AB59" s="508">
        <f t="shared" si="52"/>
        <v>0</v>
      </c>
      <c r="AC59" s="509">
        <f t="shared" si="53"/>
        <v>0</v>
      </c>
      <c r="AD59" s="509">
        <f t="shared" si="54"/>
        <v>0</v>
      </c>
      <c r="AE59" s="509">
        <f t="shared" si="55"/>
        <v>0</v>
      </c>
      <c r="AF59" s="510">
        <f t="shared" si="55"/>
        <v>0</v>
      </c>
      <c r="AG59" s="563"/>
    </row>
    <row r="60" spans="1:33" ht="14.25" x14ac:dyDescent="0.45">
      <c r="A60" s="572">
        <f t="shared" si="44"/>
        <v>10</v>
      </c>
      <c r="B60" s="573">
        <f t="shared" si="45"/>
        <v>0</v>
      </c>
      <c r="C60" s="534" t="str">
        <f>IFERROR(VLOOKUP(B60,Liste_J!$C$7:$G$234,5,0),"???")</f>
        <v>???</v>
      </c>
      <c r="D60" s="574" t="str">
        <f>IFERROR(VLOOKUP(B60,Liste_J!$C$7:$F$234,4,0),"???")</f>
        <v>???</v>
      </c>
      <c r="E60" s="534">
        <f t="shared" si="46"/>
        <v>0</v>
      </c>
      <c r="F60" s="575">
        <f t="shared" si="47"/>
        <v>0</v>
      </c>
      <c r="H60" s="572">
        <f t="shared" si="48"/>
        <v>10</v>
      </c>
      <c r="I60" s="534">
        <f t="shared" si="49"/>
        <v>0</v>
      </c>
      <c r="J60" s="534" t="str">
        <f>IFERROR(VLOOKUP(I60,Liste_J!$C$7:$G$234,5,0),"???")</f>
        <v>???</v>
      </c>
      <c r="K60" s="534" t="str">
        <f>IFERROR(VLOOKUP(I60,Liste_J!$C$7:$F$234,4,0),"???")</f>
        <v>???</v>
      </c>
      <c r="L60" s="534">
        <f t="shared" si="50"/>
        <v>0</v>
      </c>
      <c r="M60" s="575">
        <f t="shared" si="51"/>
        <v>0</v>
      </c>
      <c r="N60" s="534"/>
      <c r="T60" s="534"/>
      <c r="AB60" s="508">
        <f t="shared" si="52"/>
        <v>0</v>
      </c>
      <c r="AC60" s="509">
        <f t="shared" si="53"/>
        <v>0</v>
      </c>
      <c r="AD60" s="509">
        <f t="shared" si="54"/>
        <v>0</v>
      </c>
      <c r="AE60" s="509">
        <f t="shared" si="55"/>
        <v>0</v>
      </c>
      <c r="AF60" s="510">
        <f t="shared" si="55"/>
        <v>0</v>
      </c>
      <c r="AG60" s="563"/>
    </row>
    <row r="61" spans="1:33" ht="14.25" x14ac:dyDescent="0.45">
      <c r="A61" s="572">
        <f t="shared" si="44"/>
        <v>0</v>
      </c>
      <c r="B61" s="573">
        <f t="shared" si="45"/>
        <v>0</v>
      </c>
      <c r="C61" s="534" t="str">
        <f>IFERROR(VLOOKUP(B61,Liste_J!$C$7:$G$234,5,0),"???")</f>
        <v>???</v>
      </c>
      <c r="D61" s="574" t="str">
        <f>IFERROR(VLOOKUP(B61,Liste_J!$C$7:$F$234,4,0),"???")</f>
        <v>???</v>
      </c>
      <c r="E61" s="534">
        <f t="shared" si="46"/>
        <v>0</v>
      </c>
      <c r="F61" s="575">
        <f t="shared" si="47"/>
        <v>0</v>
      </c>
      <c r="H61" s="572">
        <f t="shared" si="48"/>
        <v>0</v>
      </c>
      <c r="I61" s="534">
        <f t="shared" si="49"/>
        <v>0</v>
      </c>
      <c r="J61" s="534" t="str">
        <f>IFERROR(VLOOKUP(I61,Liste_J!$C$7:$G$234,5,0),"???")</f>
        <v>???</v>
      </c>
      <c r="K61" s="534" t="str">
        <f>IFERROR(VLOOKUP(I61,Liste_J!$C$7:$F$234,4,0),"???")</f>
        <v>???</v>
      </c>
      <c r="L61" s="534">
        <f t="shared" si="50"/>
        <v>0</v>
      </c>
      <c r="M61" s="575">
        <f t="shared" si="51"/>
        <v>0</v>
      </c>
      <c r="N61" s="534"/>
      <c r="T61" s="534"/>
      <c r="AB61" s="508">
        <f t="shared" si="52"/>
        <v>0</v>
      </c>
      <c r="AC61" s="509">
        <f t="shared" si="53"/>
        <v>0</v>
      </c>
      <c r="AD61" s="509">
        <f t="shared" si="54"/>
        <v>0</v>
      </c>
      <c r="AE61" s="509">
        <f t="shared" si="55"/>
        <v>0</v>
      </c>
      <c r="AF61" s="510">
        <f t="shared" si="55"/>
        <v>0</v>
      </c>
      <c r="AG61" s="563"/>
    </row>
    <row r="62" spans="1:33" ht="14.25" x14ac:dyDescent="0.45">
      <c r="A62" s="572">
        <f t="shared" si="44"/>
        <v>11</v>
      </c>
      <c r="B62" s="573">
        <f t="shared" si="45"/>
        <v>0</v>
      </c>
      <c r="C62" s="534" t="str">
        <f>IFERROR(VLOOKUP(B62,Liste_J!$C$7:$G$234,5,0),"???")</f>
        <v>???</v>
      </c>
      <c r="D62" s="574" t="str">
        <f>IFERROR(VLOOKUP(B62,Liste_J!$C$7:$F$234,4,0),"???")</f>
        <v>???</v>
      </c>
      <c r="E62" s="534">
        <f t="shared" si="46"/>
        <v>0</v>
      </c>
      <c r="F62" s="575">
        <f t="shared" si="47"/>
        <v>0</v>
      </c>
      <c r="H62" s="572">
        <f t="shared" si="48"/>
        <v>11</v>
      </c>
      <c r="I62" s="534">
        <f t="shared" si="49"/>
        <v>0</v>
      </c>
      <c r="J62" s="534" t="str">
        <f>IFERROR(VLOOKUP(I62,Liste_J!$C$7:$G$234,5,0),"???")</f>
        <v>???</v>
      </c>
      <c r="K62" s="534" t="str">
        <f>IFERROR(VLOOKUP(I62,Liste_J!$C$7:$F$234,4,0),"???")</f>
        <v>???</v>
      </c>
      <c r="L62" s="534">
        <f t="shared" si="50"/>
        <v>0</v>
      </c>
      <c r="M62" s="575">
        <f t="shared" si="51"/>
        <v>0</v>
      </c>
      <c r="N62" s="534"/>
      <c r="T62" s="534"/>
      <c r="AB62" s="508">
        <f t="shared" si="52"/>
        <v>0</v>
      </c>
      <c r="AC62" s="509">
        <f t="shared" si="53"/>
        <v>0</v>
      </c>
      <c r="AD62" s="509">
        <f t="shared" si="54"/>
        <v>0</v>
      </c>
      <c r="AE62" s="509">
        <f t="shared" si="55"/>
        <v>0</v>
      </c>
      <c r="AF62" s="510">
        <f t="shared" si="55"/>
        <v>0</v>
      </c>
      <c r="AG62" s="563"/>
    </row>
    <row r="63" spans="1:33" ht="14.25" x14ac:dyDescent="0.45">
      <c r="A63" s="572">
        <f t="shared" si="44"/>
        <v>0</v>
      </c>
      <c r="B63" s="573">
        <f t="shared" si="45"/>
        <v>0</v>
      </c>
      <c r="C63" s="534" t="str">
        <f>IFERROR(VLOOKUP(B63,Liste_J!$C$7:$G$234,5,0),"???")</f>
        <v>???</v>
      </c>
      <c r="D63" s="574" t="str">
        <f>IFERROR(VLOOKUP(B63,Liste_J!$C$7:$F$234,4,0),"???")</f>
        <v>???</v>
      </c>
      <c r="E63" s="534">
        <f t="shared" si="46"/>
        <v>0</v>
      </c>
      <c r="F63" s="575">
        <f t="shared" si="47"/>
        <v>0</v>
      </c>
      <c r="H63" s="572">
        <f t="shared" si="48"/>
        <v>0</v>
      </c>
      <c r="I63" s="534">
        <f t="shared" si="49"/>
        <v>0</v>
      </c>
      <c r="J63" s="534" t="str">
        <f>IFERROR(VLOOKUP(I63,Liste_J!$C$7:$G$234,5,0),"???")</f>
        <v>???</v>
      </c>
      <c r="K63" s="534" t="str">
        <f>IFERROR(VLOOKUP(I63,Liste_J!$C$7:$F$234,4,0),"???")</f>
        <v>???</v>
      </c>
      <c r="L63" s="534">
        <f t="shared" si="50"/>
        <v>0</v>
      </c>
      <c r="M63" s="575">
        <f t="shared" si="51"/>
        <v>0</v>
      </c>
      <c r="N63" s="534"/>
      <c r="T63" s="534"/>
      <c r="AB63" s="508">
        <f t="shared" si="52"/>
        <v>0</v>
      </c>
      <c r="AC63" s="509">
        <f t="shared" si="53"/>
        <v>0</v>
      </c>
      <c r="AD63" s="509">
        <f t="shared" si="54"/>
        <v>0</v>
      </c>
      <c r="AE63" s="509">
        <f t="shared" si="55"/>
        <v>0</v>
      </c>
      <c r="AF63" s="510">
        <f t="shared" si="55"/>
        <v>0</v>
      </c>
      <c r="AG63" s="563"/>
    </row>
    <row r="64" spans="1:33" ht="14.25" x14ac:dyDescent="0.45">
      <c r="A64" s="572">
        <f t="shared" si="44"/>
        <v>12</v>
      </c>
      <c r="B64" s="573">
        <f t="shared" si="45"/>
        <v>0</v>
      </c>
      <c r="C64" s="534" t="str">
        <f>IFERROR(VLOOKUP(B64,Liste_J!$C$7:$G$234,5,0),"???")</f>
        <v>???</v>
      </c>
      <c r="D64" s="574" t="str">
        <f>IFERROR(VLOOKUP(B64,Liste_J!$C$7:$F$234,4,0),"???")</f>
        <v>???</v>
      </c>
      <c r="E64" s="534">
        <f t="shared" si="46"/>
        <v>0</v>
      </c>
      <c r="F64" s="575">
        <f t="shared" si="47"/>
        <v>0</v>
      </c>
      <c r="H64" s="572">
        <f t="shared" si="48"/>
        <v>12</v>
      </c>
      <c r="I64" s="534">
        <f t="shared" si="49"/>
        <v>0</v>
      </c>
      <c r="J64" s="534" t="str">
        <f>IFERROR(VLOOKUP(I64,Liste_J!$C$7:$G$234,5,0),"???")</f>
        <v>???</v>
      </c>
      <c r="K64" s="534" t="str">
        <f>IFERROR(VLOOKUP(I64,Liste_J!$C$7:$F$234,4,0),"???")</f>
        <v>???</v>
      </c>
      <c r="L64" s="534">
        <f t="shared" si="50"/>
        <v>0</v>
      </c>
      <c r="M64" s="575">
        <f t="shared" si="51"/>
        <v>0</v>
      </c>
      <c r="N64" s="534"/>
      <c r="T64" s="534"/>
      <c r="AB64" s="508">
        <f t="shared" si="52"/>
        <v>0</v>
      </c>
      <c r="AC64" s="509">
        <f t="shared" si="53"/>
        <v>0</v>
      </c>
      <c r="AD64" s="509">
        <f t="shared" si="54"/>
        <v>0</v>
      </c>
      <c r="AE64" s="509">
        <f t="shared" si="55"/>
        <v>0</v>
      </c>
      <c r="AF64" s="510">
        <f t="shared" si="55"/>
        <v>0</v>
      </c>
      <c r="AG64" s="563"/>
    </row>
    <row r="65" spans="1:33" ht="14.25" x14ac:dyDescent="0.45">
      <c r="A65" s="572">
        <f t="shared" si="44"/>
        <v>0</v>
      </c>
      <c r="B65" s="573">
        <f t="shared" si="45"/>
        <v>0</v>
      </c>
      <c r="C65" s="534" t="str">
        <f>IFERROR(VLOOKUP(B65,Liste_J!$C$7:$G$234,5,0),"???")</f>
        <v>???</v>
      </c>
      <c r="D65" s="574" t="str">
        <f>IFERROR(VLOOKUP(B65,Liste_J!$C$7:$F$234,4,0),"???")</f>
        <v>???</v>
      </c>
      <c r="E65" s="534">
        <f t="shared" si="46"/>
        <v>0</v>
      </c>
      <c r="F65" s="575">
        <f t="shared" si="47"/>
        <v>0</v>
      </c>
      <c r="H65" s="572">
        <f t="shared" si="48"/>
        <v>0</v>
      </c>
      <c r="I65" s="534">
        <f t="shared" si="49"/>
        <v>0</v>
      </c>
      <c r="J65" s="534" t="str">
        <f>IFERROR(VLOOKUP(I65,Liste_J!$C$7:$G$234,5,0),"???")</f>
        <v>???</v>
      </c>
      <c r="K65" s="534" t="str">
        <f>IFERROR(VLOOKUP(I65,Liste_J!$C$7:$F$234,4,0),"???")</f>
        <v>???</v>
      </c>
      <c r="L65" s="534">
        <f t="shared" si="50"/>
        <v>0</v>
      </c>
      <c r="M65" s="575">
        <f t="shared" si="51"/>
        <v>0</v>
      </c>
      <c r="N65" s="534"/>
      <c r="T65" s="534"/>
      <c r="AB65" s="508">
        <f t="shared" si="52"/>
        <v>0</v>
      </c>
      <c r="AC65" s="509">
        <f t="shared" si="53"/>
        <v>0</v>
      </c>
      <c r="AD65" s="509">
        <f t="shared" si="54"/>
        <v>0</v>
      </c>
      <c r="AE65" s="509">
        <f t="shared" si="55"/>
        <v>0</v>
      </c>
      <c r="AF65" s="510">
        <f t="shared" si="55"/>
        <v>0</v>
      </c>
      <c r="AG65" s="563"/>
    </row>
    <row r="66" spans="1:33" ht="14.25" x14ac:dyDescent="0.45">
      <c r="A66" s="572">
        <f t="shared" si="44"/>
        <v>13</v>
      </c>
      <c r="B66" s="573">
        <f t="shared" si="45"/>
        <v>0</v>
      </c>
      <c r="C66" s="534" t="str">
        <f>IFERROR(VLOOKUP(B66,Liste_J!$C$7:$G$234,5,0),"???")</f>
        <v>???</v>
      </c>
      <c r="D66" s="574" t="str">
        <f>IFERROR(VLOOKUP(B66,Liste_J!$C$7:$F$234,4,0),"???")</f>
        <v>???</v>
      </c>
      <c r="E66" s="534">
        <f t="shared" si="46"/>
        <v>0</v>
      </c>
      <c r="F66" s="575">
        <f t="shared" si="47"/>
        <v>0</v>
      </c>
      <c r="H66" s="572">
        <f t="shared" si="48"/>
        <v>13</v>
      </c>
      <c r="I66" s="534">
        <f t="shared" si="49"/>
        <v>0</v>
      </c>
      <c r="J66" s="534" t="str">
        <f>IFERROR(VLOOKUP(I66,Liste_J!$C$7:$G$234,5,0),"???")</f>
        <v>???</v>
      </c>
      <c r="K66" s="534" t="str">
        <f>IFERROR(VLOOKUP(I66,Liste_J!$C$7:$F$234,4,0),"???")</f>
        <v>???</v>
      </c>
      <c r="L66" s="534">
        <f t="shared" si="50"/>
        <v>0</v>
      </c>
      <c r="M66" s="575">
        <f t="shared" si="51"/>
        <v>0</v>
      </c>
      <c r="N66" s="534"/>
      <c r="T66" s="534"/>
      <c r="AB66" s="508">
        <f t="shared" si="52"/>
        <v>0</v>
      </c>
      <c r="AC66" s="509">
        <f t="shared" si="53"/>
        <v>0</v>
      </c>
      <c r="AD66" s="509">
        <f t="shared" si="54"/>
        <v>0</v>
      </c>
      <c r="AE66" s="509">
        <f t="shared" si="55"/>
        <v>0</v>
      </c>
      <c r="AF66" s="510">
        <f t="shared" si="55"/>
        <v>0</v>
      </c>
      <c r="AG66" s="563"/>
    </row>
    <row r="67" spans="1:33" ht="14.25" x14ac:dyDescent="0.45">
      <c r="A67" s="572">
        <f t="shared" si="44"/>
        <v>0</v>
      </c>
      <c r="B67" s="573">
        <f t="shared" si="45"/>
        <v>0</v>
      </c>
      <c r="C67" s="534" t="str">
        <f>IFERROR(VLOOKUP(B67,Liste_J!$C$7:$G$234,5,0),"???")</f>
        <v>???</v>
      </c>
      <c r="D67" s="574" t="str">
        <f>IFERROR(VLOOKUP(B67,Liste_J!$C$7:$F$234,4,0),"???")</f>
        <v>???</v>
      </c>
      <c r="E67" s="534">
        <f t="shared" si="46"/>
        <v>0</v>
      </c>
      <c r="F67" s="575">
        <f t="shared" si="47"/>
        <v>0</v>
      </c>
      <c r="H67" s="572">
        <f t="shared" si="48"/>
        <v>0</v>
      </c>
      <c r="I67" s="534">
        <f t="shared" si="49"/>
        <v>0</v>
      </c>
      <c r="J67" s="534" t="str">
        <f>IFERROR(VLOOKUP(I67,Liste_J!$C$7:$G$234,5,0),"???")</f>
        <v>???</v>
      </c>
      <c r="K67" s="534" t="str">
        <f>IFERROR(VLOOKUP(I67,Liste_J!$C$7:$F$234,4,0),"???")</f>
        <v>???</v>
      </c>
      <c r="L67" s="534">
        <f t="shared" si="50"/>
        <v>0</v>
      </c>
      <c r="M67" s="575">
        <f t="shared" si="51"/>
        <v>0</v>
      </c>
      <c r="N67" s="534"/>
      <c r="T67" s="534"/>
      <c r="AB67" s="508">
        <f t="shared" si="52"/>
        <v>0</v>
      </c>
      <c r="AC67" s="509">
        <f t="shared" si="53"/>
        <v>0</v>
      </c>
      <c r="AD67" s="509">
        <f t="shared" si="54"/>
        <v>0</v>
      </c>
      <c r="AE67" s="509">
        <f t="shared" si="55"/>
        <v>0</v>
      </c>
      <c r="AF67" s="510">
        <f t="shared" si="55"/>
        <v>0</v>
      </c>
      <c r="AG67" s="563"/>
    </row>
    <row r="68" spans="1:33" ht="14.25" x14ac:dyDescent="0.45">
      <c r="A68" s="572">
        <f t="shared" si="44"/>
        <v>14</v>
      </c>
      <c r="B68" s="573">
        <f t="shared" si="45"/>
        <v>0</v>
      </c>
      <c r="C68" s="534" t="str">
        <f>IFERROR(VLOOKUP(B68,Liste_J!$C$7:$G$234,5,0),"???")</f>
        <v>???</v>
      </c>
      <c r="D68" s="574" t="str">
        <f>IFERROR(VLOOKUP(B68,Liste_J!$C$7:$F$234,4,0),"???")</f>
        <v>???</v>
      </c>
      <c r="E68" s="534">
        <f t="shared" si="46"/>
        <v>0</v>
      </c>
      <c r="F68" s="575">
        <f t="shared" si="47"/>
        <v>0</v>
      </c>
      <c r="H68" s="572">
        <f t="shared" si="48"/>
        <v>14</v>
      </c>
      <c r="I68" s="534">
        <f t="shared" si="49"/>
        <v>0</v>
      </c>
      <c r="J68" s="534" t="str">
        <f>IFERROR(VLOOKUP(I68,Liste_J!$C$7:$G$234,5,0),"???")</f>
        <v>???</v>
      </c>
      <c r="K68" s="534" t="str">
        <f>IFERROR(VLOOKUP(I68,Liste_J!$C$7:$F$234,4,0),"???")</f>
        <v>???</v>
      </c>
      <c r="L68" s="534">
        <f t="shared" si="50"/>
        <v>0</v>
      </c>
      <c r="M68" s="575">
        <f t="shared" si="51"/>
        <v>0</v>
      </c>
      <c r="N68" s="534"/>
      <c r="T68" s="534"/>
      <c r="AB68" s="508">
        <f t="shared" si="52"/>
        <v>0</v>
      </c>
      <c r="AC68" s="509">
        <f t="shared" si="53"/>
        <v>0</v>
      </c>
      <c r="AD68" s="509">
        <f t="shared" si="54"/>
        <v>0</v>
      </c>
      <c r="AE68" s="509">
        <f t="shared" si="55"/>
        <v>0</v>
      </c>
      <c r="AF68" s="510">
        <f t="shared" si="55"/>
        <v>0</v>
      </c>
      <c r="AG68" s="563"/>
    </row>
    <row r="69" spans="1:33" ht="14.25" x14ac:dyDescent="0.45">
      <c r="A69" s="572">
        <f t="shared" si="44"/>
        <v>0</v>
      </c>
      <c r="B69" s="573">
        <f t="shared" si="45"/>
        <v>0</v>
      </c>
      <c r="C69" s="534" t="str">
        <f>IFERROR(VLOOKUP(B69,Liste_J!$C$7:$G$234,5,0),"???")</f>
        <v>???</v>
      </c>
      <c r="D69" s="574" t="str">
        <f>IFERROR(VLOOKUP(B69,Liste_J!$C$7:$F$234,4,0),"???")</f>
        <v>???</v>
      </c>
      <c r="E69" s="534">
        <f t="shared" si="46"/>
        <v>0</v>
      </c>
      <c r="F69" s="575">
        <f t="shared" si="47"/>
        <v>0</v>
      </c>
      <c r="H69" s="572">
        <f t="shared" si="48"/>
        <v>0</v>
      </c>
      <c r="I69" s="534">
        <f t="shared" si="49"/>
        <v>0</v>
      </c>
      <c r="J69" s="534" t="str">
        <f>IFERROR(VLOOKUP(I69,Liste_J!$C$7:$G$234,5,0),"???")</f>
        <v>???</v>
      </c>
      <c r="K69" s="534" t="str">
        <f>IFERROR(VLOOKUP(I69,Liste_J!$C$7:$F$234,4,0),"???")</f>
        <v>???</v>
      </c>
      <c r="L69" s="534">
        <f t="shared" si="50"/>
        <v>0</v>
      </c>
      <c r="M69" s="575">
        <f t="shared" si="51"/>
        <v>0</v>
      </c>
      <c r="N69" s="534"/>
      <c r="T69" s="534"/>
      <c r="AB69" s="508">
        <f t="shared" si="52"/>
        <v>0</v>
      </c>
      <c r="AC69" s="509">
        <f t="shared" si="53"/>
        <v>0</v>
      </c>
      <c r="AD69" s="509">
        <f t="shared" si="54"/>
        <v>0</v>
      </c>
      <c r="AE69" s="509">
        <f t="shared" si="55"/>
        <v>0</v>
      </c>
      <c r="AF69" s="510">
        <f t="shared" si="55"/>
        <v>0</v>
      </c>
      <c r="AG69" s="563"/>
    </row>
    <row r="70" spans="1:33" ht="14.25" x14ac:dyDescent="0.45">
      <c r="A70" s="572">
        <f t="shared" si="44"/>
        <v>15</v>
      </c>
      <c r="B70" s="573">
        <f t="shared" si="45"/>
        <v>0</v>
      </c>
      <c r="C70" s="534" t="str">
        <f>IFERROR(VLOOKUP(B70,Liste_J!$C$7:$G$234,5,0),"???")</f>
        <v>???</v>
      </c>
      <c r="D70" s="574" t="str">
        <f>IFERROR(VLOOKUP(B70,Liste_J!$C$7:$F$234,4,0),"???")</f>
        <v>???</v>
      </c>
      <c r="E70" s="534">
        <f t="shared" si="46"/>
        <v>0</v>
      </c>
      <c r="F70" s="575">
        <f t="shared" si="47"/>
        <v>0</v>
      </c>
      <c r="H70" s="572">
        <f t="shared" si="48"/>
        <v>15</v>
      </c>
      <c r="I70" s="534">
        <f t="shared" si="49"/>
        <v>0</v>
      </c>
      <c r="J70" s="534" t="str">
        <f>IFERROR(VLOOKUP(I70,Liste_J!$C$7:$G$234,5,0),"???")</f>
        <v>???</v>
      </c>
      <c r="K70" s="534" t="str">
        <f>IFERROR(VLOOKUP(I70,Liste_J!$C$7:$F$234,4,0),"???")</f>
        <v>???</v>
      </c>
      <c r="L70" s="534">
        <f t="shared" si="50"/>
        <v>0</v>
      </c>
      <c r="M70" s="575">
        <f t="shared" si="51"/>
        <v>0</v>
      </c>
      <c r="N70" s="534"/>
      <c r="T70" s="534"/>
      <c r="AB70" s="508">
        <f t="shared" si="52"/>
        <v>0</v>
      </c>
      <c r="AC70" s="509">
        <f t="shared" si="53"/>
        <v>0</v>
      </c>
      <c r="AD70" s="509">
        <f t="shared" si="54"/>
        <v>0</v>
      </c>
      <c r="AE70" s="509">
        <f t="shared" si="55"/>
        <v>0</v>
      </c>
      <c r="AF70" s="510">
        <f t="shared" si="55"/>
        <v>0</v>
      </c>
      <c r="AG70" s="563"/>
    </row>
    <row r="71" spans="1:33" ht="14.25" x14ac:dyDescent="0.45">
      <c r="A71" s="572">
        <f t="shared" si="44"/>
        <v>0</v>
      </c>
      <c r="B71" s="573">
        <f t="shared" si="45"/>
        <v>0</v>
      </c>
      <c r="C71" s="534" t="str">
        <f>IFERROR(VLOOKUP(B71,Liste_J!$C$7:$G$234,5,0),"???")</f>
        <v>???</v>
      </c>
      <c r="D71" s="574" t="str">
        <f>IFERROR(VLOOKUP(B71,Liste_J!$C$7:$F$234,4,0),"???")</f>
        <v>???</v>
      </c>
      <c r="E71" s="534">
        <f t="shared" si="46"/>
        <v>0</v>
      </c>
      <c r="F71" s="575">
        <f t="shared" si="47"/>
        <v>0</v>
      </c>
      <c r="H71" s="572">
        <f t="shared" si="48"/>
        <v>0</v>
      </c>
      <c r="I71" s="534">
        <f t="shared" si="49"/>
        <v>0</v>
      </c>
      <c r="J71" s="534" t="str">
        <f>IFERROR(VLOOKUP(I71,Liste_J!$C$7:$G$234,5,0),"???")</f>
        <v>???</v>
      </c>
      <c r="K71" s="534" t="str">
        <f>IFERROR(VLOOKUP(I71,Liste_J!$C$7:$F$234,4,0),"???")</f>
        <v>???</v>
      </c>
      <c r="L71" s="534">
        <f t="shared" si="50"/>
        <v>0</v>
      </c>
      <c r="M71" s="575">
        <f t="shared" si="51"/>
        <v>0</v>
      </c>
      <c r="N71" s="534"/>
      <c r="T71" s="534"/>
      <c r="AB71" s="508">
        <f t="shared" si="52"/>
        <v>0</v>
      </c>
      <c r="AC71" s="509">
        <f t="shared" si="53"/>
        <v>0</v>
      </c>
      <c r="AD71" s="509">
        <f t="shared" si="54"/>
        <v>0</v>
      </c>
      <c r="AE71" s="509">
        <f t="shared" si="55"/>
        <v>0</v>
      </c>
      <c r="AF71" s="510">
        <f t="shared" si="55"/>
        <v>0</v>
      </c>
      <c r="AG71" s="563"/>
    </row>
    <row r="72" spans="1:33" ht="14.25" x14ac:dyDescent="0.45">
      <c r="A72" s="572">
        <f t="shared" si="44"/>
        <v>16</v>
      </c>
      <c r="B72" s="573">
        <f t="shared" si="45"/>
        <v>0</v>
      </c>
      <c r="C72" s="534" t="str">
        <f>IFERROR(VLOOKUP(B72,Liste_J!$C$7:$G$234,5,0),"???")</f>
        <v>???</v>
      </c>
      <c r="D72" s="574" t="str">
        <f>IFERROR(VLOOKUP(B72,Liste_J!$C$7:$F$234,4,0),"???")</f>
        <v>???</v>
      </c>
      <c r="E72" s="534">
        <f t="shared" si="46"/>
        <v>0</v>
      </c>
      <c r="F72" s="575">
        <f t="shared" si="47"/>
        <v>0</v>
      </c>
      <c r="H72" s="572">
        <f t="shared" si="48"/>
        <v>16</v>
      </c>
      <c r="I72" s="576">
        <f t="shared" si="49"/>
        <v>0</v>
      </c>
      <c r="J72" s="576" t="str">
        <f>IFERROR(VLOOKUP(I72,Liste_J!$C$7:$G$234,5,0),"???")</f>
        <v>???</v>
      </c>
      <c r="K72" s="534" t="str">
        <f>IFERROR(VLOOKUP(I72,Liste_J!$C$7:$F$234,4,0),"???")</f>
        <v>???</v>
      </c>
      <c r="L72" s="576">
        <f t="shared" si="50"/>
        <v>0</v>
      </c>
      <c r="M72" s="577">
        <f t="shared" si="51"/>
        <v>0</v>
      </c>
      <c r="N72" s="534"/>
      <c r="O72" s="534"/>
      <c r="P72" s="534"/>
      <c r="Q72" s="534"/>
      <c r="R72" s="534"/>
      <c r="S72" s="534"/>
      <c r="T72" s="534"/>
      <c r="AB72" s="508">
        <f t="shared" si="52"/>
        <v>0</v>
      </c>
      <c r="AC72" s="509">
        <f t="shared" si="53"/>
        <v>0</v>
      </c>
      <c r="AD72" s="509">
        <f t="shared" si="54"/>
        <v>0</v>
      </c>
      <c r="AE72" s="509">
        <f t="shared" si="55"/>
        <v>0</v>
      </c>
      <c r="AF72" s="510">
        <f t="shared" si="55"/>
        <v>0</v>
      </c>
      <c r="AG72" s="563"/>
    </row>
    <row r="73" spans="1:33" ht="14.25" x14ac:dyDescent="0.45">
      <c r="A73" s="572">
        <f t="shared" si="44"/>
        <v>0</v>
      </c>
      <c r="B73" s="573">
        <f t="shared" si="45"/>
        <v>0</v>
      </c>
      <c r="C73" s="534" t="str">
        <f>IFERROR(VLOOKUP(B73,Liste_J!$C$7:$G$234,5,0),"???")</f>
        <v>???</v>
      </c>
      <c r="D73" s="574" t="str">
        <f>IFERROR(VLOOKUP(B73,Liste_J!$C$7:$F$234,4,0),"???")</f>
        <v>???</v>
      </c>
      <c r="E73" s="534">
        <f t="shared" si="46"/>
        <v>0</v>
      </c>
      <c r="F73" s="575">
        <f t="shared" si="47"/>
        <v>0</v>
      </c>
      <c r="H73" s="572">
        <f t="shared" si="48"/>
        <v>0</v>
      </c>
      <c r="I73" s="534">
        <f t="shared" si="49"/>
        <v>0</v>
      </c>
      <c r="J73" s="534" t="str">
        <f>IFERROR(VLOOKUP(I73,Liste_J!$C$7:$G$234,5,0),"???")</f>
        <v>???</v>
      </c>
      <c r="K73" s="534" t="str">
        <f>IFERROR(VLOOKUP(I73,Liste_J!$C$7:$F$234,4,0),"???")</f>
        <v>???</v>
      </c>
      <c r="L73" s="534">
        <f t="shared" si="50"/>
        <v>0</v>
      </c>
      <c r="M73" s="575">
        <f t="shared" si="51"/>
        <v>0</v>
      </c>
      <c r="N73" s="534"/>
      <c r="O73" s="534"/>
      <c r="P73" s="534"/>
      <c r="Q73" s="534"/>
      <c r="R73" s="534"/>
      <c r="S73" s="534"/>
      <c r="T73" s="534"/>
      <c r="AB73" s="508">
        <f t="shared" si="52"/>
        <v>0</v>
      </c>
      <c r="AC73" s="509">
        <f t="shared" si="53"/>
        <v>0</v>
      </c>
      <c r="AD73" s="509">
        <f t="shared" si="54"/>
        <v>0</v>
      </c>
      <c r="AE73" s="509">
        <f t="shared" si="55"/>
        <v>0</v>
      </c>
      <c r="AF73" s="510">
        <f t="shared" si="55"/>
        <v>0</v>
      </c>
      <c r="AG73" s="563"/>
    </row>
    <row r="74" spans="1:33" ht="14.25" x14ac:dyDescent="0.45">
      <c r="A74" s="572">
        <f t="shared" si="44"/>
        <v>17</v>
      </c>
      <c r="B74" s="573">
        <f t="shared" si="45"/>
        <v>0</v>
      </c>
      <c r="C74" s="534" t="str">
        <f>IFERROR(VLOOKUP(B74,Liste_J!$C$7:$G$234,5,0),"???")</f>
        <v>???</v>
      </c>
      <c r="D74" s="574" t="str">
        <f>IFERROR(VLOOKUP(B74,Liste_J!$C$7:$F$234,4,0),"???")</f>
        <v>???</v>
      </c>
      <c r="E74" s="534">
        <f t="shared" si="46"/>
        <v>0</v>
      </c>
      <c r="F74" s="575">
        <f t="shared" si="47"/>
        <v>0</v>
      </c>
      <c r="H74" s="572">
        <f t="shared" si="48"/>
        <v>17</v>
      </c>
      <c r="I74" s="534">
        <f t="shared" si="49"/>
        <v>0</v>
      </c>
      <c r="J74" s="534" t="str">
        <f>IFERROR(VLOOKUP(I74,Liste_J!$C$7:$G$234,5,0),"???")</f>
        <v>???</v>
      </c>
      <c r="K74" s="534" t="str">
        <f>IFERROR(VLOOKUP(I74,Liste_J!$C$7:$F$234,4,0),"???")</f>
        <v>???</v>
      </c>
      <c r="L74" s="534">
        <f t="shared" si="50"/>
        <v>0</v>
      </c>
      <c r="M74" s="575">
        <f t="shared" si="51"/>
        <v>0</v>
      </c>
      <c r="N74" s="534"/>
      <c r="O74" s="534"/>
      <c r="P74" s="534"/>
      <c r="Q74" s="534"/>
      <c r="R74" s="534"/>
      <c r="S74" s="534"/>
      <c r="T74" s="534"/>
      <c r="AB74" s="508">
        <f t="shared" si="52"/>
        <v>0</v>
      </c>
      <c r="AC74" s="509">
        <f t="shared" si="53"/>
        <v>0</v>
      </c>
      <c r="AD74" s="509">
        <f t="shared" si="54"/>
        <v>0</v>
      </c>
      <c r="AE74" s="509">
        <f t="shared" si="55"/>
        <v>0</v>
      </c>
      <c r="AF74" s="510">
        <f t="shared" si="55"/>
        <v>0</v>
      </c>
      <c r="AG74" s="563"/>
    </row>
    <row r="75" spans="1:33" ht="14.25" x14ac:dyDescent="0.45">
      <c r="A75" s="572">
        <f t="shared" si="44"/>
        <v>0</v>
      </c>
      <c r="B75" s="573">
        <f t="shared" si="45"/>
        <v>0</v>
      </c>
      <c r="C75" s="534" t="str">
        <f>IFERROR(VLOOKUP(B75,Liste_J!$C$7:$G$234,5,0),"???")</f>
        <v>???</v>
      </c>
      <c r="D75" s="574" t="str">
        <f>IFERROR(VLOOKUP(B75,Liste_J!$C$7:$F$234,4,0),"???")</f>
        <v>???</v>
      </c>
      <c r="E75" s="534">
        <f t="shared" si="46"/>
        <v>0</v>
      </c>
      <c r="F75" s="575">
        <f t="shared" si="47"/>
        <v>0</v>
      </c>
      <c r="H75" s="572">
        <f t="shared" si="48"/>
        <v>0</v>
      </c>
      <c r="I75" s="534">
        <f t="shared" si="49"/>
        <v>0</v>
      </c>
      <c r="J75" s="534" t="str">
        <f>IFERROR(VLOOKUP(I75,Liste_J!$C$7:$G$234,5,0),"???")</f>
        <v>???</v>
      </c>
      <c r="K75" s="534" t="str">
        <f>IFERROR(VLOOKUP(I75,Liste_J!$C$7:$F$234,4,0),"???")</f>
        <v>???</v>
      </c>
      <c r="L75" s="534">
        <f t="shared" si="50"/>
        <v>0</v>
      </c>
      <c r="M75" s="575">
        <f t="shared" si="51"/>
        <v>0</v>
      </c>
      <c r="N75" s="534"/>
      <c r="O75" s="534"/>
      <c r="P75" s="534"/>
      <c r="Q75" s="534"/>
      <c r="R75" s="534"/>
      <c r="S75" s="534"/>
      <c r="T75" s="534"/>
      <c r="AB75" s="508">
        <f t="shared" si="52"/>
        <v>0</v>
      </c>
      <c r="AC75" s="509">
        <f t="shared" si="53"/>
        <v>0</v>
      </c>
      <c r="AD75" s="509">
        <f t="shared" si="54"/>
        <v>0</v>
      </c>
      <c r="AE75" s="509">
        <f t="shared" ref="AE75:AF119" si="56">IF(LEFT($K75,9)=AE$41,1,0)</f>
        <v>0</v>
      </c>
      <c r="AF75" s="510">
        <f t="shared" si="56"/>
        <v>0</v>
      </c>
      <c r="AG75" s="563"/>
    </row>
    <row r="76" spans="1:33" ht="14.25" x14ac:dyDescent="0.45">
      <c r="A76" s="572">
        <f t="shared" si="44"/>
        <v>18</v>
      </c>
      <c r="B76" s="573">
        <f t="shared" si="45"/>
        <v>0</v>
      </c>
      <c r="C76" s="534" t="str">
        <f>IFERROR(VLOOKUP(B76,Liste_J!$C$7:$G$234,5,0),"???")</f>
        <v>???</v>
      </c>
      <c r="D76" s="574" t="str">
        <f>IFERROR(VLOOKUP(B76,Liste_J!$C$7:$F$234,4,0),"???")</f>
        <v>???</v>
      </c>
      <c r="E76" s="534">
        <f t="shared" si="46"/>
        <v>0</v>
      </c>
      <c r="F76" s="575">
        <f t="shared" si="47"/>
        <v>0</v>
      </c>
      <c r="H76" s="572">
        <f t="shared" si="48"/>
        <v>18</v>
      </c>
      <c r="I76" s="534">
        <f t="shared" si="49"/>
        <v>0</v>
      </c>
      <c r="J76" s="534" t="str">
        <f>IFERROR(VLOOKUP(I76,Liste_J!$C$7:$G$234,5,0),"???")</f>
        <v>???</v>
      </c>
      <c r="K76" s="534" t="str">
        <f>IFERROR(VLOOKUP(I76,Liste_J!$C$7:$F$234,4,0),"???")</f>
        <v>???</v>
      </c>
      <c r="L76" s="534">
        <f t="shared" si="50"/>
        <v>0</v>
      </c>
      <c r="M76" s="575">
        <f t="shared" si="51"/>
        <v>0</v>
      </c>
      <c r="N76" s="534"/>
      <c r="O76" s="534"/>
      <c r="P76" s="534"/>
      <c r="Q76" s="534"/>
      <c r="R76" s="534"/>
      <c r="S76" s="534"/>
      <c r="T76" s="534"/>
      <c r="AB76" s="508">
        <f t="shared" si="52"/>
        <v>0</v>
      </c>
      <c r="AC76" s="509">
        <f t="shared" si="53"/>
        <v>0</v>
      </c>
      <c r="AD76" s="509">
        <f t="shared" si="54"/>
        <v>0</v>
      </c>
      <c r="AE76" s="509">
        <f t="shared" si="56"/>
        <v>0</v>
      </c>
      <c r="AF76" s="510">
        <f t="shared" si="56"/>
        <v>0</v>
      </c>
      <c r="AG76" s="563"/>
    </row>
    <row r="77" spans="1:33" ht="14.25" x14ac:dyDescent="0.45">
      <c r="A77" s="572">
        <f t="shared" si="44"/>
        <v>0</v>
      </c>
      <c r="B77" s="573">
        <f t="shared" si="45"/>
        <v>0</v>
      </c>
      <c r="C77" s="534" t="str">
        <f>IFERROR(VLOOKUP(B77,Liste_J!$C$7:$G$234,5,0),"???")</f>
        <v>???</v>
      </c>
      <c r="D77" s="574" t="str">
        <f>IFERROR(VLOOKUP(B77,Liste_J!$C$7:$F$234,4,0),"???")</f>
        <v>???</v>
      </c>
      <c r="E77" s="534">
        <f t="shared" si="46"/>
        <v>0</v>
      </c>
      <c r="F77" s="575">
        <f t="shared" si="47"/>
        <v>0</v>
      </c>
      <c r="H77" s="572">
        <f t="shared" si="48"/>
        <v>0</v>
      </c>
      <c r="I77" s="534">
        <f t="shared" si="49"/>
        <v>0</v>
      </c>
      <c r="J77" s="534" t="str">
        <f>IFERROR(VLOOKUP(I77,Liste_J!$C$7:$G$234,5,0),"???")</f>
        <v>???</v>
      </c>
      <c r="K77" s="534" t="str">
        <f>IFERROR(VLOOKUP(I77,Liste_J!$C$7:$F$234,4,0),"???")</f>
        <v>???</v>
      </c>
      <c r="L77" s="534">
        <f t="shared" si="50"/>
        <v>0</v>
      </c>
      <c r="M77" s="575">
        <f t="shared" si="51"/>
        <v>0</v>
      </c>
      <c r="N77" s="534"/>
      <c r="O77" s="534"/>
      <c r="P77" s="534"/>
      <c r="Q77" s="534"/>
      <c r="R77" s="534"/>
      <c r="S77" s="534"/>
      <c r="T77" s="534"/>
      <c r="AB77" s="508">
        <f t="shared" si="52"/>
        <v>0</v>
      </c>
      <c r="AC77" s="509">
        <f t="shared" si="53"/>
        <v>0</v>
      </c>
      <c r="AD77" s="509">
        <f t="shared" si="54"/>
        <v>0</v>
      </c>
      <c r="AE77" s="509">
        <f t="shared" si="56"/>
        <v>0</v>
      </c>
      <c r="AF77" s="510">
        <f t="shared" si="56"/>
        <v>0</v>
      </c>
      <c r="AG77" s="563"/>
    </row>
    <row r="78" spans="1:33" ht="14.25" x14ac:dyDescent="0.45">
      <c r="A78" s="572">
        <f t="shared" si="44"/>
        <v>19</v>
      </c>
      <c r="B78" s="573">
        <f t="shared" si="45"/>
        <v>0</v>
      </c>
      <c r="C78" s="534" t="str">
        <f>IFERROR(VLOOKUP(B78,Liste_J!$C$7:$G$234,5,0),"???")</f>
        <v>???</v>
      </c>
      <c r="D78" s="574" t="str">
        <f>IFERROR(VLOOKUP(B78,Liste_J!$C$7:$F$234,4,0),"???")</f>
        <v>???</v>
      </c>
      <c r="E78" s="534">
        <f t="shared" si="46"/>
        <v>0</v>
      </c>
      <c r="F78" s="575">
        <f t="shared" si="47"/>
        <v>0</v>
      </c>
      <c r="H78" s="572">
        <f t="shared" si="48"/>
        <v>19</v>
      </c>
      <c r="I78" s="534">
        <f t="shared" si="49"/>
        <v>0</v>
      </c>
      <c r="J78" s="534" t="str">
        <f>IFERROR(VLOOKUP(I78,Liste_J!$C$7:$G$234,5,0),"???")</f>
        <v>???</v>
      </c>
      <c r="K78" s="534" t="str">
        <f>IFERROR(VLOOKUP(I78,Liste_J!$C$7:$F$234,4,0),"???")</f>
        <v>???</v>
      </c>
      <c r="L78" s="534">
        <f t="shared" si="50"/>
        <v>0</v>
      </c>
      <c r="M78" s="575">
        <f t="shared" si="51"/>
        <v>0</v>
      </c>
      <c r="N78" s="534"/>
      <c r="O78" s="534"/>
      <c r="P78" s="534"/>
      <c r="Q78" s="534"/>
      <c r="R78" s="534"/>
      <c r="S78" s="534"/>
      <c r="T78" s="534"/>
      <c r="AB78" s="508">
        <f t="shared" si="52"/>
        <v>0</v>
      </c>
      <c r="AC78" s="509">
        <f t="shared" si="53"/>
        <v>0</v>
      </c>
      <c r="AD78" s="509">
        <f t="shared" si="54"/>
        <v>0</v>
      </c>
      <c r="AE78" s="509">
        <f t="shared" si="56"/>
        <v>0</v>
      </c>
      <c r="AF78" s="510">
        <f t="shared" si="56"/>
        <v>0</v>
      </c>
      <c r="AG78" s="563"/>
    </row>
    <row r="79" spans="1:33" ht="14.25" x14ac:dyDescent="0.45">
      <c r="A79" s="572">
        <f t="shared" si="44"/>
        <v>0</v>
      </c>
      <c r="B79" s="573">
        <f t="shared" si="45"/>
        <v>0</v>
      </c>
      <c r="C79" s="534" t="str">
        <f>IFERROR(VLOOKUP(B79,Liste_J!$C$7:$G$234,5,0),"???")</f>
        <v>???</v>
      </c>
      <c r="D79" s="574" t="str">
        <f>IFERROR(VLOOKUP(B79,Liste_J!$C$7:$F$234,4,0),"???")</f>
        <v>???</v>
      </c>
      <c r="E79" s="534">
        <f t="shared" si="46"/>
        <v>0</v>
      </c>
      <c r="F79" s="575">
        <f t="shared" si="47"/>
        <v>0</v>
      </c>
      <c r="H79" s="572">
        <f t="shared" si="48"/>
        <v>0</v>
      </c>
      <c r="I79" s="534">
        <f t="shared" si="49"/>
        <v>0</v>
      </c>
      <c r="J79" s="534" t="str">
        <f>IFERROR(VLOOKUP(I79,Liste_J!$C$7:$G$234,5,0),"???")</f>
        <v>???</v>
      </c>
      <c r="K79" s="534" t="str">
        <f>IFERROR(VLOOKUP(I79,Liste_J!$C$7:$F$234,4,0),"???")</f>
        <v>???</v>
      </c>
      <c r="L79" s="534">
        <f t="shared" si="50"/>
        <v>0</v>
      </c>
      <c r="M79" s="575">
        <f t="shared" si="51"/>
        <v>0</v>
      </c>
      <c r="N79" s="534"/>
      <c r="O79" s="534"/>
      <c r="P79" s="534"/>
      <c r="Q79" s="534"/>
      <c r="R79" s="534"/>
      <c r="S79" s="534"/>
      <c r="T79" s="534"/>
      <c r="AB79" s="508">
        <f t="shared" si="52"/>
        <v>0</v>
      </c>
      <c r="AC79" s="509">
        <f t="shared" si="53"/>
        <v>0</v>
      </c>
      <c r="AD79" s="509">
        <f t="shared" si="54"/>
        <v>0</v>
      </c>
      <c r="AE79" s="509">
        <f t="shared" si="56"/>
        <v>0</v>
      </c>
      <c r="AF79" s="510">
        <f t="shared" si="56"/>
        <v>0</v>
      </c>
      <c r="AG79" s="563"/>
    </row>
    <row r="80" spans="1:33" ht="14.25" x14ac:dyDescent="0.45">
      <c r="A80" s="572">
        <f t="shared" si="44"/>
        <v>20</v>
      </c>
      <c r="B80" s="573">
        <f t="shared" si="45"/>
        <v>0</v>
      </c>
      <c r="C80" s="534" t="str">
        <f>IFERROR(VLOOKUP(B80,Liste_J!$C$7:$G$234,5,0),"???")</f>
        <v>???</v>
      </c>
      <c r="D80" s="574" t="str">
        <f>IFERROR(VLOOKUP(B80,Liste_J!$C$7:$F$234,4,0),"???")</f>
        <v>???</v>
      </c>
      <c r="E80" s="534">
        <f t="shared" si="46"/>
        <v>0</v>
      </c>
      <c r="F80" s="575">
        <f t="shared" si="47"/>
        <v>0</v>
      </c>
      <c r="H80" s="572">
        <f t="shared" si="48"/>
        <v>20</v>
      </c>
      <c r="I80" s="534">
        <f t="shared" si="49"/>
        <v>0</v>
      </c>
      <c r="J80" s="534" t="str">
        <f>IFERROR(VLOOKUP(I80,Liste_J!$C$7:$G$234,5,0),"???")</f>
        <v>???</v>
      </c>
      <c r="K80" s="534" t="str">
        <f>IFERROR(VLOOKUP(I80,Liste_J!$C$7:$F$234,4,0),"???")</f>
        <v>???</v>
      </c>
      <c r="L80" s="534">
        <f t="shared" si="50"/>
        <v>0</v>
      </c>
      <c r="M80" s="575">
        <f t="shared" si="51"/>
        <v>0</v>
      </c>
      <c r="N80" s="534"/>
      <c r="O80" s="534"/>
      <c r="P80" s="534"/>
      <c r="Q80" s="534"/>
      <c r="R80" s="534"/>
      <c r="S80" s="534"/>
      <c r="T80" s="534"/>
      <c r="AB80" s="508">
        <f t="shared" si="52"/>
        <v>0</v>
      </c>
      <c r="AC80" s="509">
        <f t="shared" si="53"/>
        <v>0</v>
      </c>
      <c r="AD80" s="509">
        <f t="shared" si="54"/>
        <v>0</v>
      </c>
      <c r="AE80" s="509">
        <f t="shared" si="56"/>
        <v>0</v>
      </c>
      <c r="AF80" s="510">
        <f t="shared" si="56"/>
        <v>0</v>
      </c>
      <c r="AG80" s="563"/>
    </row>
    <row r="81" spans="1:33" ht="14.25" x14ac:dyDescent="0.45">
      <c r="A81" s="572">
        <f t="shared" si="44"/>
        <v>0</v>
      </c>
      <c r="B81" s="573">
        <f t="shared" si="45"/>
        <v>0</v>
      </c>
      <c r="C81" s="534" t="str">
        <f>IFERROR(VLOOKUP(B81,Liste_J!$C$7:$G$234,5,0),"???")</f>
        <v>???</v>
      </c>
      <c r="D81" s="574" t="str">
        <f>IFERROR(VLOOKUP(B81,Liste_J!$C$7:$F$234,4,0),"???")</f>
        <v>???</v>
      </c>
      <c r="E81" s="534">
        <f t="shared" si="46"/>
        <v>0</v>
      </c>
      <c r="F81" s="575">
        <f t="shared" si="47"/>
        <v>0</v>
      </c>
      <c r="H81" s="572">
        <f t="shared" si="48"/>
        <v>0</v>
      </c>
      <c r="I81" s="534">
        <f t="shared" si="49"/>
        <v>0</v>
      </c>
      <c r="J81" s="534" t="str">
        <f>IFERROR(VLOOKUP(I81,Liste_J!$C$7:$G$234,5,0),"???")</f>
        <v>???</v>
      </c>
      <c r="K81" s="534" t="str">
        <f>IFERROR(VLOOKUP(I81,Liste_J!$C$7:$F$234,4,0),"???")</f>
        <v>???</v>
      </c>
      <c r="L81" s="534">
        <f t="shared" si="50"/>
        <v>0</v>
      </c>
      <c r="M81" s="575">
        <f t="shared" si="51"/>
        <v>0</v>
      </c>
      <c r="N81" s="534"/>
      <c r="O81" s="534"/>
      <c r="P81" s="534"/>
      <c r="Q81" s="534"/>
      <c r="R81" s="534"/>
      <c r="S81" s="534"/>
      <c r="T81" s="534"/>
      <c r="AB81" s="508">
        <f t="shared" si="52"/>
        <v>0</v>
      </c>
      <c r="AC81" s="509">
        <f t="shared" si="53"/>
        <v>0</v>
      </c>
      <c r="AD81" s="509">
        <f t="shared" si="54"/>
        <v>0</v>
      </c>
      <c r="AE81" s="509">
        <f t="shared" si="56"/>
        <v>0</v>
      </c>
      <c r="AF81" s="510">
        <f t="shared" si="56"/>
        <v>0</v>
      </c>
      <c r="AG81" s="563"/>
    </row>
    <row r="82" spans="1:33" ht="14.25" x14ac:dyDescent="0.45">
      <c r="A82" s="572">
        <f t="shared" si="44"/>
        <v>21</v>
      </c>
      <c r="B82" s="573">
        <f t="shared" si="45"/>
        <v>0</v>
      </c>
      <c r="C82" s="534" t="str">
        <f>IFERROR(VLOOKUP(B82,Liste_J!$C$7:$G$234,5,0),"???")</f>
        <v>???</v>
      </c>
      <c r="D82" s="574" t="str">
        <f>IFERROR(VLOOKUP(B82,Liste_J!$C$7:$F$234,4,0),"???")</f>
        <v>???</v>
      </c>
      <c r="E82" s="534">
        <f t="shared" si="46"/>
        <v>0</v>
      </c>
      <c r="F82" s="575">
        <f t="shared" si="47"/>
        <v>0</v>
      </c>
      <c r="H82" s="572">
        <f t="shared" si="48"/>
        <v>21</v>
      </c>
      <c r="I82" s="534">
        <f t="shared" si="49"/>
        <v>0</v>
      </c>
      <c r="J82" s="534" t="str">
        <f>IFERROR(VLOOKUP(I82,Liste_J!$C$7:$G$234,5,0),"???")</f>
        <v>???</v>
      </c>
      <c r="K82" s="534" t="str">
        <f>IFERROR(VLOOKUP(I82,Liste_J!$C$7:$F$234,4,0),"???")</f>
        <v>???</v>
      </c>
      <c r="L82" s="534">
        <f t="shared" si="50"/>
        <v>0</v>
      </c>
      <c r="M82" s="575">
        <f t="shared" si="51"/>
        <v>0</v>
      </c>
      <c r="N82" s="534"/>
      <c r="O82" s="534"/>
      <c r="P82" s="534"/>
      <c r="Q82" s="534"/>
      <c r="R82" s="534"/>
      <c r="S82" s="534"/>
      <c r="T82" s="534"/>
      <c r="AB82" s="508">
        <f t="shared" si="52"/>
        <v>0</v>
      </c>
      <c r="AC82" s="509">
        <f t="shared" si="53"/>
        <v>0</v>
      </c>
      <c r="AD82" s="509">
        <f t="shared" si="54"/>
        <v>0</v>
      </c>
      <c r="AE82" s="509">
        <f t="shared" si="56"/>
        <v>0</v>
      </c>
      <c r="AF82" s="510">
        <f t="shared" si="56"/>
        <v>0</v>
      </c>
      <c r="AG82" s="563"/>
    </row>
    <row r="83" spans="1:33" ht="14.25" x14ac:dyDescent="0.45">
      <c r="A83" s="572">
        <f t="shared" si="44"/>
        <v>0</v>
      </c>
      <c r="B83" s="573">
        <f t="shared" si="45"/>
        <v>0</v>
      </c>
      <c r="C83" s="534" t="str">
        <f>IFERROR(VLOOKUP(B83,Liste_J!$C$7:$G$234,5,0),"???")</f>
        <v>???</v>
      </c>
      <c r="D83" s="574" t="str">
        <f>IFERROR(VLOOKUP(B83,Liste_J!$C$7:$F$234,4,0),"???")</f>
        <v>???</v>
      </c>
      <c r="E83" s="534">
        <f t="shared" si="46"/>
        <v>0</v>
      </c>
      <c r="F83" s="575">
        <f t="shared" si="47"/>
        <v>0</v>
      </c>
      <c r="H83" s="572">
        <f t="shared" si="48"/>
        <v>0</v>
      </c>
      <c r="I83" s="534">
        <f t="shared" si="49"/>
        <v>0</v>
      </c>
      <c r="J83" s="534" t="str">
        <f>IFERROR(VLOOKUP(I83,Liste_J!$C$7:$G$234,5,0),"???")</f>
        <v>???</v>
      </c>
      <c r="K83" s="534" t="str">
        <f>IFERROR(VLOOKUP(I83,Liste_J!$C$7:$F$234,4,0),"???")</f>
        <v>???</v>
      </c>
      <c r="L83" s="534">
        <f t="shared" si="50"/>
        <v>0</v>
      </c>
      <c r="M83" s="575">
        <f t="shared" si="51"/>
        <v>0</v>
      </c>
      <c r="N83" s="534"/>
      <c r="O83" s="534"/>
      <c r="P83" s="534"/>
      <c r="Q83" s="534"/>
      <c r="R83" s="534"/>
      <c r="S83" s="534"/>
      <c r="T83" s="534"/>
      <c r="AB83" s="508">
        <f t="shared" si="52"/>
        <v>0</v>
      </c>
      <c r="AC83" s="509">
        <f t="shared" si="53"/>
        <v>0</v>
      </c>
      <c r="AD83" s="509">
        <f t="shared" si="54"/>
        <v>0</v>
      </c>
      <c r="AE83" s="509">
        <f t="shared" si="56"/>
        <v>0</v>
      </c>
      <c r="AF83" s="510">
        <f t="shared" si="56"/>
        <v>0</v>
      </c>
      <c r="AG83" s="563"/>
    </row>
    <row r="84" spans="1:33" ht="14.25" x14ac:dyDescent="0.45">
      <c r="A84" s="572">
        <f t="shared" si="44"/>
        <v>22</v>
      </c>
      <c r="B84" s="573">
        <f t="shared" si="45"/>
        <v>0</v>
      </c>
      <c r="C84" s="534" t="str">
        <f>IFERROR(VLOOKUP(B84,Liste_J!$C$7:$G$234,5,0),"???")</f>
        <v>???</v>
      </c>
      <c r="D84" s="574" t="str">
        <f>IFERROR(VLOOKUP(B84,Liste_J!$C$7:$F$234,4,0),"???")</f>
        <v>???</v>
      </c>
      <c r="E84" s="534">
        <f t="shared" si="46"/>
        <v>0</v>
      </c>
      <c r="F84" s="575">
        <f t="shared" si="47"/>
        <v>0</v>
      </c>
      <c r="H84" s="572">
        <f t="shared" si="48"/>
        <v>22</v>
      </c>
      <c r="I84" s="534">
        <f t="shared" si="49"/>
        <v>0</v>
      </c>
      <c r="J84" s="534" t="str">
        <f>IFERROR(VLOOKUP(I84,Liste_J!$C$7:$G$234,5,0),"???")</f>
        <v>???</v>
      </c>
      <c r="K84" s="534" t="str">
        <f>IFERROR(VLOOKUP(I84,Liste_J!$C$7:$F$234,4,0),"???")</f>
        <v>???</v>
      </c>
      <c r="L84" s="534">
        <f t="shared" si="50"/>
        <v>0</v>
      </c>
      <c r="M84" s="575">
        <f t="shared" si="51"/>
        <v>0</v>
      </c>
      <c r="N84" s="534"/>
      <c r="O84" s="534"/>
      <c r="P84" s="534"/>
      <c r="Q84" s="534"/>
      <c r="R84" s="534"/>
      <c r="S84" s="534"/>
      <c r="T84" s="534"/>
      <c r="AB84" s="508">
        <f t="shared" si="52"/>
        <v>0</v>
      </c>
      <c r="AC84" s="509">
        <f t="shared" si="53"/>
        <v>0</v>
      </c>
      <c r="AD84" s="509">
        <f t="shared" si="54"/>
        <v>0</v>
      </c>
      <c r="AE84" s="509">
        <f t="shared" si="56"/>
        <v>0</v>
      </c>
      <c r="AF84" s="510">
        <f t="shared" si="56"/>
        <v>0</v>
      </c>
      <c r="AG84" s="563"/>
    </row>
    <row r="85" spans="1:33" ht="14.25" x14ac:dyDescent="0.45">
      <c r="A85" s="572">
        <f t="shared" si="44"/>
        <v>0</v>
      </c>
      <c r="B85" s="573">
        <f t="shared" si="45"/>
        <v>0</v>
      </c>
      <c r="C85" s="534" t="str">
        <f>IFERROR(VLOOKUP(B85,Liste_J!$C$7:$G$234,5,0),"???")</f>
        <v>???</v>
      </c>
      <c r="D85" s="574" t="str">
        <f>IFERROR(VLOOKUP(B85,Liste_J!$C$7:$F$234,4,0),"???")</f>
        <v>???</v>
      </c>
      <c r="E85" s="534">
        <f t="shared" si="46"/>
        <v>0</v>
      </c>
      <c r="F85" s="575">
        <f t="shared" si="47"/>
        <v>0</v>
      </c>
      <c r="H85" s="572">
        <f t="shared" si="48"/>
        <v>0</v>
      </c>
      <c r="I85" s="534">
        <f t="shared" si="49"/>
        <v>0</v>
      </c>
      <c r="J85" s="534" t="str">
        <f>IFERROR(VLOOKUP(I85,Liste_J!$C$7:$G$234,5,0),"???")</f>
        <v>???</v>
      </c>
      <c r="K85" s="534" t="str">
        <f>IFERROR(VLOOKUP(I85,Liste_J!$C$7:$F$234,4,0),"???")</f>
        <v>???</v>
      </c>
      <c r="L85" s="534">
        <f t="shared" si="50"/>
        <v>0</v>
      </c>
      <c r="M85" s="575">
        <f t="shared" si="51"/>
        <v>0</v>
      </c>
      <c r="N85" s="534"/>
      <c r="O85" s="534"/>
      <c r="P85" s="534"/>
      <c r="Q85" s="534"/>
      <c r="R85" s="534"/>
      <c r="S85" s="534"/>
      <c r="T85" s="534"/>
      <c r="AB85" s="508">
        <f t="shared" si="52"/>
        <v>0</v>
      </c>
      <c r="AC85" s="509">
        <f t="shared" si="53"/>
        <v>0</v>
      </c>
      <c r="AD85" s="509">
        <f t="shared" si="54"/>
        <v>0</v>
      </c>
      <c r="AE85" s="509">
        <f t="shared" si="56"/>
        <v>0</v>
      </c>
      <c r="AF85" s="510">
        <f t="shared" si="56"/>
        <v>0</v>
      </c>
      <c r="AG85" s="563"/>
    </row>
    <row r="86" spans="1:33" ht="14.25" x14ac:dyDescent="0.45">
      <c r="A86" s="572">
        <f t="shared" si="44"/>
        <v>23</v>
      </c>
      <c r="B86" s="573">
        <f t="shared" si="45"/>
        <v>0</v>
      </c>
      <c r="C86" s="534" t="str">
        <f>IFERROR(VLOOKUP(B86,Liste_J!$C$7:$G$234,5,0),"???")</f>
        <v>???</v>
      </c>
      <c r="D86" s="574" t="str">
        <f>IFERROR(VLOOKUP(B86,Liste_J!$C$7:$F$234,4,0),"???")</f>
        <v>???</v>
      </c>
      <c r="E86" s="534">
        <f t="shared" si="46"/>
        <v>0</v>
      </c>
      <c r="F86" s="575">
        <f t="shared" si="47"/>
        <v>0</v>
      </c>
      <c r="H86" s="572">
        <f t="shared" si="48"/>
        <v>23</v>
      </c>
      <c r="I86" s="534">
        <f t="shared" si="49"/>
        <v>0</v>
      </c>
      <c r="J86" s="534" t="str">
        <f>IFERROR(VLOOKUP(I86,Liste_J!$C$7:$G$234,5,0),"???")</f>
        <v>???</v>
      </c>
      <c r="K86" s="534" t="str">
        <f>IFERROR(VLOOKUP(I86,Liste_J!$C$7:$F$234,4,0),"???")</f>
        <v>???</v>
      </c>
      <c r="L86" s="534">
        <f t="shared" si="50"/>
        <v>0</v>
      </c>
      <c r="M86" s="575">
        <f t="shared" si="51"/>
        <v>0</v>
      </c>
      <c r="N86" s="534"/>
      <c r="O86" s="534"/>
      <c r="P86" s="534"/>
      <c r="Q86" s="534"/>
      <c r="R86" s="534"/>
      <c r="S86" s="534"/>
      <c r="T86" s="534"/>
      <c r="AB86" s="508">
        <f t="shared" si="52"/>
        <v>0</v>
      </c>
      <c r="AC86" s="509">
        <f t="shared" si="53"/>
        <v>0</v>
      </c>
      <c r="AD86" s="509">
        <f t="shared" si="54"/>
        <v>0</v>
      </c>
      <c r="AE86" s="509">
        <f t="shared" si="56"/>
        <v>0</v>
      </c>
      <c r="AF86" s="510">
        <f t="shared" si="56"/>
        <v>0</v>
      </c>
      <c r="AG86" s="563"/>
    </row>
    <row r="87" spans="1:33" ht="14.25" x14ac:dyDescent="0.45">
      <c r="A87" s="572">
        <f t="shared" si="44"/>
        <v>0</v>
      </c>
      <c r="B87" s="573">
        <f t="shared" si="45"/>
        <v>0</v>
      </c>
      <c r="C87" s="534" t="str">
        <f>IFERROR(VLOOKUP(B87,Liste_J!$C$7:$G$234,5,0),"???")</f>
        <v>???</v>
      </c>
      <c r="D87" s="574" t="str">
        <f>IFERROR(VLOOKUP(B87,Liste_J!$C$7:$F$234,4,0),"???")</f>
        <v>???</v>
      </c>
      <c r="E87" s="534">
        <f t="shared" si="46"/>
        <v>0</v>
      </c>
      <c r="F87" s="575">
        <f t="shared" si="47"/>
        <v>0</v>
      </c>
      <c r="H87" s="572">
        <f t="shared" si="48"/>
        <v>0</v>
      </c>
      <c r="I87" s="534">
        <f t="shared" si="49"/>
        <v>0</v>
      </c>
      <c r="J87" s="534" t="str">
        <f>IFERROR(VLOOKUP(I87,Liste_J!$C$7:$G$234,5,0),"???")</f>
        <v>???</v>
      </c>
      <c r="K87" s="534" t="str">
        <f>IFERROR(VLOOKUP(I87,Liste_J!$C$7:$F$234,4,0),"???")</f>
        <v>???</v>
      </c>
      <c r="L87" s="534">
        <f t="shared" si="50"/>
        <v>0</v>
      </c>
      <c r="M87" s="575">
        <f t="shared" si="51"/>
        <v>0</v>
      </c>
      <c r="N87" s="534"/>
      <c r="O87" s="534"/>
      <c r="P87" s="534"/>
      <c r="Q87" s="534"/>
      <c r="R87" s="534"/>
      <c r="S87" s="534"/>
      <c r="T87" s="534"/>
      <c r="AB87" s="508">
        <f t="shared" si="52"/>
        <v>0</v>
      </c>
      <c r="AC87" s="509">
        <f t="shared" si="53"/>
        <v>0</v>
      </c>
      <c r="AD87" s="509">
        <f t="shared" si="54"/>
        <v>0</v>
      </c>
      <c r="AE87" s="509">
        <f t="shared" si="56"/>
        <v>0</v>
      </c>
      <c r="AF87" s="510">
        <f t="shared" si="56"/>
        <v>0</v>
      </c>
      <c r="AG87" s="563"/>
    </row>
    <row r="88" spans="1:33" ht="14.25" x14ac:dyDescent="0.45">
      <c r="A88" s="572">
        <f t="shared" si="44"/>
        <v>24</v>
      </c>
      <c r="B88" s="573">
        <f t="shared" si="45"/>
        <v>0</v>
      </c>
      <c r="C88" s="534" t="str">
        <f>IFERROR(VLOOKUP(B88,Liste_J!$C$7:$G$234,5,0),"???")</f>
        <v>???</v>
      </c>
      <c r="D88" s="574" t="str">
        <f>IFERROR(VLOOKUP(B88,Liste_J!$C$7:$F$234,4,0),"???")</f>
        <v>???</v>
      </c>
      <c r="E88" s="534">
        <f t="shared" si="46"/>
        <v>0</v>
      </c>
      <c r="F88" s="575">
        <f t="shared" si="47"/>
        <v>0</v>
      </c>
      <c r="H88" s="572">
        <f t="shared" si="48"/>
        <v>24</v>
      </c>
      <c r="I88" s="534">
        <f t="shared" si="49"/>
        <v>0</v>
      </c>
      <c r="J88" s="534" t="str">
        <f>IFERROR(VLOOKUP(I88,Liste_J!$C$7:$G$234,5,0),"???")</f>
        <v>???</v>
      </c>
      <c r="K88" s="534" t="str">
        <f>IFERROR(VLOOKUP(I88,Liste_J!$C$7:$F$234,4,0),"???")</f>
        <v>???</v>
      </c>
      <c r="L88" s="534">
        <f t="shared" si="50"/>
        <v>0</v>
      </c>
      <c r="M88" s="575">
        <f t="shared" si="51"/>
        <v>0</v>
      </c>
      <c r="N88" s="534"/>
      <c r="O88" s="534"/>
      <c r="P88" s="534"/>
      <c r="Q88" s="534"/>
      <c r="R88" s="534"/>
      <c r="S88" s="534"/>
      <c r="T88" s="534"/>
      <c r="AB88" s="508">
        <f t="shared" si="52"/>
        <v>0</v>
      </c>
      <c r="AC88" s="509">
        <f t="shared" si="53"/>
        <v>0</v>
      </c>
      <c r="AD88" s="509">
        <f t="shared" si="54"/>
        <v>0</v>
      </c>
      <c r="AE88" s="509">
        <f t="shared" si="56"/>
        <v>0</v>
      </c>
      <c r="AF88" s="510">
        <f t="shared" si="56"/>
        <v>0</v>
      </c>
      <c r="AG88" s="563"/>
    </row>
    <row r="89" spans="1:33" ht="14.25" x14ac:dyDescent="0.45">
      <c r="A89" s="572">
        <f t="shared" si="44"/>
        <v>0</v>
      </c>
      <c r="B89" s="573">
        <f t="shared" si="45"/>
        <v>0</v>
      </c>
      <c r="C89" s="534" t="str">
        <f>IFERROR(VLOOKUP(B89,Liste_J!$C$7:$G$234,5,0),"???")</f>
        <v>???</v>
      </c>
      <c r="D89" s="574" t="str">
        <f>IFERROR(VLOOKUP(B89,Liste_J!$C$7:$F$234,4,0),"???")</f>
        <v>???</v>
      </c>
      <c r="E89" s="534">
        <f t="shared" si="46"/>
        <v>0</v>
      </c>
      <c r="F89" s="575">
        <f t="shared" si="47"/>
        <v>0</v>
      </c>
      <c r="H89" s="572">
        <f t="shared" si="48"/>
        <v>0</v>
      </c>
      <c r="I89" s="534">
        <f t="shared" si="49"/>
        <v>0</v>
      </c>
      <c r="J89" s="534" t="str">
        <f>IFERROR(VLOOKUP(I89,Liste_J!$C$7:$G$234,5,0),"???")</f>
        <v>???</v>
      </c>
      <c r="K89" s="534" t="str">
        <f>IFERROR(VLOOKUP(I89,Liste_J!$C$7:$F$234,4,0),"???")</f>
        <v>???</v>
      </c>
      <c r="L89" s="534">
        <f t="shared" si="50"/>
        <v>0</v>
      </c>
      <c r="M89" s="575">
        <f t="shared" si="51"/>
        <v>0</v>
      </c>
      <c r="N89" s="534"/>
      <c r="O89" s="534"/>
      <c r="P89" s="534"/>
      <c r="Q89" s="534"/>
      <c r="R89" s="534"/>
      <c r="S89" s="534"/>
      <c r="T89" s="534"/>
      <c r="AB89" s="508">
        <f t="shared" si="52"/>
        <v>0</v>
      </c>
      <c r="AC89" s="509">
        <f t="shared" si="53"/>
        <v>0</v>
      </c>
      <c r="AD89" s="509">
        <f t="shared" si="54"/>
        <v>0</v>
      </c>
      <c r="AE89" s="509">
        <f t="shared" si="56"/>
        <v>0</v>
      </c>
      <c r="AF89" s="510">
        <f t="shared" si="56"/>
        <v>0</v>
      </c>
      <c r="AG89" s="563"/>
    </row>
    <row r="90" spans="1:33" ht="14.25" x14ac:dyDescent="0.45">
      <c r="A90" s="572">
        <f t="shared" si="44"/>
        <v>25</v>
      </c>
      <c r="B90" s="573">
        <f t="shared" si="45"/>
        <v>0</v>
      </c>
      <c r="C90" s="534" t="str">
        <f>IFERROR(VLOOKUP(B90,Liste_J!$C$7:$G$234,5,0),"???")</f>
        <v>???</v>
      </c>
      <c r="D90" s="574" t="str">
        <f>IFERROR(VLOOKUP(B90,Liste_J!$C$7:$F$234,4,0),"???")</f>
        <v>???</v>
      </c>
      <c r="E90" s="534">
        <f t="shared" si="46"/>
        <v>0</v>
      </c>
      <c r="F90" s="575">
        <f t="shared" si="47"/>
        <v>0</v>
      </c>
      <c r="H90" s="572">
        <f t="shared" si="48"/>
        <v>25</v>
      </c>
      <c r="I90" s="534">
        <f t="shared" si="49"/>
        <v>0</v>
      </c>
      <c r="J90" s="534" t="str">
        <f>IFERROR(VLOOKUP(I90,Liste_J!$C$7:$G$234,5,0),"???")</f>
        <v>???</v>
      </c>
      <c r="K90" s="534" t="str">
        <f>IFERROR(VLOOKUP(I90,Liste_J!$C$7:$F$234,4,0),"???")</f>
        <v>???</v>
      </c>
      <c r="L90" s="534">
        <f t="shared" si="50"/>
        <v>0</v>
      </c>
      <c r="M90" s="575">
        <f t="shared" si="51"/>
        <v>0</v>
      </c>
      <c r="N90" s="534"/>
      <c r="O90" s="534"/>
      <c r="P90" s="534"/>
      <c r="Q90" s="534"/>
      <c r="R90" s="534"/>
      <c r="S90" s="534"/>
      <c r="T90" s="534"/>
      <c r="AB90" s="508">
        <f t="shared" si="52"/>
        <v>0</v>
      </c>
      <c r="AC90" s="509">
        <f t="shared" si="53"/>
        <v>0</v>
      </c>
      <c r="AD90" s="509">
        <f t="shared" si="54"/>
        <v>0</v>
      </c>
      <c r="AE90" s="509">
        <f t="shared" si="56"/>
        <v>0</v>
      </c>
      <c r="AF90" s="510">
        <f t="shared" si="56"/>
        <v>0</v>
      </c>
      <c r="AG90" s="563"/>
    </row>
    <row r="91" spans="1:33" ht="14.25" x14ac:dyDescent="0.45">
      <c r="A91" s="572">
        <f t="shared" si="44"/>
        <v>0</v>
      </c>
      <c r="B91" s="573">
        <f t="shared" si="45"/>
        <v>0</v>
      </c>
      <c r="C91" s="534" t="str">
        <f>IFERROR(VLOOKUP(B91,Liste_J!$C$7:$G$234,5,0),"???")</f>
        <v>???</v>
      </c>
      <c r="D91" s="574" t="str">
        <f>IFERROR(VLOOKUP(B91,Liste_J!$C$7:$F$234,4,0),"???")</f>
        <v>???</v>
      </c>
      <c r="E91" s="534">
        <f t="shared" si="46"/>
        <v>0</v>
      </c>
      <c r="F91" s="575">
        <f t="shared" si="47"/>
        <v>0</v>
      </c>
      <c r="H91" s="572">
        <f t="shared" si="48"/>
        <v>0</v>
      </c>
      <c r="I91" s="534">
        <f t="shared" si="49"/>
        <v>0</v>
      </c>
      <c r="J91" s="534" t="str">
        <f>IFERROR(VLOOKUP(I91,Liste_J!$C$7:$G$234,5,0),"???")</f>
        <v>???</v>
      </c>
      <c r="K91" s="534" t="str">
        <f>IFERROR(VLOOKUP(I91,Liste_J!$C$7:$F$234,4,0),"???")</f>
        <v>???</v>
      </c>
      <c r="L91" s="534">
        <f t="shared" si="50"/>
        <v>0</v>
      </c>
      <c r="M91" s="575">
        <f t="shared" si="51"/>
        <v>0</v>
      </c>
      <c r="N91" s="534"/>
      <c r="O91" s="534"/>
      <c r="P91" s="534"/>
      <c r="Q91" s="534"/>
      <c r="R91" s="534"/>
      <c r="S91" s="534"/>
      <c r="T91" s="534"/>
      <c r="AB91" s="508">
        <f t="shared" si="52"/>
        <v>0</v>
      </c>
      <c r="AC91" s="509">
        <f t="shared" si="53"/>
        <v>0</v>
      </c>
      <c r="AD91" s="509">
        <f t="shared" si="54"/>
        <v>0</v>
      </c>
      <c r="AE91" s="509">
        <f t="shared" si="56"/>
        <v>0</v>
      </c>
      <c r="AF91" s="510">
        <f t="shared" si="56"/>
        <v>0</v>
      </c>
      <c r="AG91" s="563"/>
    </row>
    <row r="92" spans="1:33" ht="14.25" x14ac:dyDescent="0.45">
      <c r="A92" s="572">
        <f t="shared" si="44"/>
        <v>26</v>
      </c>
      <c r="B92" s="573">
        <f t="shared" si="45"/>
        <v>0</v>
      </c>
      <c r="C92" s="534" t="str">
        <f>IFERROR(VLOOKUP(B92,Liste_J!$C$7:$G$234,5,0),"???")</f>
        <v>???</v>
      </c>
      <c r="D92" s="574" t="str">
        <f>IFERROR(VLOOKUP(B92,Liste_J!$C$7:$F$234,4,0),"???")</f>
        <v>???</v>
      </c>
      <c r="E92" s="534">
        <f t="shared" si="46"/>
        <v>0</v>
      </c>
      <c r="F92" s="575">
        <f t="shared" si="47"/>
        <v>0</v>
      </c>
      <c r="H92" s="572">
        <f t="shared" si="48"/>
        <v>26</v>
      </c>
      <c r="I92" s="534">
        <f t="shared" si="49"/>
        <v>0</v>
      </c>
      <c r="J92" s="534" t="str">
        <f>IFERROR(VLOOKUP(I92,Liste_J!$C$7:$G$234,5,0),"???")</f>
        <v>???</v>
      </c>
      <c r="K92" s="534" t="str">
        <f>IFERROR(VLOOKUP(I92,Liste_J!$C$7:$F$234,4,0),"???")</f>
        <v>???</v>
      </c>
      <c r="L92" s="534">
        <f t="shared" si="50"/>
        <v>0</v>
      </c>
      <c r="M92" s="575">
        <f t="shared" si="51"/>
        <v>0</v>
      </c>
      <c r="N92" s="534"/>
      <c r="O92" s="534"/>
      <c r="P92" s="534"/>
      <c r="Q92" s="534"/>
      <c r="R92" s="534"/>
      <c r="S92" s="534"/>
      <c r="T92" s="534"/>
      <c r="AB92" s="508">
        <f t="shared" si="52"/>
        <v>0</v>
      </c>
      <c r="AC92" s="509">
        <f t="shared" si="53"/>
        <v>0</v>
      </c>
      <c r="AD92" s="509">
        <f t="shared" si="54"/>
        <v>0</v>
      </c>
      <c r="AE92" s="509">
        <f t="shared" si="56"/>
        <v>0</v>
      </c>
      <c r="AF92" s="510">
        <f t="shared" si="56"/>
        <v>0</v>
      </c>
      <c r="AG92" s="563"/>
    </row>
    <row r="93" spans="1:33" ht="14.25" x14ac:dyDescent="0.45">
      <c r="A93" s="572">
        <f t="shared" si="44"/>
        <v>0</v>
      </c>
      <c r="B93" s="573">
        <f t="shared" si="45"/>
        <v>0</v>
      </c>
      <c r="C93" s="534" t="str">
        <f>IFERROR(VLOOKUP(B93,Liste_J!$C$7:$G$234,5,0),"???")</f>
        <v>???</v>
      </c>
      <c r="D93" s="574" t="str">
        <f>IFERROR(VLOOKUP(B93,Liste_J!$C$7:$F$234,4,0),"???")</f>
        <v>???</v>
      </c>
      <c r="E93" s="534">
        <f t="shared" si="46"/>
        <v>0</v>
      </c>
      <c r="F93" s="575">
        <f t="shared" si="47"/>
        <v>0</v>
      </c>
      <c r="H93" s="572">
        <f t="shared" si="48"/>
        <v>0</v>
      </c>
      <c r="I93" s="534">
        <f t="shared" si="49"/>
        <v>0</v>
      </c>
      <c r="J93" s="534" t="str">
        <f>IFERROR(VLOOKUP(I93,Liste_J!$C$7:$G$234,5,0),"???")</f>
        <v>???</v>
      </c>
      <c r="K93" s="534" t="str">
        <f>IFERROR(VLOOKUP(I93,Liste_J!$C$7:$F$234,4,0),"???")</f>
        <v>???</v>
      </c>
      <c r="L93" s="534">
        <f t="shared" si="50"/>
        <v>0</v>
      </c>
      <c r="M93" s="575">
        <f t="shared" si="51"/>
        <v>0</v>
      </c>
      <c r="N93" s="534"/>
      <c r="O93" s="534"/>
      <c r="P93" s="534"/>
      <c r="Q93" s="534"/>
      <c r="R93" s="534"/>
      <c r="S93" s="534"/>
      <c r="T93" s="534"/>
      <c r="AB93" s="508">
        <f t="shared" si="52"/>
        <v>0</v>
      </c>
      <c r="AC93" s="509">
        <f t="shared" si="53"/>
        <v>0</v>
      </c>
      <c r="AD93" s="509">
        <f t="shared" si="54"/>
        <v>0</v>
      </c>
      <c r="AE93" s="509">
        <f t="shared" si="56"/>
        <v>0</v>
      </c>
      <c r="AF93" s="510">
        <f t="shared" si="56"/>
        <v>0</v>
      </c>
      <c r="AG93" s="563"/>
    </row>
    <row r="94" spans="1:33" ht="14.25" x14ac:dyDescent="0.45">
      <c r="A94" s="572">
        <f t="shared" si="44"/>
        <v>27</v>
      </c>
      <c r="B94" s="573">
        <f t="shared" si="45"/>
        <v>0</v>
      </c>
      <c r="C94" s="534" t="str">
        <f>IFERROR(VLOOKUP(B94,Liste_J!$C$7:$G$234,5,0),"???")</f>
        <v>???</v>
      </c>
      <c r="D94" s="574" t="str">
        <f>IFERROR(VLOOKUP(B94,Liste_J!$C$7:$F$234,4,0),"???")</f>
        <v>???</v>
      </c>
      <c r="E94" s="534">
        <f t="shared" si="46"/>
        <v>0</v>
      </c>
      <c r="F94" s="575">
        <f t="shared" si="47"/>
        <v>0</v>
      </c>
      <c r="H94" s="572">
        <f t="shared" si="48"/>
        <v>27</v>
      </c>
      <c r="I94" s="534">
        <f t="shared" si="49"/>
        <v>0</v>
      </c>
      <c r="J94" s="534" t="str">
        <f>IFERROR(VLOOKUP(I94,Liste_J!$C$7:$G$234,5,0),"???")</f>
        <v>???</v>
      </c>
      <c r="K94" s="534" t="str">
        <f>IFERROR(VLOOKUP(I94,Liste_J!$C$7:$F$234,4,0),"???")</f>
        <v>???</v>
      </c>
      <c r="L94" s="534">
        <f t="shared" si="50"/>
        <v>0</v>
      </c>
      <c r="M94" s="575">
        <f t="shared" si="51"/>
        <v>0</v>
      </c>
      <c r="N94" s="534"/>
      <c r="O94" s="534"/>
      <c r="P94" s="534"/>
      <c r="Q94" s="534"/>
      <c r="R94" s="534"/>
      <c r="S94" s="534"/>
      <c r="T94" s="534"/>
      <c r="AB94" s="508">
        <f t="shared" si="52"/>
        <v>0</v>
      </c>
      <c r="AC94" s="509">
        <f t="shared" si="53"/>
        <v>0</v>
      </c>
      <c r="AD94" s="509">
        <f t="shared" si="54"/>
        <v>0</v>
      </c>
      <c r="AE94" s="509">
        <f t="shared" si="56"/>
        <v>0</v>
      </c>
      <c r="AF94" s="510">
        <f t="shared" si="56"/>
        <v>0</v>
      </c>
      <c r="AG94" s="563"/>
    </row>
    <row r="95" spans="1:33" ht="14.25" x14ac:dyDescent="0.45">
      <c r="A95" s="572">
        <f t="shared" si="44"/>
        <v>0</v>
      </c>
      <c r="B95" s="573">
        <f t="shared" si="45"/>
        <v>0</v>
      </c>
      <c r="C95" s="534" t="str">
        <f>IFERROR(VLOOKUP(B95,Liste_J!$C$7:$G$234,5,0),"???")</f>
        <v>???</v>
      </c>
      <c r="D95" s="574" t="str">
        <f>IFERROR(VLOOKUP(B95,Liste_J!$C$7:$F$234,4,0),"???")</f>
        <v>???</v>
      </c>
      <c r="E95" s="534">
        <f t="shared" si="46"/>
        <v>0</v>
      </c>
      <c r="F95" s="575">
        <f t="shared" si="47"/>
        <v>0</v>
      </c>
      <c r="H95" s="572">
        <f t="shared" si="48"/>
        <v>0</v>
      </c>
      <c r="I95" s="534">
        <f t="shared" si="49"/>
        <v>0</v>
      </c>
      <c r="J95" s="534" t="str">
        <f>IFERROR(VLOOKUP(I95,Liste_J!$C$7:$G$234,5,0),"???")</f>
        <v>???</v>
      </c>
      <c r="K95" s="534" t="str">
        <f>IFERROR(VLOOKUP(I95,Liste_J!$C$7:$F$234,4,0),"???")</f>
        <v>???</v>
      </c>
      <c r="L95" s="534">
        <f t="shared" si="50"/>
        <v>0</v>
      </c>
      <c r="M95" s="575">
        <f t="shared" si="51"/>
        <v>0</v>
      </c>
      <c r="N95" s="534"/>
      <c r="O95" s="534"/>
      <c r="P95" s="534"/>
      <c r="Q95" s="534"/>
      <c r="R95" s="534"/>
      <c r="S95" s="534"/>
      <c r="T95" s="534"/>
      <c r="AB95" s="508">
        <f t="shared" si="52"/>
        <v>0</v>
      </c>
      <c r="AC95" s="509">
        <f t="shared" si="53"/>
        <v>0</v>
      </c>
      <c r="AD95" s="509">
        <f t="shared" si="54"/>
        <v>0</v>
      </c>
      <c r="AE95" s="509">
        <f t="shared" si="56"/>
        <v>0</v>
      </c>
      <c r="AF95" s="510">
        <f t="shared" si="56"/>
        <v>0</v>
      </c>
      <c r="AG95" s="563"/>
    </row>
    <row r="96" spans="1:33" ht="14.25" x14ac:dyDescent="0.45">
      <c r="A96" s="572">
        <f t="shared" si="44"/>
        <v>28</v>
      </c>
      <c r="B96" s="573">
        <f t="shared" si="45"/>
        <v>0</v>
      </c>
      <c r="C96" s="534" t="str">
        <f>IFERROR(VLOOKUP(B96,Liste_J!$C$7:$G$234,5,0),"???")</f>
        <v>???</v>
      </c>
      <c r="D96" s="574" t="str">
        <f>IFERROR(VLOOKUP(B96,Liste_J!$C$7:$F$234,4,0),"???")</f>
        <v>???</v>
      </c>
      <c r="E96" s="534">
        <f t="shared" si="46"/>
        <v>0</v>
      </c>
      <c r="F96" s="575">
        <f t="shared" si="47"/>
        <v>0</v>
      </c>
      <c r="H96" s="572">
        <f t="shared" si="48"/>
        <v>28</v>
      </c>
      <c r="I96" s="534">
        <f t="shared" si="49"/>
        <v>0</v>
      </c>
      <c r="J96" s="534" t="str">
        <f>IFERROR(VLOOKUP(I96,Liste_J!$C$7:$G$234,5,0),"???")</f>
        <v>???</v>
      </c>
      <c r="K96" s="534" t="str">
        <f>IFERROR(VLOOKUP(I96,Liste_J!$C$7:$F$234,4,0),"???")</f>
        <v>???</v>
      </c>
      <c r="L96" s="534">
        <f t="shared" si="50"/>
        <v>0</v>
      </c>
      <c r="M96" s="575">
        <f t="shared" si="51"/>
        <v>0</v>
      </c>
      <c r="N96" s="534"/>
      <c r="O96" s="534"/>
      <c r="P96" s="534"/>
      <c r="Q96" s="534"/>
      <c r="R96" s="534"/>
      <c r="S96" s="534"/>
      <c r="T96" s="534"/>
      <c r="AB96" s="508">
        <f t="shared" si="52"/>
        <v>0</v>
      </c>
      <c r="AC96" s="509">
        <f t="shared" si="53"/>
        <v>0</v>
      </c>
      <c r="AD96" s="509">
        <f t="shared" si="54"/>
        <v>0</v>
      </c>
      <c r="AE96" s="509">
        <f t="shared" si="56"/>
        <v>0</v>
      </c>
      <c r="AF96" s="510">
        <f t="shared" si="56"/>
        <v>0</v>
      </c>
      <c r="AG96" s="563"/>
    </row>
    <row r="97" spans="1:33" ht="14.25" x14ac:dyDescent="0.45">
      <c r="A97" s="572">
        <f t="shared" si="44"/>
        <v>0</v>
      </c>
      <c r="B97" s="573">
        <f t="shared" si="45"/>
        <v>0</v>
      </c>
      <c r="C97" s="534" t="str">
        <f>IFERROR(VLOOKUP(B97,Liste_J!$C$7:$G$234,5,0),"???")</f>
        <v>???</v>
      </c>
      <c r="D97" s="574" t="str">
        <f>IFERROR(VLOOKUP(B97,Liste_J!$C$7:$F$234,4,0),"???")</f>
        <v>???</v>
      </c>
      <c r="E97" s="534">
        <f t="shared" si="46"/>
        <v>0</v>
      </c>
      <c r="F97" s="575">
        <f t="shared" si="47"/>
        <v>0</v>
      </c>
      <c r="H97" s="572">
        <f t="shared" si="48"/>
        <v>0</v>
      </c>
      <c r="I97" s="534">
        <f t="shared" si="49"/>
        <v>0</v>
      </c>
      <c r="J97" s="534" t="str">
        <f>IFERROR(VLOOKUP(I97,Liste_J!$C$7:$G$234,5,0),"???")</f>
        <v>???</v>
      </c>
      <c r="K97" s="534" t="str">
        <f>IFERROR(VLOOKUP(I97,Liste_J!$C$7:$F$234,4,0),"???")</f>
        <v>???</v>
      </c>
      <c r="L97" s="534">
        <f t="shared" si="50"/>
        <v>0</v>
      </c>
      <c r="M97" s="575">
        <f t="shared" si="51"/>
        <v>0</v>
      </c>
      <c r="N97" s="534"/>
      <c r="O97" s="534"/>
      <c r="P97" s="534"/>
      <c r="Q97" s="534"/>
      <c r="R97" s="534"/>
      <c r="S97" s="534"/>
      <c r="T97" s="534"/>
      <c r="AB97" s="508">
        <f t="shared" si="52"/>
        <v>0</v>
      </c>
      <c r="AC97" s="509">
        <f t="shared" si="53"/>
        <v>0</v>
      </c>
      <c r="AD97" s="509">
        <f t="shared" si="54"/>
        <v>0</v>
      </c>
      <c r="AE97" s="509">
        <f t="shared" si="56"/>
        <v>0</v>
      </c>
      <c r="AF97" s="510">
        <f t="shared" si="56"/>
        <v>0</v>
      </c>
      <c r="AG97" s="563"/>
    </row>
    <row r="98" spans="1:33" ht="14.25" x14ac:dyDescent="0.45">
      <c r="A98" s="572">
        <f t="shared" si="44"/>
        <v>29</v>
      </c>
      <c r="B98" s="573">
        <f t="shared" si="45"/>
        <v>0</v>
      </c>
      <c r="C98" s="534" t="str">
        <f>IFERROR(VLOOKUP(B98,Liste_J!$C$7:$G$234,5,0),"???")</f>
        <v>???</v>
      </c>
      <c r="D98" s="574" t="str">
        <f>IFERROR(VLOOKUP(B98,Liste_J!$C$7:$F$234,4,0),"???")</f>
        <v>???</v>
      </c>
      <c r="E98" s="534">
        <f t="shared" si="46"/>
        <v>0</v>
      </c>
      <c r="F98" s="575">
        <f t="shared" si="47"/>
        <v>0</v>
      </c>
      <c r="H98" s="572">
        <f t="shared" si="48"/>
        <v>29</v>
      </c>
      <c r="I98" s="534">
        <f t="shared" si="49"/>
        <v>0</v>
      </c>
      <c r="J98" s="534" t="str">
        <f>IFERROR(VLOOKUP(I98,Liste_J!$C$7:$G$234,5,0),"???")</f>
        <v>???</v>
      </c>
      <c r="K98" s="534" t="str">
        <f>IFERROR(VLOOKUP(I98,Liste_J!$C$7:$F$234,4,0),"???")</f>
        <v>???</v>
      </c>
      <c r="L98" s="534">
        <f t="shared" si="50"/>
        <v>0</v>
      </c>
      <c r="M98" s="575">
        <f t="shared" si="51"/>
        <v>0</v>
      </c>
      <c r="N98" s="534"/>
      <c r="O98" s="534"/>
      <c r="P98" s="534"/>
      <c r="Q98" s="534"/>
      <c r="R98" s="534"/>
      <c r="S98" s="534"/>
      <c r="T98" s="534"/>
      <c r="AB98" s="508">
        <f t="shared" si="52"/>
        <v>0</v>
      </c>
      <c r="AC98" s="509">
        <f t="shared" si="53"/>
        <v>0</v>
      </c>
      <c r="AD98" s="509">
        <f t="shared" si="54"/>
        <v>0</v>
      </c>
      <c r="AE98" s="509">
        <f t="shared" si="56"/>
        <v>0</v>
      </c>
      <c r="AF98" s="510">
        <f t="shared" si="56"/>
        <v>0</v>
      </c>
      <c r="AG98" s="563"/>
    </row>
    <row r="99" spans="1:33" ht="14.25" x14ac:dyDescent="0.45">
      <c r="A99" s="572">
        <f t="shared" si="44"/>
        <v>0</v>
      </c>
      <c r="B99" s="573">
        <f t="shared" si="45"/>
        <v>0</v>
      </c>
      <c r="C99" s="534" t="str">
        <f>IFERROR(VLOOKUP(B99,Liste_J!$C$7:$G$234,5,0),"???")</f>
        <v>???</v>
      </c>
      <c r="D99" s="574" t="str">
        <f>IFERROR(VLOOKUP(B99,Liste_J!$C$7:$F$234,4,0),"???")</f>
        <v>???</v>
      </c>
      <c r="E99" s="534">
        <f t="shared" si="46"/>
        <v>0</v>
      </c>
      <c r="F99" s="575">
        <f t="shared" si="47"/>
        <v>0</v>
      </c>
      <c r="H99" s="572">
        <f t="shared" si="48"/>
        <v>0</v>
      </c>
      <c r="I99" s="534">
        <f t="shared" si="49"/>
        <v>0</v>
      </c>
      <c r="J99" s="534" t="str">
        <f>IFERROR(VLOOKUP(I99,Liste_J!$C$7:$G$234,5,0),"???")</f>
        <v>???</v>
      </c>
      <c r="K99" s="534" t="str">
        <f>IFERROR(VLOOKUP(I99,Liste_J!$C$7:$F$234,4,0),"???")</f>
        <v>???</v>
      </c>
      <c r="L99" s="534">
        <f t="shared" si="50"/>
        <v>0</v>
      </c>
      <c r="M99" s="575">
        <f t="shared" si="51"/>
        <v>0</v>
      </c>
      <c r="N99" s="534"/>
      <c r="O99" s="534"/>
      <c r="P99" s="534"/>
      <c r="Q99" s="534"/>
      <c r="R99" s="534"/>
      <c r="S99" s="534"/>
      <c r="T99" s="534"/>
      <c r="AB99" s="508">
        <f t="shared" si="52"/>
        <v>0</v>
      </c>
      <c r="AC99" s="509">
        <f t="shared" si="53"/>
        <v>0</v>
      </c>
      <c r="AD99" s="509">
        <f t="shared" si="54"/>
        <v>0</v>
      </c>
      <c r="AE99" s="509">
        <f t="shared" si="56"/>
        <v>0</v>
      </c>
      <c r="AF99" s="510">
        <f t="shared" si="56"/>
        <v>0</v>
      </c>
      <c r="AG99" s="563"/>
    </row>
    <row r="100" spans="1:33" ht="14.25" x14ac:dyDescent="0.45">
      <c r="A100" s="572">
        <f t="shared" si="44"/>
        <v>30</v>
      </c>
      <c r="B100" s="573">
        <f t="shared" si="45"/>
        <v>0</v>
      </c>
      <c r="C100" s="534" t="str">
        <f>IFERROR(VLOOKUP(B100,Liste_J!$C$7:$G$234,5,0),"???")</f>
        <v>???</v>
      </c>
      <c r="D100" s="574" t="str">
        <f>IFERROR(VLOOKUP(B100,Liste_J!$C$7:$F$234,4,0),"???")</f>
        <v>???</v>
      </c>
      <c r="E100" s="534">
        <f t="shared" si="46"/>
        <v>0</v>
      </c>
      <c r="F100" s="575">
        <f t="shared" si="47"/>
        <v>0</v>
      </c>
      <c r="H100" s="572">
        <f t="shared" si="48"/>
        <v>30</v>
      </c>
      <c r="I100" s="534">
        <f t="shared" si="49"/>
        <v>0</v>
      </c>
      <c r="J100" s="534" t="str">
        <f>IFERROR(VLOOKUP(I100,Liste_J!$C$7:$G$234,5,0),"???")</f>
        <v>???</v>
      </c>
      <c r="K100" s="534" t="str">
        <f>IFERROR(VLOOKUP(I100,Liste_J!$C$7:$F$234,4,0),"???")</f>
        <v>???</v>
      </c>
      <c r="L100" s="534">
        <f t="shared" si="50"/>
        <v>0</v>
      </c>
      <c r="M100" s="575">
        <f t="shared" si="51"/>
        <v>0</v>
      </c>
      <c r="N100" s="534"/>
      <c r="O100" s="534"/>
      <c r="P100" s="534"/>
      <c r="Q100" s="534"/>
      <c r="R100" s="534"/>
      <c r="S100" s="534"/>
      <c r="T100" s="534"/>
      <c r="AB100" s="508">
        <f t="shared" si="52"/>
        <v>0</v>
      </c>
      <c r="AC100" s="509">
        <f t="shared" si="53"/>
        <v>0</v>
      </c>
      <c r="AD100" s="509">
        <f t="shared" si="54"/>
        <v>0</v>
      </c>
      <c r="AE100" s="509">
        <f t="shared" si="56"/>
        <v>0</v>
      </c>
      <c r="AF100" s="510">
        <f t="shared" si="56"/>
        <v>0</v>
      </c>
      <c r="AG100" s="563"/>
    </row>
    <row r="101" spans="1:33" ht="14.25" x14ac:dyDescent="0.45">
      <c r="A101" s="572">
        <f t="shared" si="44"/>
        <v>0</v>
      </c>
      <c r="B101" s="573">
        <f t="shared" si="45"/>
        <v>0</v>
      </c>
      <c r="C101" s="534" t="str">
        <f>IFERROR(VLOOKUP(B101,Liste_J!$C$7:$G$234,5,0),"???")</f>
        <v>???</v>
      </c>
      <c r="D101" s="574" t="str">
        <f>IFERROR(VLOOKUP(B101,Liste_J!$C$7:$F$234,4,0),"???")</f>
        <v>???</v>
      </c>
      <c r="E101" s="534">
        <f t="shared" si="46"/>
        <v>0</v>
      </c>
      <c r="F101" s="575">
        <f t="shared" si="47"/>
        <v>0</v>
      </c>
      <c r="H101" s="572">
        <f t="shared" si="48"/>
        <v>0</v>
      </c>
      <c r="I101" s="534">
        <f t="shared" si="49"/>
        <v>0</v>
      </c>
      <c r="J101" s="534" t="str">
        <f>IFERROR(VLOOKUP(I101,Liste_J!$C$7:$G$234,5,0),"???")</f>
        <v>???</v>
      </c>
      <c r="K101" s="534" t="str">
        <f>IFERROR(VLOOKUP(I101,Liste_J!$C$7:$F$234,4,0),"???")</f>
        <v>???</v>
      </c>
      <c r="L101" s="534">
        <f t="shared" si="50"/>
        <v>0</v>
      </c>
      <c r="M101" s="575">
        <f t="shared" si="51"/>
        <v>0</v>
      </c>
      <c r="N101" s="534"/>
      <c r="O101" s="534"/>
      <c r="P101" s="534"/>
      <c r="Q101" s="534"/>
      <c r="R101" s="534"/>
      <c r="S101" s="534"/>
      <c r="T101" s="534"/>
      <c r="AB101" s="508">
        <f t="shared" si="52"/>
        <v>0</v>
      </c>
      <c r="AC101" s="509">
        <f t="shared" si="53"/>
        <v>0</v>
      </c>
      <c r="AD101" s="509">
        <f t="shared" si="54"/>
        <v>0</v>
      </c>
      <c r="AE101" s="509">
        <f t="shared" si="56"/>
        <v>0</v>
      </c>
      <c r="AF101" s="510">
        <f t="shared" si="56"/>
        <v>0</v>
      </c>
      <c r="AG101" s="563"/>
    </row>
    <row r="102" spans="1:33" ht="14.25" x14ac:dyDescent="0.45">
      <c r="A102" s="572">
        <f t="shared" si="44"/>
        <v>31</v>
      </c>
      <c r="B102" s="573">
        <f t="shared" si="45"/>
        <v>0</v>
      </c>
      <c r="C102" s="534" t="str">
        <f>IFERROR(VLOOKUP(B102,Liste_J!$C$7:$G$234,5,0),"???")</f>
        <v>???</v>
      </c>
      <c r="D102" s="574" t="str">
        <f>IFERROR(VLOOKUP(B102,Liste_J!$C$7:$F$234,4,0),"???")</f>
        <v>???</v>
      </c>
      <c r="E102" s="534">
        <f t="shared" si="46"/>
        <v>0</v>
      </c>
      <c r="F102" s="575">
        <f t="shared" si="47"/>
        <v>0</v>
      </c>
      <c r="H102" s="572">
        <f t="shared" si="48"/>
        <v>31</v>
      </c>
      <c r="I102" s="534">
        <f t="shared" si="49"/>
        <v>0</v>
      </c>
      <c r="J102" s="534" t="str">
        <f>IFERROR(VLOOKUP(I102,Liste_J!$C$7:$G$234,5,0),"???")</f>
        <v>???</v>
      </c>
      <c r="K102" s="534" t="str">
        <f>IFERROR(VLOOKUP(I102,Liste_J!$C$7:$F$234,4,0),"???")</f>
        <v>???</v>
      </c>
      <c r="L102" s="534">
        <f t="shared" si="50"/>
        <v>0</v>
      </c>
      <c r="M102" s="575">
        <f t="shared" si="51"/>
        <v>0</v>
      </c>
      <c r="N102" s="534"/>
      <c r="O102" s="534"/>
      <c r="P102" s="534"/>
      <c r="Q102" s="534"/>
      <c r="R102" s="534"/>
      <c r="S102" s="534"/>
      <c r="T102" s="534"/>
      <c r="AB102" s="508">
        <f t="shared" si="52"/>
        <v>0</v>
      </c>
      <c r="AC102" s="509">
        <f t="shared" si="53"/>
        <v>0</v>
      </c>
      <c r="AD102" s="509">
        <f t="shared" si="54"/>
        <v>0</v>
      </c>
      <c r="AE102" s="509">
        <f t="shared" si="56"/>
        <v>0</v>
      </c>
      <c r="AF102" s="510">
        <f t="shared" si="56"/>
        <v>0</v>
      </c>
      <c r="AG102" s="563"/>
    </row>
    <row r="103" spans="1:33" ht="14.25" x14ac:dyDescent="0.45">
      <c r="A103" s="572">
        <f t="shared" si="44"/>
        <v>0</v>
      </c>
      <c r="B103" s="573">
        <f t="shared" si="45"/>
        <v>0</v>
      </c>
      <c r="C103" s="534" t="str">
        <f>IFERROR(VLOOKUP(B103,Liste_J!$C$7:$G$234,5,0),"???")</f>
        <v>???</v>
      </c>
      <c r="D103" s="574" t="str">
        <f>IFERROR(VLOOKUP(B103,Liste_J!$C$7:$F$234,4,0),"???")</f>
        <v>???</v>
      </c>
      <c r="E103" s="534">
        <f t="shared" si="46"/>
        <v>0</v>
      </c>
      <c r="F103" s="575">
        <f t="shared" si="47"/>
        <v>0</v>
      </c>
      <c r="H103" s="572">
        <f t="shared" si="48"/>
        <v>0</v>
      </c>
      <c r="I103" s="534">
        <f t="shared" si="49"/>
        <v>0</v>
      </c>
      <c r="J103" s="534" t="str">
        <f>IFERROR(VLOOKUP(I103,Liste_J!$C$7:$G$234,5,0),"???")</f>
        <v>???</v>
      </c>
      <c r="K103" s="534" t="str">
        <f>IFERROR(VLOOKUP(I103,Liste_J!$C$7:$F$234,4,0),"???")</f>
        <v>???</v>
      </c>
      <c r="L103" s="534">
        <f t="shared" si="50"/>
        <v>0</v>
      </c>
      <c r="M103" s="575">
        <f t="shared" si="51"/>
        <v>0</v>
      </c>
      <c r="N103" s="534"/>
      <c r="O103" s="534"/>
      <c r="P103" s="534"/>
      <c r="Q103" s="534"/>
      <c r="R103" s="534"/>
      <c r="S103" s="534"/>
      <c r="T103" s="534"/>
      <c r="AB103" s="508">
        <f t="shared" si="52"/>
        <v>0</v>
      </c>
      <c r="AC103" s="509">
        <f t="shared" si="53"/>
        <v>0</v>
      </c>
      <c r="AD103" s="509">
        <f t="shared" si="54"/>
        <v>0</v>
      </c>
      <c r="AE103" s="509">
        <f t="shared" si="56"/>
        <v>0</v>
      </c>
      <c r="AF103" s="510">
        <f t="shared" si="56"/>
        <v>0</v>
      </c>
      <c r="AG103" s="563"/>
    </row>
    <row r="104" spans="1:33" ht="14.25" x14ac:dyDescent="0.45">
      <c r="A104" s="572">
        <f t="shared" si="44"/>
        <v>32</v>
      </c>
      <c r="B104" s="573">
        <f t="shared" si="45"/>
        <v>0</v>
      </c>
      <c r="C104" s="534" t="str">
        <f>IFERROR(VLOOKUP(B104,Liste_J!$C$7:$G$234,5,0),"???")</f>
        <v>???</v>
      </c>
      <c r="D104" s="574" t="str">
        <f>IFERROR(VLOOKUP(B104,Liste_J!$C$7:$F$234,4,0),"???")</f>
        <v>???</v>
      </c>
      <c r="E104" s="534">
        <f t="shared" si="46"/>
        <v>0</v>
      </c>
      <c r="F104" s="575">
        <f t="shared" si="47"/>
        <v>0</v>
      </c>
      <c r="H104" s="572">
        <f t="shared" si="48"/>
        <v>32</v>
      </c>
      <c r="I104" s="534">
        <f t="shared" si="49"/>
        <v>0</v>
      </c>
      <c r="J104" s="534" t="str">
        <f>IFERROR(VLOOKUP(I104,Liste_J!$C$7:$G$234,5,0),"???")</f>
        <v>???</v>
      </c>
      <c r="K104" s="534" t="str">
        <f>IFERROR(VLOOKUP(I104,Liste_J!$C$7:$F$234,4,0),"???")</f>
        <v>???</v>
      </c>
      <c r="L104" s="534">
        <f t="shared" si="50"/>
        <v>0</v>
      </c>
      <c r="M104" s="575">
        <f t="shared" si="51"/>
        <v>0</v>
      </c>
      <c r="N104" s="534"/>
      <c r="O104" s="534"/>
      <c r="P104" s="534"/>
      <c r="Q104" s="534"/>
      <c r="R104" s="534"/>
      <c r="S104" s="534"/>
      <c r="T104" s="534"/>
      <c r="AB104" s="508">
        <f t="shared" si="52"/>
        <v>0</v>
      </c>
      <c r="AC104" s="509">
        <f t="shared" si="53"/>
        <v>0</v>
      </c>
      <c r="AD104" s="509">
        <f t="shared" si="54"/>
        <v>0</v>
      </c>
      <c r="AE104" s="509">
        <f t="shared" si="56"/>
        <v>0</v>
      </c>
      <c r="AF104" s="510">
        <f t="shared" si="56"/>
        <v>0</v>
      </c>
      <c r="AG104" s="563"/>
    </row>
    <row r="105" spans="1:33" ht="14.25" x14ac:dyDescent="0.45">
      <c r="A105" s="572">
        <f t="shared" si="44"/>
        <v>0</v>
      </c>
      <c r="B105" s="573">
        <f t="shared" si="45"/>
        <v>0</v>
      </c>
      <c r="C105" s="534" t="str">
        <f>IFERROR(VLOOKUP(B105,Liste_J!$C$7:$G$234,5,0),"???")</f>
        <v>???</v>
      </c>
      <c r="D105" s="574" t="str">
        <f>IFERROR(VLOOKUP(B105,Liste_J!$C$7:$F$234,4,0),"???")</f>
        <v>???</v>
      </c>
      <c r="E105" s="534">
        <f t="shared" si="46"/>
        <v>0</v>
      </c>
      <c r="F105" s="575">
        <f t="shared" si="47"/>
        <v>0</v>
      </c>
      <c r="H105" s="572">
        <f t="shared" si="48"/>
        <v>0</v>
      </c>
      <c r="I105" s="534">
        <f t="shared" si="49"/>
        <v>0</v>
      </c>
      <c r="J105" s="534" t="str">
        <f>IFERROR(VLOOKUP(I105,Liste_J!$C$7:$G$234,5,0),"???")</f>
        <v>???</v>
      </c>
      <c r="K105" s="534" t="str">
        <f>IFERROR(VLOOKUP(I105,Liste_J!$C$7:$F$234,4,0),"???")</f>
        <v>???</v>
      </c>
      <c r="L105" s="534">
        <f t="shared" si="50"/>
        <v>0</v>
      </c>
      <c r="M105" s="575">
        <f t="shared" si="51"/>
        <v>0</v>
      </c>
      <c r="N105" s="534"/>
      <c r="O105" s="534"/>
      <c r="P105" s="534"/>
      <c r="Q105" s="534"/>
      <c r="R105" s="534"/>
      <c r="S105" s="534"/>
      <c r="T105" s="534"/>
      <c r="AB105" s="508">
        <f t="shared" si="52"/>
        <v>0</v>
      </c>
      <c r="AC105" s="509">
        <f t="shared" si="53"/>
        <v>0</v>
      </c>
      <c r="AD105" s="509">
        <f t="shared" si="54"/>
        <v>0</v>
      </c>
      <c r="AE105" s="509">
        <f t="shared" si="56"/>
        <v>0</v>
      </c>
      <c r="AF105" s="510">
        <f t="shared" si="56"/>
        <v>0</v>
      </c>
      <c r="AG105" s="563"/>
    </row>
    <row r="106" spans="1:33" ht="14.25" x14ac:dyDescent="0.45">
      <c r="A106" s="572">
        <f t="shared" si="44"/>
        <v>33</v>
      </c>
      <c r="B106" s="573">
        <f t="shared" si="45"/>
        <v>0</v>
      </c>
      <c r="C106" s="534" t="str">
        <f>IFERROR(VLOOKUP(B106,Liste_J!$C$7:$G$234,5,0),"???")</f>
        <v>???</v>
      </c>
      <c r="D106" s="574" t="str">
        <f>IFERROR(VLOOKUP(B106,Liste_J!$C$7:$F$234,4,0),"???")</f>
        <v>???</v>
      </c>
      <c r="E106" s="534">
        <f t="shared" si="46"/>
        <v>0</v>
      </c>
      <c r="F106" s="575">
        <f t="shared" si="47"/>
        <v>0</v>
      </c>
      <c r="H106" s="572">
        <f t="shared" si="48"/>
        <v>33</v>
      </c>
      <c r="I106" s="534">
        <f t="shared" si="49"/>
        <v>0</v>
      </c>
      <c r="J106" s="534" t="str">
        <f>IFERROR(VLOOKUP(I106,Liste_J!$C$7:$G$234,5,0),"???")</f>
        <v>???</v>
      </c>
      <c r="K106" s="534" t="str">
        <f>IFERROR(VLOOKUP(I106,Liste_J!$C$7:$F$234,4,0),"???")</f>
        <v>???</v>
      </c>
      <c r="L106" s="534">
        <f t="shared" si="50"/>
        <v>0</v>
      </c>
      <c r="M106" s="575">
        <f t="shared" si="51"/>
        <v>0</v>
      </c>
      <c r="N106" s="534"/>
      <c r="O106" s="534"/>
      <c r="P106" s="534"/>
      <c r="Q106" s="534"/>
      <c r="R106" s="534"/>
      <c r="S106" s="534"/>
      <c r="T106" s="534"/>
      <c r="AB106" s="508">
        <f t="shared" si="52"/>
        <v>0</v>
      </c>
      <c r="AC106" s="509">
        <f t="shared" si="53"/>
        <v>0</v>
      </c>
      <c r="AD106" s="509">
        <f t="shared" si="54"/>
        <v>0</v>
      </c>
      <c r="AE106" s="509">
        <f t="shared" si="56"/>
        <v>0</v>
      </c>
      <c r="AF106" s="510">
        <f t="shared" si="56"/>
        <v>0</v>
      </c>
      <c r="AG106" s="563"/>
    </row>
    <row r="107" spans="1:33" ht="14.25" x14ac:dyDescent="0.45">
      <c r="A107" s="572">
        <f t="shared" ref="A107:A112" si="57">+A190</f>
        <v>0</v>
      </c>
      <c r="B107" s="573">
        <f t="shared" ref="B107:B110" si="58">+C190</f>
        <v>0</v>
      </c>
      <c r="C107" s="534" t="str">
        <f>IFERROR(VLOOKUP(B107,Liste_J!$C$7:$G$234,5,0),"???")</f>
        <v>???</v>
      </c>
      <c r="D107" s="574" t="str">
        <f>IFERROR(VLOOKUP(B107,Liste_J!$C$7:$F$234,4,0),"???")</f>
        <v>???</v>
      </c>
      <c r="E107" s="534">
        <f t="shared" ref="E107:E113" si="59">+D190</f>
        <v>0</v>
      </c>
      <c r="F107" s="575">
        <f t="shared" ref="F107:F113" si="60">+F190</f>
        <v>0</v>
      </c>
      <c r="H107" s="572">
        <f t="shared" ref="H107:H113" si="61">+A289</f>
        <v>0</v>
      </c>
      <c r="I107" s="534">
        <f t="shared" ref="I107:I113" si="62">+C289</f>
        <v>0</v>
      </c>
      <c r="J107" s="534" t="str">
        <f>IFERROR(VLOOKUP(I107,Liste_J!$C$7:$G$234,5,0),"???")</f>
        <v>???</v>
      </c>
      <c r="K107" s="534" t="str">
        <f>IFERROR(VLOOKUP(I107,Liste_J!$C$7:$F$234,4,0),"???")</f>
        <v>???</v>
      </c>
      <c r="L107" s="534">
        <f t="shared" ref="L107:L113" si="63">+D289</f>
        <v>0</v>
      </c>
      <c r="M107" s="575">
        <f t="shared" ref="M107:M113" si="64">+F289</f>
        <v>0</v>
      </c>
      <c r="N107" s="534"/>
      <c r="O107" s="534"/>
      <c r="P107" s="534"/>
      <c r="Q107" s="534"/>
      <c r="R107" s="534"/>
      <c r="S107" s="534"/>
      <c r="T107" s="534"/>
      <c r="AB107" s="508">
        <f t="shared" ref="AB107:AB120" si="65">IF(LEFT($K107,5)=AB$41,1,0)</f>
        <v>0</v>
      </c>
      <c r="AC107" s="509">
        <f t="shared" ref="AC107:AC120" si="66">IF(LEFT($K107,9)=AC$41,1,0)</f>
        <v>0</v>
      </c>
      <c r="AD107" s="509">
        <f t="shared" ref="AD107:AD120" si="67">IF(LEFT($K107,6)=AD$41,1,0)</f>
        <v>0</v>
      </c>
      <c r="AE107" s="509">
        <f t="shared" si="56"/>
        <v>0</v>
      </c>
      <c r="AF107" s="510">
        <f t="shared" si="56"/>
        <v>0</v>
      </c>
      <c r="AG107" s="563"/>
    </row>
    <row r="108" spans="1:33" ht="14.25" x14ac:dyDescent="0.45">
      <c r="A108" s="572">
        <f t="shared" si="57"/>
        <v>34</v>
      </c>
      <c r="B108" s="573">
        <f t="shared" si="58"/>
        <v>0</v>
      </c>
      <c r="C108" s="534" t="str">
        <f>IFERROR(VLOOKUP(B108,Liste_J!$C$7:$G$234,5,0),"???")</f>
        <v>???</v>
      </c>
      <c r="D108" s="574" t="str">
        <f>IFERROR(VLOOKUP(B108,Liste_J!$C$7:$F$234,4,0),"???")</f>
        <v>???</v>
      </c>
      <c r="E108" s="534">
        <f t="shared" si="59"/>
        <v>0</v>
      </c>
      <c r="F108" s="575">
        <f t="shared" si="60"/>
        <v>0</v>
      </c>
      <c r="H108" s="572">
        <f t="shared" si="61"/>
        <v>34</v>
      </c>
      <c r="I108" s="534">
        <f t="shared" si="62"/>
        <v>0</v>
      </c>
      <c r="J108" s="534" t="str">
        <f>IFERROR(VLOOKUP(I108,Liste_J!$C$7:$G$234,5,0),"???")</f>
        <v>???</v>
      </c>
      <c r="K108" s="534" t="str">
        <f>IFERROR(VLOOKUP(I108,Liste_J!$C$7:$F$234,4,0),"???")</f>
        <v>???</v>
      </c>
      <c r="L108" s="534">
        <f t="shared" si="63"/>
        <v>0</v>
      </c>
      <c r="M108" s="575">
        <f t="shared" si="64"/>
        <v>0</v>
      </c>
      <c r="N108" s="534"/>
      <c r="O108" s="534"/>
      <c r="P108" s="534"/>
      <c r="Q108" s="534"/>
      <c r="R108" s="534"/>
      <c r="S108" s="534"/>
      <c r="T108" s="534"/>
      <c r="AB108" s="508">
        <f t="shared" si="65"/>
        <v>0</v>
      </c>
      <c r="AC108" s="509">
        <f t="shared" si="66"/>
        <v>0</v>
      </c>
      <c r="AD108" s="509">
        <f t="shared" si="67"/>
        <v>0</v>
      </c>
      <c r="AE108" s="509">
        <f t="shared" si="56"/>
        <v>0</v>
      </c>
      <c r="AF108" s="510">
        <f t="shared" si="56"/>
        <v>0</v>
      </c>
      <c r="AG108" s="563"/>
    </row>
    <row r="109" spans="1:33" ht="14.25" x14ac:dyDescent="0.45">
      <c r="A109" s="572">
        <f t="shared" si="57"/>
        <v>0</v>
      </c>
      <c r="B109" s="573">
        <f t="shared" si="58"/>
        <v>0</v>
      </c>
      <c r="C109" s="534" t="str">
        <f>IFERROR(VLOOKUP(B109,Liste_J!$C$7:$G$234,5,0),"???")</f>
        <v>???</v>
      </c>
      <c r="D109" s="574" t="str">
        <f>IFERROR(VLOOKUP(B109,Liste_J!$C$7:$F$234,4,0),"???")</f>
        <v>???</v>
      </c>
      <c r="E109" s="534">
        <f t="shared" si="59"/>
        <v>0</v>
      </c>
      <c r="F109" s="575">
        <f t="shared" si="60"/>
        <v>0</v>
      </c>
      <c r="H109" s="572">
        <f t="shared" si="61"/>
        <v>0</v>
      </c>
      <c r="I109" s="534">
        <f t="shared" si="62"/>
        <v>0</v>
      </c>
      <c r="J109" s="534" t="str">
        <f>IFERROR(VLOOKUP(I109,Liste_J!$C$7:$G$234,5,0),"???")</f>
        <v>???</v>
      </c>
      <c r="K109" s="534" t="str">
        <f>IFERROR(VLOOKUP(I109,Liste_J!$C$7:$F$234,4,0),"???")</f>
        <v>???</v>
      </c>
      <c r="L109" s="534">
        <f t="shared" si="63"/>
        <v>0</v>
      </c>
      <c r="M109" s="575">
        <f t="shared" si="64"/>
        <v>0</v>
      </c>
      <c r="N109" s="534"/>
      <c r="O109" s="534"/>
      <c r="P109" s="534"/>
      <c r="Q109" s="534"/>
      <c r="R109" s="534"/>
      <c r="S109" s="534"/>
      <c r="T109" s="534"/>
      <c r="AB109" s="508">
        <f t="shared" si="65"/>
        <v>0</v>
      </c>
      <c r="AC109" s="509">
        <f t="shared" si="66"/>
        <v>0</v>
      </c>
      <c r="AD109" s="509">
        <f t="shared" si="67"/>
        <v>0</v>
      </c>
      <c r="AE109" s="509">
        <f t="shared" si="56"/>
        <v>0</v>
      </c>
      <c r="AF109" s="510">
        <f t="shared" si="56"/>
        <v>0</v>
      </c>
      <c r="AG109" s="563"/>
    </row>
    <row r="110" spans="1:33" ht="14.25" x14ac:dyDescent="0.45">
      <c r="A110" s="572">
        <f t="shared" si="57"/>
        <v>35</v>
      </c>
      <c r="B110" s="573">
        <f t="shared" si="58"/>
        <v>0</v>
      </c>
      <c r="C110" s="534" t="str">
        <f>IFERROR(VLOOKUP(B110,Liste_J!$C$7:$G$234,5,0),"???")</f>
        <v>???</v>
      </c>
      <c r="D110" s="574" t="str">
        <f>IFERROR(VLOOKUP(B110,Liste_J!$C$7:$F$234,4,0),"???")</f>
        <v>???</v>
      </c>
      <c r="E110" s="534">
        <f t="shared" si="59"/>
        <v>0</v>
      </c>
      <c r="F110" s="575">
        <f t="shared" si="60"/>
        <v>0</v>
      </c>
      <c r="H110" s="572">
        <f t="shared" si="61"/>
        <v>35</v>
      </c>
      <c r="I110" s="534">
        <f t="shared" si="62"/>
        <v>0</v>
      </c>
      <c r="J110" s="534" t="str">
        <f>IFERROR(VLOOKUP(I110,Liste_J!$C$7:$G$234,5,0),"???")</f>
        <v>???</v>
      </c>
      <c r="K110" s="534" t="str">
        <f>IFERROR(VLOOKUP(I110,Liste_J!$C$7:$F$234,4,0),"???")</f>
        <v>???</v>
      </c>
      <c r="L110" s="534">
        <f t="shared" si="63"/>
        <v>0</v>
      </c>
      <c r="M110" s="575">
        <f t="shared" si="64"/>
        <v>0</v>
      </c>
      <c r="N110" s="534"/>
      <c r="O110" s="534"/>
      <c r="P110" s="534"/>
      <c r="Q110" s="534"/>
      <c r="R110" s="534"/>
      <c r="S110" s="534"/>
      <c r="T110" s="534"/>
      <c r="AB110" s="508">
        <f t="shared" si="65"/>
        <v>0</v>
      </c>
      <c r="AC110" s="509">
        <f t="shared" si="66"/>
        <v>0</v>
      </c>
      <c r="AD110" s="509">
        <f t="shared" si="67"/>
        <v>0</v>
      </c>
      <c r="AE110" s="509">
        <f t="shared" si="56"/>
        <v>0</v>
      </c>
      <c r="AF110" s="510">
        <f t="shared" si="56"/>
        <v>0</v>
      </c>
      <c r="AG110" s="563"/>
    </row>
    <row r="111" spans="1:33" ht="14.25" x14ac:dyDescent="0.45">
      <c r="A111" s="572">
        <f t="shared" si="57"/>
        <v>0</v>
      </c>
      <c r="B111" s="573">
        <f>+C194</f>
        <v>0</v>
      </c>
      <c r="C111" s="534" t="str">
        <f>IFERROR(VLOOKUP(B111,Liste_J!$C$7:$G$234,5,0),"???")</f>
        <v>???</v>
      </c>
      <c r="D111" s="574" t="str">
        <f>IFERROR(VLOOKUP(B111,Liste_J!$C$7:$F$234,4,0),"???")</f>
        <v>???</v>
      </c>
      <c r="E111" s="534">
        <f t="shared" si="59"/>
        <v>0</v>
      </c>
      <c r="F111" s="575">
        <f t="shared" si="60"/>
        <v>0</v>
      </c>
      <c r="H111" s="572">
        <f t="shared" si="61"/>
        <v>0</v>
      </c>
      <c r="I111" s="534">
        <f t="shared" si="62"/>
        <v>0</v>
      </c>
      <c r="J111" s="534" t="str">
        <f>IFERROR(VLOOKUP(I111,Liste_J!$C$7:$G$234,5,0),"???")</f>
        <v>???</v>
      </c>
      <c r="K111" s="534" t="str">
        <f>IFERROR(VLOOKUP(I111,Liste_J!$C$7:$F$234,4,0),"???")</f>
        <v>???</v>
      </c>
      <c r="L111" s="534">
        <f t="shared" si="63"/>
        <v>0</v>
      </c>
      <c r="M111" s="575">
        <f t="shared" si="64"/>
        <v>0</v>
      </c>
      <c r="N111" s="534"/>
      <c r="O111" s="534"/>
      <c r="P111" s="534"/>
      <c r="Q111" s="534"/>
      <c r="R111" s="534"/>
      <c r="S111" s="534"/>
      <c r="T111" s="534"/>
      <c r="AB111" s="508">
        <f t="shared" si="65"/>
        <v>0</v>
      </c>
      <c r="AC111" s="509">
        <f t="shared" si="66"/>
        <v>0</v>
      </c>
      <c r="AD111" s="509">
        <f t="shared" si="67"/>
        <v>0</v>
      </c>
      <c r="AE111" s="509">
        <f t="shared" si="56"/>
        <v>0</v>
      </c>
      <c r="AF111" s="510">
        <f t="shared" si="56"/>
        <v>0</v>
      </c>
      <c r="AG111" s="563"/>
    </row>
    <row r="112" spans="1:33" ht="14.25" x14ac:dyDescent="0.45">
      <c r="A112" s="578">
        <f t="shared" si="57"/>
        <v>36</v>
      </c>
      <c r="B112" s="468">
        <f t="shared" ref="B112:B115" si="68">+C195</f>
        <v>0</v>
      </c>
      <c r="C112" s="187" t="str">
        <f>IFERROR(VLOOKUP(B112,Liste_J!$C$7:$G$234,5,0),"???")</f>
        <v>???</v>
      </c>
      <c r="D112" s="469" t="str">
        <f>IFERROR(VLOOKUP(B112,Liste_J!$C$7:$F$234,4,0),"???")</f>
        <v>???</v>
      </c>
      <c r="E112" s="470">
        <f t="shared" si="59"/>
        <v>0</v>
      </c>
      <c r="F112" s="579">
        <f t="shared" si="60"/>
        <v>0</v>
      </c>
      <c r="H112" s="572">
        <f t="shared" si="61"/>
        <v>0</v>
      </c>
      <c r="I112" s="534">
        <f t="shared" si="62"/>
        <v>0</v>
      </c>
      <c r="J112" s="534" t="str">
        <f>IFERROR(VLOOKUP(I112,Liste_J!$C$7:$G$234,5,0),"???")</f>
        <v>???</v>
      </c>
      <c r="K112" s="534" t="str">
        <f>IFERROR(VLOOKUP(I112,Liste_J!$C$7:$F$234,4,0),"???")</f>
        <v>???</v>
      </c>
      <c r="L112" s="534">
        <f t="shared" si="63"/>
        <v>0</v>
      </c>
      <c r="M112" s="575">
        <f t="shared" si="64"/>
        <v>0</v>
      </c>
      <c r="N112" s="534"/>
      <c r="O112" s="534"/>
      <c r="P112" s="534"/>
      <c r="Q112" s="534"/>
      <c r="R112" s="534"/>
      <c r="S112" s="534"/>
      <c r="T112" s="534"/>
      <c r="AB112" s="508">
        <f t="shared" si="65"/>
        <v>0</v>
      </c>
      <c r="AC112" s="509">
        <f t="shared" si="66"/>
        <v>0</v>
      </c>
      <c r="AD112" s="509">
        <f t="shared" si="67"/>
        <v>0</v>
      </c>
      <c r="AE112" s="509">
        <f t="shared" si="56"/>
        <v>0</v>
      </c>
      <c r="AF112" s="510">
        <f t="shared" si="56"/>
        <v>0</v>
      </c>
      <c r="AG112" s="563"/>
    </row>
    <row r="113" spans="1:33" ht="14.25" x14ac:dyDescent="0.45">
      <c r="A113" s="578"/>
      <c r="B113" s="468">
        <f t="shared" si="68"/>
        <v>0</v>
      </c>
      <c r="C113" s="187" t="str">
        <f>IFERROR(VLOOKUP(B113,Liste_J!$C$7:$G$234,5,0),"???")</f>
        <v>???</v>
      </c>
      <c r="D113" s="469" t="str">
        <f>IFERROR(VLOOKUP(B113,Liste_J!$C$7:$F$234,4,0),"???")</f>
        <v>???</v>
      </c>
      <c r="E113" s="470">
        <f t="shared" si="59"/>
        <v>0</v>
      </c>
      <c r="F113" s="579">
        <f t="shared" si="60"/>
        <v>0</v>
      </c>
      <c r="H113" s="572">
        <f t="shared" si="61"/>
        <v>36</v>
      </c>
      <c r="I113" s="534">
        <f t="shared" si="62"/>
        <v>0</v>
      </c>
      <c r="J113" s="534" t="str">
        <f>IFERROR(VLOOKUP(I113,Liste_J!$C$7:$G$234,5,0),"???")</f>
        <v>???</v>
      </c>
      <c r="K113" s="534" t="str">
        <f>IFERROR(VLOOKUP(I113,Liste_J!$C$7:$F$234,4,0),"???")</f>
        <v>???</v>
      </c>
      <c r="L113" s="534">
        <f t="shared" si="63"/>
        <v>0</v>
      </c>
      <c r="M113" s="575">
        <f t="shared" si="64"/>
        <v>0</v>
      </c>
      <c r="N113" s="534"/>
      <c r="O113" s="534"/>
      <c r="P113" s="534"/>
      <c r="Q113" s="534"/>
      <c r="R113" s="534"/>
      <c r="S113" s="534"/>
      <c r="T113" s="534"/>
      <c r="AB113" s="508">
        <f t="shared" si="65"/>
        <v>0</v>
      </c>
      <c r="AC113" s="509">
        <f t="shared" si="66"/>
        <v>0</v>
      </c>
      <c r="AD113" s="509">
        <f t="shared" si="67"/>
        <v>0</v>
      </c>
      <c r="AE113" s="509">
        <f t="shared" si="56"/>
        <v>0</v>
      </c>
      <c r="AF113" s="510">
        <f t="shared" si="56"/>
        <v>0</v>
      </c>
      <c r="AG113" s="563"/>
    </row>
    <row r="114" spans="1:33" ht="14.25" x14ac:dyDescent="0.45">
      <c r="A114" s="578"/>
      <c r="B114" s="468">
        <f t="shared" si="68"/>
        <v>0</v>
      </c>
      <c r="F114" s="579"/>
      <c r="H114" s="572"/>
      <c r="I114" s="534"/>
      <c r="J114" s="534"/>
      <c r="K114" s="534"/>
      <c r="L114" s="534"/>
      <c r="M114" s="575"/>
      <c r="N114" s="534"/>
      <c r="O114" s="534"/>
      <c r="P114" s="534"/>
      <c r="Q114" s="534"/>
      <c r="R114" s="534"/>
      <c r="S114" s="534"/>
      <c r="T114" s="534"/>
      <c r="AB114" s="508">
        <f t="shared" si="65"/>
        <v>0</v>
      </c>
      <c r="AC114" s="509">
        <f t="shared" si="66"/>
        <v>0</v>
      </c>
      <c r="AD114" s="509">
        <f t="shared" si="67"/>
        <v>0</v>
      </c>
      <c r="AE114" s="509">
        <f t="shared" si="56"/>
        <v>0</v>
      </c>
      <c r="AF114" s="510">
        <f t="shared" si="56"/>
        <v>0</v>
      </c>
      <c r="AG114" s="563"/>
    </row>
    <row r="115" spans="1:33" ht="14.25" x14ac:dyDescent="0.45">
      <c r="A115" s="578"/>
      <c r="B115" s="468">
        <f t="shared" si="68"/>
        <v>0</v>
      </c>
      <c r="F115" s="579"/>
      <c r="H115" s="572"/>
      <c r="I115" s="534"/>
      <c r="J115" s="534"/>
      <c r="K115" s="534"/>
      <c r="L115" s="534"/>
      <c r="M115" s="575"/>
      <c r="N115" s="534"/>
      <c r="O115" s="534"/>
      <c r="P115" s="534"/>
      <c r="Q115" s="534"/>
      <c r="R115" s="534"/>
      <c r="S115" s="534"/>
      <c r="T115" s="534"/>
      <c r="AB115" s="508">
        <f t="shared" si="65"/>
        <v>0</v>
      </c>
      <c r="AC115" s="509">
        <f t="shared" si="66"/>
        <v>0</v>
      </c>
      <c r="AD115" s="509">
        <f t="shared" si="67"/>
        <v>0</v>
      </c>
      <c r="AE115" s="509">
        <f t="shared" si="56"/>
        <v>0</v>
      </c>
      <c r="AF115" s="510">
        <f t="shared" si="56"/>
        <v>0</v>
      </c>
      <c r="AG115" s="563"/>
    </row>
    <row r="116" spans="1:33" ht="14.25" x14ac:dyDescent="0.45">
      <c r="A116" s="578"/>
      <c r="B116" s="468"/>
      <c r="F116" s="579"/>
      <c r="H116" s="572"/>
      <c r="I116" s="534"/>
      <c r="J116" s="534"/>
      <c r="K116" s="534"/>
      <c r="L116" s="534"/>
      <c r="M116" s="575"/>
      <c r="N116" s="534"/>
      <c r="O116" s="534"/>
      <c r="P116" s="534"/>
      <c r="Q116" s="534"/>
      <c r="R116" s="534"/>
      <c r="S116" s="534"/>
      <c r="T116" s="534"/>
      <c r="AB116" s="508">
        <f t="shared" si="65"/>
        <v>0</v>
      </c>
      <c r="AC116" s="509">
        <f t="shared" si="66"/>
        <v>0</v>
      </c>
      <c r="AD116" s="509">
        <f t="shared" si="67"/>
        <v>0</v>
      </c>
      <c r="AE116" s="509">
        <f t="shared" si="56"/>
        <v>0</v>
      </c>
      <c r="AF116" s="510">
        <f t="shared" si="56"/>
        <v>0</v>
      </c>
      <c r="AG116" s="563"/>
    </row>
    <row r="117" spans="1:33" ht="14.25" x14ac:dyDescent="0.45">
      <c r="A117" s="578"/>
      <c r="B117" s="468"/>
      <c r="F117" s="579"/>
      <c r="H117" s="572"/>
      <c r="I117" s="534"/>
      <c r="J117" s="534"/>
      <c r="K117" s="534"/>
      <c r="L117" s="534"/>
      <c r="M117" s="575"/>
      <c r="N117" s="534"/>
      <c r="O117" s="534"/>
      <c r="P117" s="534"/>
      <c r="Q117" s="534"/>
      <c r="R117" s="534"/>
      <c r="S117" s="534"/>
      <c r="T117" s="534"/>
      <c r="AB117" s="508">
        <f t="shared" si="65"/>
        <v>0</v>
      </c>
      <c r="AC117" s="509">
        <f t="shared" si="66"/>
        <v>0</v>
      </c>
      <c r="AD117" s="509">
        <f t="shared" si="67"/>
        <v>0</v>
      </c>
      <c r="AE117" s="509">
        <f t="shared" si="56"/>
        <v>0</v>
      </c>
      <c r="AF117" s="510">
        <f t="shared" si="56"/>
        <v>0</v>
      </c>
      <c r="AG117" s="563"/>
    </row>
    <row r="118" spans="1:33" ht="14.25" x14ac:dyDescent="0.45">
      <c r="A118" s="578"/>
      <c r="B118" s="468"/>
      <c r="F118" s="579"/>
      <c r="H118" s="572"/>
      <c r="I118" s="534"/>
      <c r="J118" s="534"/>
      <c r="K118" s="534"/>
      <c r="L118" s="534"/>
      <c r="M118" s="575"/>
      <c r="N118" s="534"/>
      <c r="O118" s="534"/>
      <c r="P118" s="534"/>
      <c r="Q118" s="534"/>
      <c r="R118" s="534"/>
      <c r="S118" s="534"/>
      <c r="T118" s="534"/>
      <c r="AB118" s="508">
        <f t="shared" si="65"/>
        <v>0</v>
      </c>
      <c r="AC118" s="509">
        <f t="shared" si="66"/>
        <v>0</v>
      </c>
      <c r="AD118" s="509">
        <f t="shared" si="67"/>
        <v>0</v>
      </c>
      <c r="AE118" s="509">
        <f t="shared" si="56"/>
        <v>0</v>
      </c>
      <c r="AF118" s="510">
        <f t="shared" si="56"/>
        <v>0</v>
      </c>
      <c r="AG118" s="563"/>
    </row>
    <row r="119" spans="1:33" ht="14.65" thickBot="1" x14ac:dyDescent="0.5">
      <c r="A119" s="580"/>
      <c r="B119" s="581"/>
      <c r="C119" s="582"/>
      <c r="D119" s="583"/>
      <c r="E119" s="584"/>
      <c r="F119" s="585"/>
      <c r="H119" s="586"/>
      <c r="I119" s="587"/>
      <c r="J119" s="587"/>
      <c r="K119" s="587"/>
      <c r="L119" s="587"/>
      <c r="M119" s="588"/>
      <c r="N119" s="534"/>
      <c r="O119" s="534"/>
      <c r="P119" s="534"/>
      <c r="Q119" s="534"/>
      <c r="R119" s="534"/>
      <c r="S119" s="534"/>
      <c r="T119" s="534"/>
      <c r="AB119" s="508">
        <f t="shared" si="65"/>
        <v>0</v>
      </c>
      <c r="AC119" s="509">
        <f t="shared" si="66"/>
        <v>0</v>
      </c>
      <c r="AD119" s="509">
        <f t="shared" si="67"/>
        <v>0</v>
      </c>
      <c r="AE119" s="509">
        <f t="shared" si="56"/>
        <v>0</v>
      </c>
      <c r="AF119" s="510">
        <f t="shared" si="56"/>
        <v>0</v>
      </c>
      <c r="AG119" s="563"/>
    </row>
    <row r="120" spans="1:33" ht="14.65" thickBot="1" x14ac:dyDescent="0.5">
      <c r="B120" s="468"/>
      <c r="H120" s="534"/>
      <c r="I120" s="534"/>
      <c r="J120" s="534"/>
      <c r="K120" s="534"/>
      <c r="L120" s="534"/>
      <c r="M120" s="534"/>
      <c r="N120" s="534"/>
      <c r="O120" s="534"/>
      <c r="P120" s="534"/>
      <c r="Q120" s="534"/>
      <c r="R120" s="534"/>
      <c r="S120" s="534"/>
      <c r="T120" s="534"/>
      <c r="AB120" s="531">
        <f t="shared" si="65"/>
        <v>0</v>
      </c>
      <c r="AC120" s="529">
        <f t="shared" si="66"/>
        <v>0</v>
      </c>
      <c r="AD120" s="529">
        <f t="shared" si="67"/>
        <v>0</v>
      </c>
      <c r="AE120" s="529">
        <f t="shared" ref="AE120:AF120" si="69">IF(LEFT($K120,9)=AE$41,1,0)</f>
        <v>0</v>
      </c>
      <c r="AF120" s="530">
        <f t="shared" si="69"/>
        <v>0</v>
      </c>
      <c r="AG120" s="563"/>
    </row>
    <row r="121" spans="1:33" ht="14.65" thickBot="1" x14ac:dyDescent="0.5">
      <c r="B121" s="468"/>
      <c r="H121" s="534"/>
      <c r="Z121" s="187">
        <f>SUM(AB121:AF121)</f>
        <v>0</v>
      </c>
      <c r="AB121" s="479">
        <f>IFERROR(SUM(AB42:AB120),"")</f>
        <v>0</v>
      </c>
      <c r="AC121" s="480">
        <f t="shared" ref="AC121:AF121" si="70">IFERROR(SUM(AC42:AC120),"")</f>
        <v>0</v>
      </c>
      <c r="AD121" s="480">
        <f t="shared" si="70"/>
        <v>0</v>
      </c>
      <c r="AE121" s="480">
        <f t="shared" si="70"/>
        <v>0</v>
      </c>
      <c r="AF121" s="481">
        <f t="shared" si="70"/>
        <v>0</v>
      </c>
    </row>
    <row r="122" spans="1:33" ht="13.15" thickBot="1" x14ac:dyDescent="0.4">
      <c r="B122" s="468"/>
      <c r="H122" s="589"/>
    </row>
    <row r="123" spans="1:33" s="592" customFormat="1" ht="21" thickBot="1" x14ac:dyDescent="0.65">
      <c r="A123" s="590" t="s">
        <v>467</v>
      </c>
      <c r="B123" s="591"/>
      <c r="D123" s="593"/>
      <c r="E123" s="594"/>
      <c r="H123" s="595"/>
    </row>
    <row r="124" spans="1:33" s="562" customFormat="1" ht="13.15" x14ac:dyDescent="0.4">
      <c r="A124" s="562" t="s">
        <v>30</v>
      </c>
      <c r="B124" s="596" t="s">
        <v>423</v>
      </c>
      <c r="C124" s="562" t="s">
        <v>31</v>
      </c>
      <c r="D124" s="596" t="s">
        <v>26</v>
      </c>
      <c r="E124" s="562" t="s">
        <v>77</v>
      </c>
      <c r="F124" s="562" t="s">
        <v>78</v>
      </c>
      <c r="G124" s="562" t="s">
        <v>79</v>
      </c>
    </row>
    <row r="125" spans="1:33" outlineLevel="1" x14ac:dyDescent="0.35">
      <c r="A125" s="187">
        <v>1</v>
      </c>
      <c r="B125" s="468"/>
      <c r="C125" s="99"/>
      <c r="E125" s="100"/>
      <c r="H125" s="563"/>
      <c r="J125" s="597"/>
      <c r="K125" s="563"/>
      <c r="X125" s="187"/>
    </row>
    <row r="126" spans="1:33" outlineLevel="1" x14ac:dyDescent="0.35">
      <c r="B126" s="468"/>
      <c r="C126" s="99"/>
      <c r="E126" s="100"/>
      <c r="H126" s="563"/>
      <c r="J126" s="597"/>
      <c r="K126" s="563"/>
      <c r="X126" s="187"/>
    </row>
    <row r="127" spans="1:33" outlineLevel="1" x14ac:dyDescent="0.35">
      <c r="A127" s="187">
        <v>2</v>
      </c>
      <c r="B127" s="468"/>
      <c r="C127" s="99"/>
      <c r="E127" s="100"/>
      <c r="H127" s="563"/>
      <c r="J127" s="597"/>
      <c r="K127" s="563"/>
      <c r="X127" s="187"/>
    </row>
    <row r="128" spans="1:33" outlineLevel="1" x14ac:dyDescent="0.35">
      <c r="B128" s="468"/>
      <c r="C128" s="99"/>
      <c r="E128" s="100"/>
      <c r="H128" s="563"/>
      <c r="J128" s="597"/>
      <c r="K128" s="563"/>
      <c r="X128" s="187"/>
    </row>
    <row r="129" spans="1:24" outlineLevel="1" x14ac:dyDescent="0.35">
      <c r="A129" s="187">
        <v>3</v>
      </c>
      <c r="B129" s="468"/>
      <c r="C129" s="99"/>
      <c r="E129" s="100"/>
      <c r="H129" s="563"/>
      <c r="J129" s="597"/>
      <c r="K129" s="563"/>
      <c r="X129" s="187"/>
    </row>
    <row r="130" spans="1:24" outlineLevel="1" x14ac:dyDescent="0.35">
      <c r="B130" s="468"/>
      <c r="C130" s="99"/>
      <c r="E130" s="100"/>
      <c r="H130" s="563"/>
      <c r="J130" s="597"/>
      <c r="K130" s="563"/>
      <c r="X130" s="187"/>
    </row>
    <row r="131" spans="1:24" ht="12" customHeight="1" outlineLevel="1" x14ac:dyDescent="0.35">
      <c r="A131" s="187">
        <v>4</v>
      </c>
      <c r="B131" s="468"/>
      <c r="C131" s="99"/>
      <c r="E131" s="100"/>
      <c r="H131" s="563"/>
      <c r="J131" s="597"/>
      <c r="K131" s="563"/>
      <c r="X131" s="187"/>
    </row>
    <row r="132" spans="1:24" outlineLevel="1" x14ac:dyDescent="0.35">
      <c r="B132" s="468"/>
      <c r="C132" s="99"/>
      <c r="E132" s="100"/>
      <c r="H132" s="563"/>
      <c r="J132" s="597"/>
      <c r="K132" s="563"/>
      <c r="X132" s="187"/>
    </row>
    <row r="133" spans="1:24" outlineLevel="1" x14ac:dyDescent="0.35">
      <c r="A133" s="187">
        <v>5</v>
      </c>
      <c r="B133" s="468"/>
      <c r="C133" s="99"/>
      <c r="E133" s="100"/>
      <c r="H133" s="563"/>
      <c r="J133" s="597"/>
      <c r="K133" s="563"/>
      <c r="X133" s="187"/>
    </row>
    <row r="134" spans="1:24" outlineLevel="1" x14ac:dyDescent="0.35">
      <c r="B134" s="468"/>
      <c r="C134" s="99"/>
      <c r="E134" s="100"/>
      <c r="H134" s="563"/>
      <c r="J134" s="597"/>
      <c r="K134" s="563"/>
      <c r="X134" s="187"/>
    </row>
    <row r="135" spans="1:24" outlineLevel="1" x14ac:dyDescent="0.35">
      <c r="A135" s="187">
        <v>6</v>
      </c>
      <c r="B135" s="468"/>
      <c r="C135" s="99"/>
      <c r="E135" s="100"/>
      <c r="H135" s="563"/>
      <c r="J135" s="597"/>
      <c r="K135" s="563"/>
      <c r="X135" s="187"/>
    </row>
    <row r="136" spans="1:24" outlineLevel="1" x14ac:dyDescent="0.35">
      <c r="B136" s="468"/>
      <c r="C136" s="99"/>
      <c r="E136" s="100"/>
      <c r="H136" s="563"/>
      <c r="J136" s="597"/>
      <c r="K136" s="563"/>
      <c r="X136" s="187"/>
    </row>
    <row r="137" spans="1:24" outlineLevel="1" x14ac:dyDescent="0.35">
      <c r="A137" s="187">
        <v>7</v>
      </c>
      <c r="B137" s="468"/>
      <c r="C137" s="99"/>
      <c r="E137" s="100"/>
      <c r="H137" s="563"/>
      <c r="J137" s="597"/>
      <c r="K137" s="563"/>
      <c r="X137" s="187"/>
    </row>
    <row r="138" spans="1:24" outlineLevel="1" x14ac:dyDescent="0.35">
      <c r="B138" s="468"/>
      <c r="C138" s="99"/>
      <c r="E138" s="100"/>
      <c r="H138" s="563"/>
      <c r="J138" s="597"/>
      <c r="K138" s="563"/>
      <c r="X138" s="187"/>
    </row>
    <row r="139" spans="1:24" outlineLevel="1" x14ac:dyDescent="0.35">
      <c r="A139" s="187">
        <v>8</v>
      </c>
      <c r="B139" s="468"/>
      <c r="C139" s="99"/>
      <c r="E139" s="100"/>
      <c r="H139" s="563"/>
      <c r="J139" s="597"/>
      <c r="K139" s="563"/>
      <c r="X139" s="187"/>
    </row>
    <row r="140" spans="1:24" outlineLevel="1" x14ac:dyDescent="0.35">
      <c r="B140" s="468"/>
      <c r="C140" s="99"/>
      <c r="E140" s="100"/>
      <c r="H140" s="563"/>
      <c r="J140" s="597"/>
      <c r="K140" s="563"/>
      <c r="X140" s="187"/>
    </row>
    <row r="141" spans="1:24" outlineLevel="1" x14ac:dyDescent="0.35">
      <c r="A141" s="187">
        <v>9</v>
      </c>
      <c r="B141" s="468"/>
      <c r="C141" s="99"/>
      <c r="E141" s="100"/>
      <c r="H141" s="563"/>
      <c r="J141" s="597"/>
      <c r="K141" s="563"/>
      <c r="X141" s="187"/>
    </row>
    <row r="142" spans="1:24" outlineLevel="1" x14ac:dyDescent="0.35">
      <c r="B142" s="468"/>
      <c r="C142" s="99"/>
      <c r="E142" s="100"/>
      <c r="H142" s="563"/>
      <c r="J142" s="597"/>
      <c r="K142" s="563"/>
      <c r="X142" s="187"/>
    </row>
    <row r="143" spans="1:24" outlineLevel="1" x14ac:dyDescent="0.35">
      <c r="A143" s="187">
        <v>10</v>
      </c>
      <c r="B143" s="468"/>
      <c r="C143" s="99"/>
      <c r="E143" s="100"/>
      <c r="H143" s="563"/>
      <c r="J143" s="597"/>
      <c r="K143" s="563"/>
      <c r="X143" s="187"/>
    </row>
    <row r="144" spans="1:24" outlineLevel="1" x14ac:dyDescent="0.35">
      <c r="B144" s="468"/>
      <c r="C144" s="99"/>
      <c r="E144" s="100"/>
      <c r="H144" s="563"/>
      <c r="J144" s="597"/>
      <c r="K144" s="563"/>
      <c r="X144" s="187"/>
    </row>
    <row r="145" spans="1:24" outlineLevel="1" x14ac:dyDescent="0.35">
      <c r="A145" s="187">
        <v>11</v>
      </c>
      <c r="B145" s="468"/>
      <c r="C145" s="99"/>
      <c r="E145" s="100"/>
      <c r="H145" s="563"/>
      <c r="J145" s="597"/>
      <c r="K145" s="563"/>
      <c r="X145" s="187"/>
    </row>
    <row r="146" spans="1:24" outlineLevel="1" x14ac:dyDescent="0.35">
      <c r="B146" s="468"/>
      <c r="C146" s="99"/>
      <c r="E146" s="100"/>
      <c r="H146" s="563"/>
      <c r="J146" s="597"/>
      <c r="K146" s="563"/>
      <c r="X146" s="187"/>
    </row>
    <row r="147" spans="1:24" outlineLevel="1" x14ac:dyDescent="0.35">
      <c r="A147" s="187">
        <v>12</v>
      </c>
      <c r="B147" s="468"/>
      <c r="C147" s="99"/>
      <c r="E147" s="100"/>
      <c r="H147" s="563"/>
      <c r="J147" s="597"/>
      <c r="K147" s="563"/>
      <c r="X147" s="187"/>
    </row>
    <row r="148" spans="1:24" outlineLevel="1" x14ac:dyDescent="0.35">
      <c r="B148" s="468"/>
      <c r="C148" s="99"/>
      <c r="E148" s="100"/>
      <c r="H148" s="563"/>
      <c r="J148" s="597"/>
      <c r="K148" s="563"/>
      <c r="X148" s="187"/>
    </row>
    <row r="149" spans="1:24" outlineLevel="1" x14ac:dyDescent="0.35">
      <c r="A149" s="187">
        <v>13</v>
      </c>
      <c r="B149" s="468"/>
      <c r="C149" s="99"/>
      <c r="E149" s="100"/>
      <c r="H149" s="563"/>
      <c r="J149" s="597"/>
      <c r="K149" s="563"/>
      <c r="X149" s="187"/>
    </row>
    <row r="150" spans="1:24" outlineLevel="1" x14ac:dyDescent="0.35">
      <c r="B150" s="468"/>
      <c r="C150" s="99"/>
      <c r="E150" s="100"/>
      <c r="H150" s="563"/>
      <c r="J150" s="597"/>
      <c r="K150" s="563"/>
      <c r="X150" s="187"/>
    </row>
    <row r="151" spans="1:24" outlineLevel="1" x14ac:dyDescent="0.35">
      <c r="A151" s="187">
        <v>14</v>
      </c>
      <c r="B151" s="468"/>
      <c r="C151" s="99"/>
      <c r="E151" s="100"/>
      <c r="H151" s="563"/>
      <c r="J151" s="597"/>
      <c r="K151" s="563"/>
      <c r="X151" s="187"/>
    </row>
    <row r="152" spans="1:24" outlineLevel="1" x14ac:dyDescent="0.35">
      <c r="B152" s="468"/>
      <c r="C152" s="99"/>
      <c r="E152" s="100"/>
      <c r="H152" s="563"/>
      <c r="J152" s="597"/>
      <c r="K152" s="563"/>
      <c r="X152" s="187"/>
    </row>
    <row r="153" spans="1:24" outlineLevel="1" x14ac:dyDescent="0.35">
      <c r="A153" s="187">
        <v>15</v>
      </c>
      <c r="B153" s="468"/>
      <c r="C153" s="99"/>
      <c r="E153" s="100"/>
      <c r="H153" s="563"/>
      <c r="J153" s="597"/>
      <c r="K153" s="563"/>
      <c r="X153" s="187"/>
    </row>
    <row r="154" spans="1:24" outlineLevel="1" x14ac:dyDescent="0.35">
      <c r="B154" s="468"/>
      <c r="C154" s="99"/>
      <c r="E154" s="100"/>
      <c r="H154" s="563"/>
      <c r="J154" s="597"/>
      <c r="K154" s="563"/>
      <c r="X154" s="187"/>
    </row>
    <row r="155" spans="1:24" outlineLevel="1" x14ac:dyDescent="0.35">
      <c r="A155" s="187">
        <v>16</v>
      </c>
      <c r="B155" s="468"/>
      <c r="C155" s="99"/>
      <c r="E155" s="100"/>
      <c r="H155" s="563"/>
      <c r="J155" s="597"/>
      <c r="K155" s="563"/>
      <c r="X155" s="187"/>
    </row>
    <row r="156" spans="1:24" outlineLevel="1" x14ac:dyDescent="0.35">
      <c r="B156" s="468"/>
      <c r="C156" s="99"/>
      <c r="E156" s="100"/>
      <c r="H156" s="563"/>
      <c r="J156" s="597"/>
      <c r="K156" s="563"/>
      <c r="X156" s="187"/>
    </row>
    <row r="157" spans="1:24" outlineLevel="1" x14ac:dyDescent="0.35">
      <c r="A157" s="187">
        <v>17</v>
      </c>
      <c r="B157" s="468"/>
      <c r="C157" s="99"/>
      <c r="E157" s="100"/>
      <c r="H157" s="563"/>
      <c r="J157" s="597"/>
      <c r="K157" s="563"/>
      <c r="X157" s="187"/>
    </row>
    <row r="158" spans="1:24" outlineLevel="1" x14ac:dyDescent="0.35">
      <c r="B158" s="468"/>
      <c r="C158" s="99"/>
      <c r="E158" s="100"/>
      <c r="H158" s="563"/>
      <c r="J158" s="597"/>
      <c r="K158" s="563"/>
      <c r="X158" s="187"/>
    </row>
    <row r="159" spans="1:24" outlineLevel="1" x14ac:dyDescent="0.35">
      <c r="A159" s="187">
        <v>18</v>
      </c>
      <c r="B159" s="468"/>
      <c r="C159" s="99"/>
      <c r="E159" s="100"/>
      <c r="H159" s="563"/>
      <c r="J159" s="597"/>
      <c r="K159" s="563"/>
      <c r="X159" s="187"/>
    </row>
    <row r="160" spans="1:24" outlineLevel="1" x14ac:dyDescent="0.35">
      <c r="B160" s="468"/>
      <c r="C160" s="99"/>
      <c r="E160" s="100"/>
      <c r="H160" s="563"/>
      <c r="K160" s="563"/>
      <c r="X160" s="187"/>
    </row>
    <row r="161" spans="1:24" outlineLevel="1" x14ac:dyDescent="0.35">
      <c r="A161" s="187">
        <v>19</v>
      </c>
      <c r="B161" s="468"/>
      <c r="C161" s="99"/>
      <c r="E161" s="100"/>
      <c r="H161" s="563"/>
      <c r="K161" s="563"/>
      <c r="X161" s="187"/>
    </row>
    <row r="162" spans="1:24" outlineLevel="1" x14ac:dyDescent="0.35">
      <c r="B162" s="468"/>
      <c r="C162" s="99"/>
      <c r="E162" s="100"/>
      <c r="H162" s="563"/>
      <c r="K162" s="563"/>
      <c r="X162" s="187"/>
    </row>
    <row r="163" spans="1:24" outlineLevel="1" x14ac:dyDescent="0.35">
      <c r="A163" s="187">
        <v>20</v>
      </c>
      <c r="B163" s="468"/>
      <c r="C163" s="99"/>
      <c r="E163" s="100"/>
      <c r="H163" s="563"/>
      <c r="K163" s="563"/>
      <c r="X163" s="187"/>
    </row>
    <row r="164" spans="1:24" outlineLevel="1" x14ac:dyDescent="0.35">
      <c r="B164" s="468"/>
      <c r="C164" s="99"/>
      <c r="E164" s="100"/>
      <c r="H164" s="563"/>
      <c r="K164" s="563"/>
      <c r="X164" s="187"/>
    </row>
    <row r="165" spans="1:24" outlineLevel="1" x14ac:dyDescent="0.35">
      <c r="A165" s="187">
        <v>21</v>
      </c>
      <c r="B165" s="468"/>
      <c r="C165" s="99"/>
      <c r="E165" s="100"/>
      <c r="H165" s="563"/>
      <c r="K165" s="563"/>
      <c r="X165" s="187"/>
    </row>
    <row r="166" spans="1:24" outlineLevel="1" x14ac:dyDescent="0.35">
      <c r="B166" s="468"/>
      <c r="C166" s="99"/>
      <c r="E166" s="100"/>
      <c r="H166" s="563"/>
      <c r="K166" s="563"/>
      <c r="X166" s="187"/>
    </row>
    <row r="167" spans="1:24" outlineLevel="1" x14ac:dyDescent="0.35">
      <c r="A167" s="187">
        <v>22</v>
      </c>
      <c r="B167" s="468"/>
      <c r="C167" s="99"/>
      <c r="E167" s="100"/>
      <c r="H167" s="563"/>
      <c r="K167" s="563"/>
      <c r="X167" s="187"/>
    </row>
    <row r="168" spans="1:24" outlineLevel="1" x14ac:dyDescent="0.35">
      <c r="B168" s="468"/>
      <c r="C168" s="99"/>
      <c r="E168" s="100"/>
      <c r="H168" s="563"/>
      <c r="K168" s="563"/>
      <c r="X168" s="187"/>
    </row>
    <row r="169" spans="1:24" outlineLevel="1" x14ac:dyDescent="0.35">
      <c r="A169" s="187">
        <v>23</v>
      </c>
      <c r="B169" s="468"/>
      <c r="C169" s="99"/>
      <c r="E169" s="100"/>
      <c r="H169" s="563"/>
      <c r="K169" s="563"/>
      <c r="X169" s="187"/>
    </row>
    <row r="170" spans="1:24" outlineLevel="1" x14ac:dyDescent="0.35">
      <c r="B170" s="468"/>
      <c r="C170" s="99"/>
      <c r="E170" s="100"/>
      <c r="H170" s="563"/>
      <c r="K170" s="563"/>
      <c r="X170" s="187"/>
    </row>
    <row r="171" spans="1:24" outlineLevel="1" x14ac:dyDescent="0.35">
      <c r="A171" s="187">
        <v>24</v>
      </c>
      <c r="B171" s="468"/>
      <c r="C171" s="99"/>
      <c r="E171" s="100"/>
      <c r="H171" s="563"/>
      <c r="K171" s="563"/>
      <c r="X171" s="187"/>
    </row>
    <row r="172" spans="1:24" outlineLevel="1" x14ac:dyDescent="0.35">
      <c r="B172" s="468"/>
      <c r="C172" s="99"/>
      <c r="E172" s="100"/>
      <c r="H172" s="563"/>
      <c r="K172" s="563"/>
      <c r="X172" s="187"/>
    </row>
    <row r="173" spans="1:24" outlineLevel="1" x14ac:dyDescent="0.35">
      <c r="A173" s="187">
        <v>25</v>
      </c>
      <c r="B173" s="468"/>
      <c r="C173" s="99"/>
      <c r="E173" s="100"/>
      <c r="H173" s="563"/>
      <c r="K173" s="563"/>
      <c r="X173" s="187"/>
    </row>
    <row r="174" spans="1:24" outlineLevel="1" x14ac:dyDescent="0.35">
      <c r="B174" s="468"/>
      <c r="H174" s="563"/>
      <c r="K174" s="563"/>
      <c r="X174" s="187"/>
    </row>
    <row r="175" spans="1:24" outlineLevel="1" x14ac:dyDescent="0.35">
      <c r="A175" s="187">
        <v>26</v>
      </c>
      <c r="B175" s="468"/>
      <c r="H175" s="563"/>
      <c r="K175" s="563"/>
      <c r="X175" s="187"/>
    </row>
    <row r="176" spans="1:24" outlineLevel="1" x14ac:dyDescent="0.35">
      <c r="B176" s="468"/>
      <c r="H176" s="563"/>
      <c r="K176" s="563"/>
      <c r="X176" s="187"/>
    </row>
    <row r="177" spans="1:24" outlineLevel="1" x14ac:dyDescent="0.35">
      <c r="A177" s="187">
        <v>27</v>
      </c>
      <c r="B177" s="468"/>
      <c r="H177" s="563"/>
      <c r="K177" s="563"/>
      <c r="X177" s="187"/>
    </row>
    <row r="178" spans="1:24" outlineLevel="1" x14ac:dyDescent="0.35">
      <c r="B178" s="468"/>
      <c r="H178" s="563"/>
      <c r="K178" s="563"/>
      <c r="X178" s="187"/>
    </row>
    <row r="179" spans="1:24" outlineLevel="1" x14ac:dyDescent="0.35">
      <c r="A179" s="187">
        <v>28</v>
      </c>
      <c r="B179" s="468"/>
      <c r="H179" s="563"/>
      <c r="K179" s="563"/>
      <c r="X179" s="187"/>
    </row>
    <row r="180" spans="1:24" outlineLevel="1" x14ac:dyDescent="0.35">
      <c r="B180" s="468"/>
      <c r="H180" s="563"/>
      <c r="K180" s="563"/>
      <c r="X180" s="187"/>
    </row>
    <row r="181" spans="1:24" outlineLevel="1" x14ac:dyDescent="0.35">
      <c r="A181" s="187">
        <v>29</v>
      </c>
      <c r="B181" s="468"/>
      <c r="H181" s="563"/>
      <c r="K181" s="563"/>
      <c r="X181" s="187"/>
    </row>
    <row r="182" spans="1:24" outlineLevel="1" x14ac:dyDescent="0.35">
      <c r="B182" s="468"/>
      <c r="H182" s="563"/>
      <c r="K182" s="563"/>
      <c r="X182" s="187"/>
    </row>
    <row r="183" spans="1:24" outlineLevel="1" x14ac:dyDescent="0.35">
      <c r="A183" s="187">
        <v>30</v>
      </c>
      <c r="B183" s="468"/>
      <c r="H183" s="563"/>
      <c r="K183" s="563"/>
      <c r="X183" s="187"/>
    </row>
    <row r="184" spans="1:24" outlineLevel="1" x14ac:dyDescent="0.35">
      <c r="B184" s="468"/>
      <c r="H184" s="563"/>
      <c r="K184" s="563"/>
      <c r="X184" s="187"/>
    </row>
    <row r="185" spans="1:24" outlineLevel="1" x14ac:dyDescent="0.35">
      <c r="A185" s="187">
        <v>31</v>
      </c>
      <c r="B185" s="468"/>
      <c r="H185" s="563"/>
      <c r="K185" s="563"/>
      <c r="X185" s="187"/>
    </row>
    <row r="186" spans="1:24" outlineLevel="1" x14ac:dyDescent="0.35">
      <c r="B186" s="468"/>
      <c r="H186" s="563"/>
      <c r="K186" s="563"/>
      <c r="X186" s="187"/>
    </row>
    <row r="187" spans="1:24" outlineLevel="1" x14ac:dyDescent="0.35">
      <c r="A187" s="187">
        <v>32</v>
      </c>
      <c r="B187" s="468"/>
      <c r="H187" s="563"/>
      <c r="K187" s="563"/>
      <c r="X187" s="187"/>
    </row>
    <row r="188" spans="1:24" outlineLevel="1" x14ac:dyDescent="0.35">
      <c r="B188" s="468"/>
      <c r="H188" s="563"/>
      <c r="X188" s="187"/>
    </row>
    <row r="189" spans="1:24" outlineLevel="1" x14ac:dyDescent="0.35">
      <c r="A189" s="187">
        <v>33</v>
      </c>
      <c r="B189" s="468"/>
      <c r="H189" s="563"/>
      <c r="X189" s="187"/>
    </row>
    <row r="190" spans="1:24" outlineLevel="1" x14ac:dyDescent="0.35">
      <c r="B190" s="468"/>
      <c r="H190" s="563"/>
      <c r="X190" s="187"/>
    </row>
    <row r="191" spans="1:24" outlineLevel="1" x14ac:dyDescent="0.35">
      <c r="A191" s="187">
        <v>34</v>
      </c>
      <c r="B191" s="468"/>
      <c r="H191" s="563"/>
      <c r="X191" s="187"/>
    </row>
    <row r="192" spans="1:24" outlineLevel="1" x14ac:dyDescent="0.35">
      <c r="B192" s="468"/>
      <c r="H192" s="563"/>
      <c r="X192" s="187"/>
    </row>
    <row r="193" spans="1:24" outlineLevel="1" x14ac:dyDescent="0.35">
      <c r="A193" s="187">
        <v>35</v>
      </c>
      <c r="B193" s="468"/>
      <c r="H193" s="563"/>
      <c r="X193" s="187"/>
    </row>
    <row r="194" spans="1:24" outlineLevel="1" x14ac:dyDescent="0.35">
      <c r="B194" s="468"/>
      <c r="H194" s="563"/>
      <c r="X194" s="187"/>
    </row>
    <row r="195" spans="1:24" outlineLevel="1" x14ac:dyDescent="0.35">
      <c r="A195" s="187">
        <v>36</v>
      </c>
      <c r="B195" s="468"/>
      <c r="H195" s="563"/>
      <c r="K195" s="563"/>
      <c r="X195" s="187"/>
    </row>
    <row r="196" spans="1:24" outlineLevel="1" x14ac:dyDescent="0.35">
      <c r="B196" s="468"/>
      <c r="H196" s="563"/>
      <c r="K196" s="563"/>
      <c r="X196" s="187"/>
    </row>
    <row r="197" spans="1:24" outlineLevel="1" x14ac:dyDescent="0.35">
      <c r="A197" s="187">
        <v>37</v>
      </c>
      <c r="B197" s="468"/>
      <c r="H197" s="563"/>
      <c r="K197" s="563"/>
      <c r="X197" s="187"/>
    </row>
    <row r="198" spans="1:24" outlineLevel="1" x14ac:dyDescent="0.35">
      <c r="B198" s="468"/>
      <c r="H198" s="563"/>
      <c r="K198" s="563"/>
      <c r="X198" s="187"/>
    </row>
    <row r="199" spans="1:24" outlineLevel="1" x14ac:dyDescent="0.35">
      <c r="A199" s="187">
        <v>38</v>
      </c>
      <c r="B199" s="468"/>
      <c r="H199" s="563"/>
      <c r="K199" s="563"/>
      <c r="X199" s="187"/>
    </row>
    <row r="200" spans="1:24" outlineLevel="1" x14ac:dyDescent="0.35">
      <c r="B200" s="468"/>
      <c r="H200" s="563"/>
      <c r="K200" s="563"/>
      <c r="X200" s="187"/>
    </row>
    <row r="201" spans="1:24" outlineLevel="1" x14ac:dyDescent="0.35">
      <c r="A201" s="187">
        <v>39</v>
      </c>
      <c r="B201" s="468"/>
      <c r="H201" s="563"/>
      <c r="K201" s="563"/>
      <c r="X201" s="187"/>
    </row>
    <row r="202" spans="1:24" outlineLevel="1" x14ac:dyDescent="0.35">
      <c r="B202" s="468"/>
      <c r="H202" s="563"/>
      <c r="K202" s="563"/>
      <c r="X202" s="187"/>
    </row>
    <row r="203" spans="1:24" outlineLevel="1" x14ac:dyDescent="0.35">
      <c r="B203" s="468"/>
      <c r="H203" s="563"/>
      <c r="K203" s="563"/>
      <c r="X203" s="187"/>
    </row>
    <row r="204" spans="1:24" outlineLevel="1" x14ac:dyDescent="0.35">
      <c r="B204" s="468"/>
      <c r="H204" s="563"/>
      <c r="K204" s="563"/>
      <c r="X204" s="187"/>
    </row>
    <row r="205" spans="1:24" outlineLevel="1" x14ac:dyDescent="0.35">
      <c r="B205" s="468"/>
      <c r="H205" s="563"/>
      <c r="K205" s="563"/>
      <c r="X205" s="187"/>
    </row>
    <row r="206" spans="1:24" outlineLevel="1" x14ac:dyDescent="0.35">
      <c r="B206" s="468"/>
      <c r="H206" s="563"/>
      <c r="K206" s="563"/>
      <c r="X206" s="187"/>
    </row>
    <row r="207" spans="1:24" outlineLevel="1" x14ac:dyDescent="0.35">
      <c r="B207" s="468"/>
      <c r="H207" s="563"/>
      <c r="K207" s="563"/>
      <c r="X207" s="187"/>
    </row>
    <row r="208" spans="1:24" outlineLevel="1" x14ac:dyDescent="0.35">
      <c r="B208" s="468"/>
      <c r="H208" s="563"/>
      <c r="K208" s="563"/>
      <c r="X208" s="187"/>
    </row>
    <row r="209" spans="1:24" outlineLevel="1" x14ac:dyDescent="0.35">
      <c r="B209" s="468"/>
      <c r="H209" s="563"/>
      <c r="K209" s="563"/>
      <c r="X209" s="187"/>
    </row>
    <row r="210" spans="1:24" outlineLevel="1" x14ac:dyDescent="0.35">
      <c r="B210" s="468"/>
      <c r="H210" s="563"/>
      <c r="K210" s="563"/>
      <c r="X210" s="187"/>
    </row>
    <row r="211" spans="1:24" outlineLevel="1" x14ac:dyDescent="0.35">
      <c r="B211" s="468"/>
      <c r="H211" s="563"/>
      <c r="K211" s="563"/>
      <c r="X211" s="187"/>
    </row>
    <row r="212" spans="1:24" outlineLevel="1" x14ac:dyDescent="0.35">
      <c r="B212" s="468"/>
      <c r="H212" s="563"/>
      <c r="K212" s="563"/>
      <c r="X212" s="187"/>
    </row>
    <row r="213" spans="1:24" outlineLevel="1" x14ac:dyDescent="0.35">
      <c r="B213" s="468"/>
      <c r="H213" s="563"/>
      <c r="K213" s="563"/>
      <c r="X213" s="187"/>
    </row>
    <row r="214" spans="1:24" outlineLevel="1" x14ac:dyDescent="0.35">
      <c r="B214" s="468"/>
      <c r="H214" s="563"/>
      <c r="K214" s="563"/>
      <c r="X214" s="187"/>
    </row>
    <row r="215" spans="1:24" outlineLevel="1" x14ac:dyDescent="0.35">
      <c r="B215" s="468"/>
      <c r="H215" s="563"/>
      <c r="K215" s="563"/>
      <c r="X215" s="187"/>
    </row>
    <row r="216" spans="1:24" outlineLevel="1" x14ac:dyDescent="0.35">
      <c r="B216" s="468"/>
      <c r="H216" s="563"/>
      <c r="K216" s="563"/>
      <c r="X216" s="187"/>
    </row>
    <row r="217" spans="1:24" outlineLevel="1" x14ac:dyDescent="0.35">
      <c r="B217" s="468"/>
      <c r="H217" s="563"/>
      <c r="K217" s="563"/>
      <c r="X217" s="187"/>
    </row>
    <row r="218" spans="1:24" outlineLevel="1" x14ac:dyDescent="0.35">
      <c r="B218" s="468"/>
      <c r="H218" s="563"/>
      <c r="K218" s="563"/>
      <c r="X218" s="187"/>
    </row>
    <row r="219" spans="1:24" outlineLevel="1" x14ac:dyDescent="0.35">
      <c r="B219" s="468"/>
      <c r="H219" s="563"/>
      <c r="K219" s="563"/>
      <c r="X219" s="187"/>
    </row>
    <row r="220" spans="1:24" outlineLevel="1" x14ac:dyDescent="0.35">
      <c r="B220" s="468"/>
      <c r="H220" s="563"/>
      <c r="K220" s="563"/>
      <c r="X220" s="187"/>
    </row>
    <row r="221" spans="1:24" ht="13.15" outlineLevel="1" thickBot="1" x14ac:dyDescent="0.4">
      <c r="B221" s="468"/>
      <c r="K221" s="563"/>
      <c r="X221" s="187"/>
    </row>
    <row r="222" spans="1:24" s="592" customFormat="1" ht="21" thickBot="1" x14ac:dyDescent="0.65">
      <c r="A222" s="590" t="s">
        <v>468</v>
      </c>
      <c r="B222" s="591"/>
      <c r="D222" s="593"/>
      <c r="E222" s="594"/>
      <c r="H222" s="595"/>
    </row>
    <row r="223" spans="1:24" s="562" customFormat="1" ht="13.15" x14ac:dyDescent="0.4">
      <c r="A223" s="562" t="s">
        <v>30</v>
      </c>
      <c r="B223" s="596" t="s">
        <v>423</v>
      </c>
      <c r="C223" s="562" t="s">
        <v>31</v>
      </c>
      <c r="D223" s="596" t="s">
        <v>26</v>
      </c>
      <c r="E223" s="562" t="s">
        <v>77</v>
      </c>
      <c r="F223" s="562" t="s">
        <v>78</v>
      </c>
    </row>
    <row r="224" spans="1:24" ht="13.5" customHeight="1" outlineLevel="1" x14ac:dyDescent="0.35">
      <c r="A224" s="187">
        <v>1</v>
      </c>
      <c r="B224" s="468"/>
      <c r="C224" s="468"/>
      <c r="D224" s="468"/>
      <c r="E224" s="468"/>
      <c r="F224" s="468"/>
      <c r="G224" s="468"/>
      <c r="H224" s="563"/>
      <c r="K224" s="563"/>
      <c r="X224" s="187"/>
    </row>
    <row r="225" spans="1:24" ht="13.5" customHeight="1" outlineLevel="1" x14ac:dyDescent="0.35">
      <c r="B225" s="468"/>
      <c r="C225" s="99"/>
      <c r="E225" s="100"/>
      <c r="H225" s="563"/>
      <c r="K225" s="563"/>
      <c r="X225" s="187"/>
    </row>
    <row r="226" spans="1:24" ht="13.5" customHeight="1" outlineLevel="1" x14ac:dyDescent="0.35">
      <c r="A226" s="187">
        <v>2</v>
      </c>
      <c r="B226" s="468"/>
      <c r="C226" s="99"/>
      <c r="E226" s="100"/>
      <c r="H226" s="563"/>
      <c r="K226" s="563"/>
      <c r="X226" s="187"/>
    </row>
    <row r="227" spans="1:24" ht="13.5" customHeight="1" outlineLevel="1" x14ac:dyDescent="0.35">
      <c r="B227" s="468"/>
      <c r="C227" s="99"/>
      <c r="E227" s="100"/>
      <c r="H227" s="563"/>
      <c r="K227" s="563"/>
      <c r="X227" s="187"/>
    </row>
    <row r="228" spans="1:24" ht="13.5" customHeight="1" outlineLevel="1" x14ac:dyDescent="0.35">
      <c r="A228" s="187">
        <v>3</v>
      </c>
      <c r="B228" s="468"/>
      <c r="C228" s="99"/>
      <c r="E228" s="100"/>
      <c r="H228" s="563"/>
      <c r="I228" s="598"/>
      <c r="K228" s="563"/>
      <c r="X228" s="187"/>
    </row>
    <row r="229" spans="1:24" ht="13.5" customHeight="1" outlineLevel="1" x14ac:dyDescent="0.35">
      <c r="B229" s="468"/>
      <c r="C229" s="99"/>
      <c r="E229" s="100"/>
      <c r="H229" s="563"/>
      <c r="K229" s="563"/>
      <c r="X229" s="187"/>
    </row>
    <row r="230" spans="1:24" ht="13.5" customHeight="1" outlineLevel="1" x14ac:dyDescent="0.35">
      <c r="A230" s="187">
        <v>4</v>
      </c>
      <c r="B230" s="468"/>
      <c r="C230" s="99"/>
      <c r="E230" s="100"/>
      <c r="H230" s="563"/>
      <c r="K230" s="563"/>
      <c r="X230" s="187"/>
    </row>
    <row r="231" spans="1:24" ht="13.5" customHeight="1" outlineLevel="1" x14ac:dyDescent="0.35">
      <c r="B231" s="468"/>
      <c r="C231" s="99"/>
      <c r="E231" s="100"/>
      <c r="H231" s="563"/>
      <c r="K231" s="563"/>
      <c r="X231" s="187"/>
    </row>
    <row r="232" spans="1:24" ht="13.5" customHeight="1" outlineLevel="1" x14ac:dyDescent="0.35">
      <c r="A232" s="187">
        <v>5</v>
      </c>
      <c r="B232" s="468"/>
      <c r="C232" s="468"/>
      <c r="D232" s="468"/>
      <c r="E232" s="468"/>
      <c r="F232" s="468"/>
      <c r="G232" s="468"/>
      <c r="H232" s="468"/>
      <c r="K232" s="563"/>
      <c r="X232" s="187"/>
    </row>
    <row r="233" spans="1:24" ht="13.5" customHeight="1" outlineLevel="1" x14ac:dyDescent="0.35">
      <c r="B233" s="468"/>
      <c r="C233" s="99"/>
      <c r="E233" s="100"/>
      <c r="H233" s="563"/>
      <c r="K233" s="563"/>
      <c r="X233" s="187"/>
    </row>
    <row r="234" spans="1:24" ht="13.5" customHeight="1" outlineLevel="1" x14ac:dyDescent="0.35">
      <c r="A234" s="187">
        <v>6</v>
      </c>
      <c r="B234" s="468"/>
      <c r="C234" s="99"/>
      <c r="E234" s="100"/>
      <c r="H234" s="563"/>
      <c r="K234" s="563"/>
      <c r="X234" s="187"/>
    </row>
    <row r="235" spans="1:24" ht="13.5" customHeight="1" outlineLevel="1" x14ac:dyDescent="0.35">
      <c r="B235" s="468"/>
      <c r="C235" s="99"/>
      <c r="E235" s="100"/>
      <c r="H235" s="563"/>
      <c r="K235" s="563"/>
      <c r="X235" s="187"/>
    </row>
    <row r="236" spans="1:24" ht="13.5" customHeight="1" outlineLevel="1" x14ac:dyDescent="0.35">
      <c r="A236" s="187">
        <v>7</v>
      </c>
      <c r="B236" s="468"/>
      <c r="C236" s="99"/>
      <c r="E236" s="100"/>
      <c r="H236" s="563"/>
      <c r="K236" s="563"/>
      <c r="X236" s="187"/>
    </row>
    <row r="237" spans="1:24" ht="13.5" customHeight="1" outlineLevel="1" x14ac:dyDescent="0.35">
      <c r="B237" s="468"/>
      <c r="C237" s="99"/>
      <c r="E237" s="100"/>
      <c r="H237" s="563"/>
      <c r="K237" s="563"/>
      <c r="X237" s="187"/>
    </row>
    <row r="238" spans="1:24" ht="13.5" customHeight="1" outlineLevel="1" x14ac:dyDescent="0.35">
      <c r="A238" s="187">
        <v>8</v>
      </c>
      <c r="B238" s="468"/>
      <c r="C238" s="99"/>
      <c r="E238" s="100"/>
      <c r="H238" s="563"/>
      <c r="K238" s="563"/>
      <c r="X238" s="187"/>
    </row>
    <row r="239" spans="1:24" ht="13.5" customHeight="1" outlineLevel="1" x14ac:dyDescent="0.35">
      <c r="B239" s="468"/>
      <c r="C239" s="99"/>
      <c r="E239" s="100"/>
      <c r="H239" s="563"/>
      <c r="K239" s="563"/>
      <c r="X239" s="187"/>
    </row>
    <row r="240" spans="1:24" ht="13.5" customHeight="1" outlineLevel="1" x14ac:dyDescent="0.35">
      <c r="A240" s="187">
        <v>9</v>
      </c>
      <c r="B240" s="468"/>
      <c r="C240" s="99"/>
      <c r="E240" s="100"/>
      <c r="H240" s="563"/>
      <c r="K240" s="563"/>
      <c r="X240" s="187"/>
    </row>
    <row r="241" spans="1:24" ht="13.5" customHeight="1" outlineLevel="1" x14ac:dyDescent="0.35">
      <c r="B241" s="468"/>
      <c r="C241" s="99"/>
      <c r="E241" s="100"/>
      <c r="H241" s="563"/>
      <c r="K241" s="563"/>
      <c r="X241" s="187"/>
    </row>
    <row r="242" spans="1:24" ht="13.5" customHeight="1" outlineLevel="1" x14ac:dyDescent="0.35">
      <c r="A242" s="187">
        <v>10</v>
      </c>
      <c r="B242" s="468"/>
      <c r="C242" s="99"/>
      <c r="E242" s="100"/>
      <c r="H242" s="563"/>
      <c r="K242" s="563"/>
      <c r="X242" s="187"/>
    </row>
    <row r="243" spans="1:24" ht="13.5" customHeight="1" outlineLevel="1" x14ac:dyDescent="0.35">
      <c r="B243" s="468"/>
      <c r="C243" s="99"/>
      <c r="E243" s="100"/>
      <c r="H243" s="563"/>
      <c r="K243" s="563"/>
      <c r="X243" s="187"/>
    </row>
    <row r="244" spans="1:24" ht="13.5" customHeight="1" outlineLevel="1" x14ac:dyDescent="0.35">
      <c r="A244" s="187">
        <v>11</v>
      </c>
      <c r="B244" s="468"/>
      <c r="C244" s="99"/>
      <c r="E244" s="100"/>
      <c r="H244" s="563"/>
      <c r="K244" s="563"/>
      <c r="X244" s="187"/>
    </row>
    <row r="245" spans="1:24" ht="13.5" customHeight="1" outlineLevel="1" x14ac:dyDescent="0.35">
      <c r="B245" s="468"/>
      <c r="C245" s="99"/>
      <c r="E245" s="100"/>
      <c r="H245" s="563"/>
      <c r="K245" s="563"/>
      <c r="X245" s="187"/>
    </row>
    <row r="246" spans="1:24" ht="13.5" customHeight="1" outlineLevel="1" x14ac:dyDescent="0.35">
      <c r="A246" s="187">
        <v>12</v>
      </c>
      <c r="B246" s="468"/>
      <c r="C246" s="99"/>
      <c r="E246" s="100"/>
      <c r="H246" s="563"/>
      <c r="K246" s="563"/>
      <c r="X246" s="187"/>
    </row>
    <row r="247" spans="1:24" ht="13.5" customHeight="1" outlineLevel="1" x14ac:dyDescent="0.35">
      <c r="B247" s="468"/>
      <c r="C247" s="99"/>
      <c r="E247" s="100"/>
      <c r="H247" s="563"/>
      <c r="K247" s="563"/>
      <c r="X247" s="187"/>
    </row>
    <row r="248" spans="1:24" ht="13.5" customHeight="1" outlineLevel="1" x14ac:dyDescent="0.35">
      <c r="A248" s="187">
        <v>13</v>
      </c>
      <c r="B248" s="468"/>
      <c r="C248" s="99"/>
      <c r="E248" s="100"/>
      <c r="H248" s="563"/>
      <c r="K248" s="563"/>
      <c r="X248" s="187"/>
    </row>
    <row r="249" spans="1:24" ht="13.5" customHeight="1" outlineLevel="1" x14ac:dyDescent="0.35">
      <c r="B249" s="468"/>
      <c r="C249" s="99"/>
      <c r="E249" s="100"/>
      <c r="H249" s="563"/>
      <c r="K249" s="563"/>
      <c r="X249" s="187"/>
    </row>
    <row r="250" spans="1:24" ht="13.5" customHeight="1" outlineLevel="1" x14ac:dyDescent="0.35">
      <c r="A250" s="187">
        <v>14</v>
      </c>
      <c r="B250" s="468"/>
      <c r="C250" s="99"/>
      <c r="E250" s="100"/>
      <c r="H250" s="563"/>
      <c r="K250" s="563"/>
      <c r="X250" s="187"/>
    </row>
    <row r="251" spans="1:24" ht="13.5" customHeight="1" outlineLevel="1" x14ac:dyDescent="0.35">
      <c r="B251" s="468"/>
      <c r="C251" s="99"/>
      <c r="E251" s="100"/>
      <c r="H251" s="563"/>
      <c r="K251" s="563"/>
      <c r="X251" s="187"/>
    </row>
    <row r="252" spans="1:24" ht="13.5" customHeight="1" outlineLevel="1" x14ac:dyDescent="0.35">
      <c r="A252" s="187">
        <v>15</v>
      </c>
      <c r="B252" s="468"/>
      <c r="C252" s="99"/>
      <c r="E252" s="100"/>
      <c r="H252" s="563"/>
      <c r="K252" s="563"/>
      <c r="X252" s="187"/>
    </row>
    <row r="253" spans="1:24" ht="13.5" customHeight="1" outlineLevel="1" x14ac:dyDescent="0.35">
      <c r="B253" s="468"/>
      <c r="C253" s="99"/>
      <c r="E253" s="100"/>
      <c r="H253" s="563"/>
      <c r="K253" s="563"/>
      <c r="X253" s="187"/>
    </row>
    <row r="254" spans="1:24" ht="13.5" customHeight="1" outlineLevel="1" x14ac:dyDescent="0.35">
      <c r="A254" s="187">
        <v>16</v>
      </c>
      <c r="B254" s="468"/>
      <c r="C254" s="99"/>
      <c r="E254" s="100"/>
      <c r="H254" s="563"/>
      <c r="K254" s="563"/>
      <c r="X254" s="187"/>
    </row>
    <row r="255" spans="1:24" ht="13.5" customHeight="1" outlineLevel="1" x14ac:dyDescent="0.35">
      <c r="B255" s="468"/>
      <c r="C255" s="99"/>
      <c r="E255" s="100"/>
      <c r="H255" s="563"/>
      <c r="K255" s="563"/>
      <c r="X255" s="187"/>
    </row>
    <row r="256" spans="1:24" ht="13.5" customHeight="1" outlineLevel="1" x14ac:dyDescent="0.35">
      <c r="A256" s="187">
        <v>17</v>
      </c>
      <c r="B256" s="468"/>
      <c r="C256" s="99"/>
      <c r="E256" s="100"/>
      <c r="H256" s="563"/>
      <c r="K256" s="563"/>
      <c r="X256" s="187"/>
    </row>
    <row r="257" spans="1:24" ht="13.5" customHeight="1" outlineLevel="1" x14ac:dyDescent="0.35">
      <c r="B257" s="468"/>
      <c r="C257" s="99"/>
      <c r="E257" s="100"/>
      <c r="H257" s="563"/>
      <c r="K257" s="563"/>
      <c r="X257" s="187"/>
    </row>
    <row r="258" spans="1:24" ht="13.5" customHeight="1" outlineLevel="1" x14ac:dyDescent="0.35">
      <c r="A258" s="187">
        <v>18</v>
      </c>
      <c r="B258" s="468"/>
      <c r="C258" s="99"/>
      <c r="E258" s="100"/>
      <c r="H258" s="563"/>
      <c r="K258" s="563"/>
      <c r="X258" s="187"/>
    </row>
    <row r="259" spans="1:24" ht="13.5" customHeight="1" outlineLevel="1" x14ac:dyDescent="0.35">
      <c r="B259" s="468"/>
      <c r="C259" s="99"/>
      <c r="E259" s="100"/>
      <c r="H259" s="563"/>
      <c r="K259" s="563"/>
      <c r="X259" s="187"/>
    </row>
    <row r="260" spans="1:24" ht="13.5" customHeight="1" outlineLevel="1" x14ac:dyDescent="0.35">
      <c r="A260" s="187">
        <v>19</v>
      </c>
      <c r="B260" s="468"/>
      <c r="C260" s="99"/>
      <c r="E260" s="100"/>
      <c r="H260" s="563"/>
      <c r="K260" s="563"/>
      <c r="X260" s="187"/>
    </row>
    <row r="261" spans="1:24" ht="13.5" customHeight="1" outlineLevel="1" x14ac:dyDescent="0.35">
      <c r="B261" s="468"/>
      <c r="C261" s="99"/>
      <c r="E261" s="100"/>
      <c r="H261" s="563"/>
      <c r="K261" s="563"/>
      <c r="X261" s="187"/>
    </row>
    <row r="262" spans="1:24" ht="13.5" customHeight="1" outlineLevel="1" x14ac:dyDescent="0.35">
      <c r="A262" s="187">
        <v>20</v>
      </c>
      <c r="B262" s="468"/>
      <c r="C262" s="99"/>
      <c r="E262" s="100"/>
      <c r="H262" s="563"/>
      <c r="K262" s="563"/>
      <c r="X262" s="187"/>
    </row>
    <row r="263" spans="1:24" ht="13.5" customHeight="1" outlineLevel="1" x14ac:dyDescent="0.35">
      <c r="B263" s="468"/>
      <c r="C263" s="99"/>
      <c r="E263" s="100"/>
      <c r="H263" s="563"/>
      <c r="K263" s="563"/>
      <c r="X263" s="187"/>
    </row>
    <row r="264" spans="1:24" ht="13.5" customHeight="1" outlineLevel="1" x14ac:dyDescent="0.35">
      <c r="A264" s="187">
        <v>21</v>
      </c>
      <c r="B264" s="468"/>
      <c r="C264" s="99"/>
      <c r="E264" s="100"/>
      <c r="H264" s="563"/>
      <c r="K264" s="563"/>
      <c r="X264" s="187"/>
    </row>
    <row r="265" spans="1:24" ht="13.5" customHeight="1" outlineLevel="1" x14ac:dyDescent="0.35">
      <c r="B265" s="468"/>
      <c r="C265" s="99"/>
      <c r="E265" s="100"/>
      <c r="H265" s="563"/>
      <c r="K265" s="563"/>
      <c r="X265" s="187"/>
    </row>
    <row r="266" spans="1:24" ht="13.5" customHeight="1" outlineLevel="1" x14ac:dyDescent="0.35">
      <c r="A266" s="187">
        <v>22</v>
      </c>
      <c r="B266" s="468"/>
      <c r="C266" s="99"/>
      <c r="E266" s="100"/>
      <c r="H266" s="563"/>
      <c r="K266" s="563"/>
      <c r="X266" s="187"/>
    </row>
    <row r="267" spans="1:24" ht="13.5" customHeight="1" outlineLevel="1" x14ac:dyDescent="0.35">
      <c r="B267" s="468"/>
      <c r="C267" s="99"/>
      <c r="E267" s="100"/>
      <c r="H267" s="563"/>
      <c r="K267" s="563"/>
      <c r="X267" s="187"/>
    </row>
    <row r="268" spans="1:24" ht="13.5" customHeight="1" outlineLevel="1" x14ac:dyDescent="0.35">
      <c r="A268" s="187">
        <v>23</v>
      </c>
      <c r="B268" s="468"/>
      <c r="C268" s="99"/>
      <c r="E268" s="100"/>
      <c r="H268" s="563"/>
      <c r="K268" s="563"/>
      <c r="X268" s="187"/>
    </row>
    <row r="269" spans="1:24" ht="13.5" customHeight="1" outlineLevel="1" x14ac:dyDescent="0.35">
      <c r="B269" s="468"/>
      <c r="C269" s="99"/>
      <c r="E269" s="100"/>
      <c r="H269" s="563"/>
      <c r="K269" s="563"/>
      <c r="X269" s="187"/>
    </row>
    <row r="270" spans="1:24" ht="13.5" customHeight="1" outlineLevel="1" x14ac:dyDescent="0.35">
      <c r="A270" s="187">
        <v>24</v>
      </c>
      <c r="B270" s="468"/>
      <c r="C270" s="99"/>
      <c r="E270" s="100"/>
      <c r="H270" s="563"/>
      <c r="K270" s="563"/>
      <c r="X270" s="187"/>
    </row>
    <row r="271" spans="1:24" ht="13.5" customHeight="1" outlineLevel="1" x14ac:dyDescent="0.35">
      <c r="B271" s="468"/>
      <c r="C271" s="99"/>
      <c r="E271" s="100"/>
      <c r="H271" s="563"/>
      <c r="K271" s="563"/>
      <c r="X271" s="187"/>
    </row>
    <row r="272" spans="1:24" ht="13.5" customHeight="1" outlineLevel="1" x14ac:dyDescent="0.35">
      <c r="A272" s="187">
        <v>25</v>
      </c>
      <c r="B272" s="468"/>
      <c r="C272" s="99"/>
      <c r="E272" s="100"/>
      <c r="H272" s="563"/>
      <c r="K272" s="563"/>
      <c r="X272" s="187"/>
    </row>
    <row r="273" spans="1:24" ht="13.5" customHeight="1" outlineLevel="1" x14ac:dyDescent="0.35">
      <c r="B273" s="468"/>
      <c r="C273" s="99"/>
      <c r="E273" s="100"/>
      <c r="H273" s="563"/>
      <c r="K273" s="563"/>
      <c r="X273" s="187"/>
    </row>
    <row r="274" spans="1:24" ht="13.5" customHeight="1" outlineLevel="1" x14ac:dyDescent="0.35">
      <c r="A274" s="187">
        <v>26</v>
      </c>
      <c r="B274" s="468"/>
      <c r="C274" s="99"/>
      <c r="E274" s="100"/>
      <c r="H274" s="563"/>
      <c r="K274" s="563"/>
      <c r="X274" s="187"/>
    </row>
    <row r="275" spans="1:24" ht="13.5" customHeight="1" outlineLevel="1" x14ac:dyDescent="0.35">
      <c r="B275" s="468"/>
      <c r="H275" s="563"/>
      <c r="K275" s="563"/>
      <c r="X275" s="187"/>
    </row>
    <row r="276" spans="1:24" ht="13.5" customHeight="1" outlineLevel="1" x14ac:dyDescent="0.35">
      <c r="A276" s="187">
        <v>27</v>
      </c>
      <c r="B276" s="468"/>
      <c r="H276" s="563"/>
      <c r="K276" s="563"/>
      <c r="X276" s="187"/>
    </row>
    <row r="277" spans="1:24" ht="13.5" customHeight="1" outlineLevel="1" x14ac:dyDescent="0.35">
      <c r="B277" s="468"/>
      <c r="H277" s="563"/>
      <c r="K277" s="563"/>
      <c r="X277" s="187"/>
    </row>
    <row r="278" spans="1:24" ht="13.5" customHeight="1" outlineLevel="1" x14ac:dyDescent="0.35">
      <c r="A278" s="187">
        <v>28</v>
      </c>
      <c r="B278" s="468"/>
      <c r="H278" s="563"/>
      <c r="K278" s="563"/>
      <c r="X278" s="187"/>
    </row>
    <row r="279" spans="1:24" ht="13.5" customHeight="1" outlineLevel="1" x14ac:dyDescent="0.35">
      <c r="B279" s="468"/>
      <c r="H279" s="563"/>
      <c r="K279" s="563"/>
      <c r="X279" s="187"/>
    </row>
    <row r="280" spans="1:24" ht="13.5" customHeight="1" outlineLevel="1" x14ac:dyDescent="0.35">
      <c r="A280" s="187">
        <v>29</v>
      </c>
      <c r="B280" s="468"/>
      <c r="H280" s="563"/>
      <c r="K280" s="563"/>
      <c r="X280" s="187"/>
    </row>
    <row r="281" spans="1:24" ht="13.5" customHeight="1" outlineLevel="1" x14ac:dyDescent="0.35">
      <c r="B281" s="468"/>
      <c r="H281" s="563"/>
      <c r="K281" s="563"/>
      <c r="X281" s="187"/>
    </row>
    <row r="282" spans="1:24" ht="13.5" customHeight="1" outlineLevel="1" x14ac:dyDescent="0.35">
      <c r="A282" s="187">
        <v>30</v>
      </c>
      <c r="B282" s="468"/>
      <c r="H282" s="563"/>
      <c r="K282" s="563"/>
      <c r="X282" s="187"/>
    </row>
    <row r="283" spans="1:24" ht="13.5" customHeight="1" outlineLevel="1" x14ac:dyDescent="0.35">
      <c r="B283" s="468"/>
      <c r="H283" s="563"/>
      <c r="K283" s="563"/>
      <c r="X283" s="187"/>
    </row>
    <row r="284" spans="1:24" ht="13.5" customHeight="1" outlineLevel="1" x14ac:dyDescent="0.35">
      <c r="A284" s="187">
        <v>31</v>
      </c>
      <c r="B284" s="468"/>
      <c r="H284" s="563"/>
      <c r="K284" s="563"/>
    </row>
    <row r="285" spans="1:24" ht="13.5" customHeight="1" outlineLevel="1" x14ac:dyDescent="0.35">
      <c r="B285" s="468"/>
      <c r="H285" s="563"/>
      <c r="K285" s="563"/>
    </row>
    <row r="286" spans="1:24" ht="13.5" customHeight="1" outlineLevel="1" x14ac:dyDescent="0.35">
      <c r="A286" s="187">
        <v>32</v>
      </c>
      <c r="B286" s="468"/>
      <c r="H286" s="563"/>
      <c r="K286" s="563"/>
    </row>
    <row r="287" spans="1:24" ht="13.5" customHeight="1" outlineLevel="1" x14ac:dyDescent="0.35">
      <c r="B287" s="468"/>
      <c r="H287" s="563"/>
      <c r="K287" s="563"/>
    </row>
    <row r="288" spans="1:24" ht="13.5" customHeight="1" outlineLevel="1" x14ac:dyDescent="0.35">
      <c r="A288" s="187">
        <v>33</v>
      </c>
      <c r="B288" s="468"/>
      <c r="H288" s="563"/>
      <c r="K288" s="563"/>
    </row>
    <row r="289" spans="1:11" ht="13.5" customHeight="1" outlineLevel="1" x14ac:dyDescent="0.35">
      <c r="B289" s="468"/>
      <c r="H289" s="563"/>
      <c r="K289" s="563"/>
    </row>
    <row r="290" spans="1:11" ht="13.5" customHeight="1" outlineLevel="1" x14ac:dyDescent="0.35">
      <c r="A290" s="187">
        <v>34</v>
      </c>
      <c r="B290" s="468"/>
      <c r="H290" s="563"/>
      <c r="K290" s="563"/>
    </row>
    <row r="291" spans="1:11" ht="13.5" customHeight="1" outlineLevel="1" x14ac:dyDescent="0.35">
      <c r="B291" s="468"/>
      <c r="H291" s="563"/>
      <c r="K291" s="563"/>
    </row>
    <row r="292" spans="1:11" ht="13.5" customHeight="1" outlineLevel="1" x14ac:dyDescent="0.35">
      <c r="A292" s="187">
        <v>35</v>
      </c>
      <c r="B292" s="468"/>
      <c r="H292" s="563"/>
      <c r="K292" s="563"/>
    </row>
    <row r="293" spans="1:11" ht="13.5" customHeight="1" outlineLevel="1" x14ac:dyDescent="0.35">
      <c r="B293" s="468"/>
      <c r="H293" s="563"/>
      <c r="K293" s="563"/>
    </row>
    <row r="294" spans="1:11" ht="13.5" customHeight="1" outlineLevel="1" x14ac:dyDescent="0.35">
      <c r="B294" s="468"/>
      <c r="H294" s="563"/>
      <c r="K294" s="563"/>
    </row>
    <row r="295" spans="1:11" ht="13.5" customHeight="1" outlineLevel="1" x14ac:dyDescent="0.35">
      <c r="A295" s="187">
        <v>36</v>
      </c>
      <c r="B295" s="468"/>
      <c r="H295" s="563"/>
      <c r="K295" s="563"/>
    </row>
    <row r="296" spans="1:11" ht="13.5" customHeight="1" outlineLevel="1" x14ac:dyDescent="0.35">
      <c r="B296" s="468"/>
      <c r="H296" s="563"/>
      <c r="K296" s="563"/>
    </row>
    <row r="297" spans="1:11" ht="13.5" customHeight="1" outlineLevel="1" x14ac:dyDescent="0.35">
      <c r="A297" s="187">
        <v>37</v>
      </c>
      <c r="B297" s="468"/>
      <c r="H297" s="563"/>
      <c r="K297" s="563"/>
    </row>
    <row r="298" spans="1:11" ht="13.5" customHeight="1" outlineLevel="1" x14ac:dyDescent="0.35">
      <c r="B298" s="468"/>
      <c r="H298" s="563"/>
      <c r="K298" s="563"/>
    </row>
    <row r="299" spans="1:11" ht="13.5" customHeight="1" outlineLevel="1" x14ac:dyDescent="0.35">
      <c r="A299" s="187">
        <v>38</v>
      </c>
      <c r="B299" s="468"/>
      <c r="H299" s="563"/>
      <c r="K299" s="563"/>
    </row>
    <row r="300" spans="1:11" ht="13.5" customHeight="1" outlineLevel="1" x14ac:dyDescent="0.35">
      <c r="B300" s="468"/>
      <c r="H300" s="563"/>
      <c r="K300" s="563"/>
    </row>
    <row r="301" spans="1:11" ht="13.5" customHeight="1" outlineLevel="1" x14ac:dyDescent="0.35">
      <c r="A301" s="187">
        <v>39</v>
      </c>
      <c r="B301" s="468"/>
      <c r="H301" s="563"/>
      <c r="K301" s="563"/>
    </row>
    <row r="302" spans="1:11" ht="13.5" customHeight="1" outlineLevel="1" x14ac:dyDescent="0.35">
      <c r="B302" s="468"/>
      <c r="H302" s="563"/>
      <c r="K302" s="563"/>
    </row>
    <row r="303" spans="1:11" ht="13.5" customHeight="1" outlineLevel="1" x14ac:dyDescent="0.35">
      <c r="B303" s="468"/>
      <c r="K303" s="563"/>
    </row>
    <row r="304" spans="1:11" ht="13.5" customHeight="1" outlineLevel="1" x14ac:dyDescent="0.35">
      <c r="B304" s="468"/>
      <c r="K304" s="563"/>
    </row>
    <row r="305" spans="2:11" ht="13.5" customHeight="1" outlineLevel="1" x14ac:dyDescent="0.35">
      <c r="B305" s="468"/>
      <c r="K305" s="563"/>
    </row>
    <row r="306" spans="2:11" ht="13.5" customHeight="1" outlineLevel="1" x14ac:dyDescent="0.35">
      <c r="B306" s="468"/>
      <c r="K306" s="563"/>
    </row>
    <row r="307" spans="2:11" ht="13.5" customHeight="1" outlineLevel="1" x14ac:dyDescent="0.35">
      <c r="B307" s="468"/>
      <c r="K307" s="563"/>
    </row>
    <row r="308" spans="2:11" ht="13.5" customHeight="1" outlineLevel="1" x14ac:dyDescent="0.35">
      <c r="B308" s="468"/>
      <c r="K308" s="563"/>
    </row>
    <row r="309" spans="2:11" ht="13.5" customHeight="1" outlineLevel="1" x14ac:dyDescent="0.35">
      <c r="B309" s="468"/>
      <c r="K309" s="563"/>
    </row>
    <row r="310" spans="2:11" ht="13.5" customHeight="1" outlineLevel="1" x14ac:dyDescent="0.35">
      <c r="B310" s="468"/>
      <c r="K310" s="563"/>
    </row>
    <row r="311" spans="2:11" ht="13.5" customHeight="1" outlineLevel="1" x14ac:dyDescent="0.35">
      <c r="B311" s="468"/>
      <c r="K311" s="563"/>
    </row>
    <row r="312" spans="2:11" ht="13.5" customHeight="1" outlineLevel="1" x14ac:dyDescent="0.35">
      <c r="B312" s="468"/>
      <c r="K312" s="563"/>
    </row>
    <row r="313" spans="2:11" ht="13.5" customHeight="1" outlineLevel="1" x14ac:dyDescent="0.35">
      <c r="B313" s="468"/>
      <c r="K313" s="563"/>
    </row>
    <row r="314" spans="2:11" ht="13.5" customHeight="1" outlineLevel="1" x14ac:dyDescent="0.35">
      <c r="B314" s="468"/>
      <c r="K314" s="563"/>
    </row>
    <row r="315" spans="2:11" ht="13.5" customHeight="1" outlineLevel="1" x14ac:dyDescent="0.35">
      <c r="B315" s="468"/>
      <c r="K315" s="563"/>
    </row>
    <row r="316" spans="2:11" ht="13.5" customHeight="1" outlineLevel="1" x14ac:dyDescent="0.35">
      <c r="B316" s="468"/>
      <c r="K316" s="563"/>
    </row>
    <row r="317" spans="2:11" ht="13.5" customHeight="1" outlineLevel="1" x14ac:dyDescent="0.35">
      <c r="B317" s="468"/>
      <c r="K317" s="563"/>
    </row>
    <row r="318" spans="2:11" ht="13.5" customHeight="1" outlineLevel="1" x14ac:dyDescent="0.35">
      <c r="B318" s="468"/>
      <c r="K318" s="563"/>
    </row>
    <row r="319" spans="2:11" ht="13.5" customHeight="1" outlineLevel="1" x14ac:dyDescent="0.35">
      <c r="B319" s="468"/>
      <c r="K319" s="563"/>
    </row>
    <row r="320" spans="2:11" ht="13.5" customHeight="1" outlineLevel="1" x14ac:dyDescent="0.35">
      <c r="B320" s="468"/>
      <c r="K320" s="563"/>
    </row>
    <row r="321" spans="1:24" ht="13.5" customHeight="1" outlineLevel="1" thickBot="1" x14ac:dyDescent="0.4">
      <c r="B321" s="468"/>
      <c r="K321" s="563"/>
    </row>
    <row r="322" spans="1:24" s="592" customFormat="1" ht="21" thickBot="1" x14ac:dyDescent="0.65">
      <c r="A322" s="590" t="s">
        <v>114</v>
      </c>
      <c r="B322" s="591"/>
      <c r="D322" s="593"/>
      <c r="E322" s="594"/>
      <c r="H322" s="595"/>
      <c r="X322" s="599"/>
    </row>
    <row r="323" spans="1:24" s="562" customFormat="1" ht="13.15" x14ac:dyDescent="0.4">
      <c r="A323" s="562" t="s">
        <v>30</v>
      </c>
      <c r="B323" s="596" t="s">
        <v>423</v>
      </c>
      <c r="C323" s="562" t="s">
        <v>31</v>
      </c>
      <c r="D323" s="596" t="s">
        <v>26</v>
      </c>
      <c r="E323" s="562" t="s">
        <v>77</v>
      </c>
      <c r="F323" s="562" t="s">
        <v>78</v>
      </c>
      <c r="X323" s="600"/>
    </row>
    <row r="324" spans="1:24" ht="13.5" customHeight="1" outlineLevel="2" x14ac:dyDescent="0.35">
      <c r="A324" s="187">
        <v>1</v>
      </c>
      <c r="B324" s="468"/>
      <c r="C324" s="99"/>
      <c r="E324" s="100"/>
      <c r="H324" s="563"/>
      <c r="K324" s="563"/>
    </row>
    <row r="325" spans="1:24" ht="13.5" customHeight="1" outlineLevel="2" x14ac:dyDescent="0.35">
      <c r="B325" s="468"/>
      <c r="C325" s="99"/>
      <c r="E325" s="100"/>
      <c r="H325" s="563"/>
      <c r="K325" s="563"/>
    </row>
    <row r="326" spans="1:24" ht="13.5" customHeight="1" outlineLevel="2" x14ac:dyDescent="0.35">
      <c r="A326" s="187">
        <v>2</v>
      </c>
      <c r="B326" s="468"/>
      <c r="C326" s="99"/>
      <c r="E326" s="100"/>
      <c r="H326" s="563"/>
      <c r="K326" s="563"/>
    </row>
    <row r="327" spans="1:24" ht="13.5" customHeight="1" outlineLevel="2" x14ac:dyDescent="0.35">
      <c r="B327" s="468"/>
      <c r="C327" s="99"/>
      <c r="E327" s="100"/>
      <c r="H327" s="563"/>
      <c r="K327" s="563"/>
    </row>
    <row r="328" spans="1:24" ht="13.5" customHeight="1" outlineLevel="2" x14ac:dyDescent="0.35">
      <c r="A328" s="187">
        <v>3</v>
      </c>
      <c r="B328" s="468"/>
      <c r="C328" s="99"/>
      <c r="E328" s="100"/>
      <c r="H328" s="563"/>
      <c r="K328" s="563"/>
    </row>
    <row r="329" spans="1:24" ht="13.5" customHeight="1" outlineLevel="2" x14ac:dyDescent="0.35">
      <c r="B329" s="468"/>
      <c r="C329" s="99"/>
      <c r="E329" s="100"/>
      <c r="H329" s="563"/>
      <c r="K329" s="563"/>
    </row>
    <row r="330" spans="1:24" ht="13.5" customHeight="1" outlineLevel="2" x14ac:dyDescent="0.35">
      <c r="A330" s="187">
        <v>4</v>
      </c>
      <c r="B330" s="468"/>
      <c r="C330" s="99"/>
      <c r="E330" s="100"/>
      <c r="H330" s="563"/>
      <c r="K330" s="563"/>
    </row>
    <row r="331" spans="1:24" ht="13.5" customHeight="1" outlineLevel="2" x14ac:dyDescent="0.35">
      <c r="B331" s="468"/>
      <c r="C331" s="99"/>
      <c r="E331" s="100"/>
      <c r="H331" s="563"/>
      <c r="K331" s="563"/>
    </row>
    <row r="332" spans="1:24" ht="13.5" customHeight="1" outlineLevel="2" x14ac:dyDescent="0.35">
      <c r="A332" s="187">
        <v>5</v>
      </c>
      <c r="B332" s="468"/>
      <c r="C332" s="99"/>
      <c r="E332" s="100"/>
      <c r="H332" s="563"/>
      <c r="K332" s="563"/>
    </row>
    <row r="333" spans="1:24" ht="13.5" customHeight="1" outlineLevel="2" x14ac:dyDescent="0.35">
      <c r="B333" s="468"/>
      <c r="C333" s="99"/>
      <c r="E333" s="100"/>
      <c r="H333" s="563"/>
      <c r="K333" s="563"/>
    </row>
    <row r="334" spans="1:24" ht="13.5" customHeight="1" outlineLevel="2" x14ac:dyDescent="0.35">
      <c r="A334" s="187">
        <v>6</v>
      </c>
      <c r="B334" s="468"/>
      <c r="C334" s="99"/>
      <c r="E334" s="100"/>
      <c r="H334" s="563"/>
      <c r="K334" s="563"/>
    </row>
    <row r="335" spans="1:24" ht="13.5" customHeight="1" outlineLevel="2" x14ac:dyDescent="0.35">
      <c r="B335" s="468"/>
      <c r="C335" s="99"/>
      <c r="E335" s="100"/>
      <c r="H335" s="563"/>
      <c r="K335" s="563"/>
    </row>
    <row r="336" spans="1:24" ht="13.5" customHeight="1" outlineLevel="2" x14ac:dyDescent="0.35">
      <c r="A336" s="187">
        <v>7</v>
      </c>
      <c r="B336" s="468"/>
      <c r="C336" s="99"/>
      <c r="E336" s="100"/>
      <c r="H336" s="563"/>
      <c r="K336" s="563"/>
    </row>
    <row r="337" spans="1:11" ht="13.5" customHeight="1" outlineLevel="2" x14ac:dyDescent="0.35">
      <c r="B337" s="468"/>
      <c r="C337" s="99"/>
      <c r="E337" s="100"/>
      <c r="H337" s="563"/>
      <c r="K337" s="563"/>
    </row>
    <row r="338" spans="1:11" ht="13.5" customHeight="1" outlineLevel="2" x14ac:dyDescent="0.35">
      <c r="A338" s="187">
        <v>8</v>
      </c>
      <c r="B338" s="468"/>
      <c r="C338" s="99"/>
      <c r="E338" s="100"/>
      <c r="H338" s="563"/>
      <c r="K338" s="563"/>
    </row>
    <row r="339" spans="1:11" ht="13.5" customHeight="1" outlineLevel="2" x14ac:dyDescent="0.35">
      <c r="B339" s="468"/>
      <c r="C339" s="99"/>
      <c r="E339" s="100"/>
      <c r="H339" s="563"/>
      <c r="K339" s="563"/>
    </row>
    <row r="340" spans="1:11" ht="13.5" customHeight="1" outlineLevel="2" x14ac:dyDescent="0.35">
      <c r="A340" s="187">
        <v>9</v>
      </c>
      <c r="B340" s="468"/>
      <c r="C340" s="99"/>
      <c r="E340" s="100"/>
      <c r="H340" s="563"/>
      <c r="K340" s="563"/>
    </row>
    <row r="341" spans="1:11" ht="13.5" customHeight="1" outlineLevel="2" x14ac:dyDescent="0.35">
      <c r="B341" s="468"/>
      <c r="C341" s="99"/>
      <c r="E341" s="100"/>
      <c r="H341" s="563"/>
      <c r="K341" s="563"/>
    </row>
    <row r="342" spans="1:11" ht="13.5" customHeight="1" outlineLevel="2" x14ac:dyDescent="0.35">
      <c r="A342" s="187">
        <v>10</v>
      </c>
      <c r="B342" s="468"/>
      <c r="C342" s="99"/>
      <c r="E342" s="100"/>
      <c r="H342" s="563"/>
      <c r="K342" s="563"/>
    </row>
    <row r="343" spans="1:11" ht="13.5" customHeight="1" outlineLevel="2" x14ac:dyDescent="0.35">
      <c r="B343" s="468"/>
      <c r="C343" s="99"/>
      <c r="E343" s="100"/>
      <c r="H343" s="563"/>
      <c r="K343" s="563"/>
    </row>
    <row r="344" spans="1:11" ht="13.5" customHeight="1" outlineLevel="2" x14ac:dyDescent="0.35">
      <c r="A344" s="187">
        <v>11</v>
      </c>
      <c r="B344" s="468"/>
      <c r="C344" s="99"/>
      <c r="E344" s="100"/>
      <c r="H344" s="563"/>
      <c r="K344" s="563"/>
    </row>
    <row r="345" spans="1:11" ht="13.5" customHeight="1" outlineLevel="2" x14ac:dyDescent="0.35">
      <c r="B345" s="468"/>
      <c r="C345" s="99"/>
      <c r="E345" s="100"/>
      <c r="H345" s="563"/>
      <c r="K345" s="563"/>
    </row>
    <row r="346" spans="1:11" ht="13.5" customHeight="1" outlineLevel="2" x14ac:dyDescent="0.35">
      <c r="A346" s="187">
        <v>12</v>
      </c>
      <c r="B346" s="468"/>
      <c r="C346" s="99"/>
      <c r="E346" s="100"/>
      <c r="H346" s="563"/>
      <c r="K346" s="563"/>
    </row>
    <row r="347" spans="1:11" ht="13.5" customHeight="1" outlineLevel="2" x14ac:dyDescent="0.35">
      <c r="B347" s="468"/>
      <c r="C347" s="99"/>
      <c r="E347" s="100"/>
      <c r="H347" s="563"/>
      <c r="K347" s="563"/>
    </row>
    <row r="348" spans="1:11" ht="13.5" customHeight="1" outlineLevel="2" x14ac:dyDescent="0.35">
      <c r="A348" s="187">
        <v>13</v>
      </c>
      <c r="B348" s="468"/>
      <c r="C348" s="99"/>
      <c r="E348" s="100"/>
      <c r="H348" s="563"/>
      <c r="K348" s="563"/>
    </row>
    <row r="349" spans="1:11" ht="13.5" customHeight="1" outlineLevel="2" x14ac:dyDescent="0.35">
      <c r="B349" s="468"/>
      <c r="C349" s="99"/>
      <c r="E349" s="100"/>
      <c r="H349" s="563"/>
      <c r="K349" s="563"/>
    </row>
    <row r="350" spans="1:11" ht="13.5" customHeight="1" outlineLevel="2" x14ac:dyDescent="0.35">
      <c r="A350" s="187">
        <v>14</v>
      </c>
      <c r="B350" s="468"/>
      <c r="C350" s="99"/>
      <c r="E350" s="100"/>
      <c r="H350" s="563"/>
      <c r="K350" s="563"/>
    </row>
    <row r="351" spans="1:11" ht="13.5" customHeight="1" outlineLevel="2" x14ac:dyDescent="0.35">
      <c r="B351" s="468"/>
      <c r="C351" s="99"/>
      <c r="E351" s="100"/>
      <c r="H351" s="563"/>
      <c r="K351" s="563"/>
    </row>
    <row r="352" spans="1:11" ht="13.5" customHeight="1" outlineLevel="2" x14ac:dyDescent="0.35">
      <c r="A352" s="187">
        <v>15</v>
      </c>
      <c r="B352" s="468"/>
      <c r="C352" s="601"/>
      <c r="D352" s="602"/>
      <c r="E352" s="603"/>
      <c r="F352" s="598"/>
      <c r="G352" s="598"/>
      <c r="H352" s="598"/>
      <c r="K352" s="563"/>
    </row>
    <row r="353" spans="1:11" ht="13.5" customHeight="1" outlineLevel="2" x14ac:dyDescent="0.35">
      <c r="B353" s="468"/>
      <c r="H353" s="563"/>
      <c r="K353" s="563"/>
    </row>
    <row r="354" spans="1:11" ht="13.5" customHeight="1" outlineLevel="2" x14ac:dyDescent="0.35">
      <c r="A354" s="187">
        <v>16</v>
      </c>
      <c r="B354" s="468"/>
      <c r="H354" s="563"/>
      <c r="K354" s="563"/>
    </row>
    <row r="355" spans="1:11" ht="13.5" customHeight="1" outlineLevel="2" x14ac:dyDescent="0.35">
      <c r="B355" s="468"/>
      <c r="H355" s="563"/>
      <c r="K355" s="563"/>
    </row>
    <row r="356" spans="1:11" ht="13.5" customHeight="1" outlineLevel="2" x14ac:dyDescent="0.35">
      <c r="A356" s="187">
        <v>17</v>
      </c>
      <c r="B356" s="468"/>
      <c r="H356" s="563"/>
      <c r="K356" s="563"/>
    </row>
    <row r="357" spans="1:11" ht="13.5" customHeight="1" outlineLevel="2" x14ac:dyDescent="0.35">
      <c r="B357" s="468"/>
      <c r="H357" s="563"/>
      <c r="K357" s="563"/>
    </row>
    <row r="358" spans="1:11" ht="13.5" customHeight="1" outlineLevel="2" x14ac:dyDescent="0.35">
      <c r="A358" s="187">
        <v>18</v>
      </c>
      <c r="B358" s="468"/>
      <c r="H358" s="563"/>
      <c r="K358" s="563"/>
    </row>
    <row r="359" spans="1:11" ht="13.5" customHeight="1" outlineLevel="2" x14ac:dyDescent="0.35">
      <c r="B359" s="468"/>
      <c r="H359" s="563"/>
      <c r="K359" s="563"/>
    </row>
    <row r="360" spans="1:11" ht="13.5" customHeight="1" outlineLevel="2" x14ac:dyDescent="0.35">
      <c r="A360" s="187">
        <v>19</v>
      </c>
      <c r="B360" s="468"/>
      <c r="H360" s="563"/>
      <c r="K360" s="563"/>
    </row>
    <row r="361" spans="1:11" ht="13.5" customHeight="1" outlineLevel="2" x14ac:dyDescent="0.35">
      <c r="B361" s="468"/>
      <c r="H361" s="563"/>
      <c r="K361" s="563"/>
    </row>
    <row r="362" spans="1:11" ht="13.5" customHeight="1" outlineLevel="2" x14ac:dyDescent="0.35">
      <c r="A362" s="187">
        <v>20</v>
      </c>
      <c r="B362" s="468"/>
      <c r="H362" s="563"/>
      <c r="K362" s="563"/>
    </row>
    <row r="363" spans="1:11" ht="13.5" customHeight="1" outlineLevel="2" x14ac:dyDescent="0.35">
      <c r="B363" s="468"/>
      <c r="H363" s="563"/>
      <c r="K363" s="563"/>
    </row>
    <row r="364" spans="1:11" ht="13.5" customHeight="1" outlineLevel="2" x14ac:dyDescent="0.35">
      <c r="A364" s="187">
        <v>21</v>
      </c>
      <c r="B364" s="468"/>
      <c r="H364" s="563"/>
      <c r="K364" s="563"/>
    </row>
    <row r="365" spans="1:11" ht="13.5" customHeight="1" outlineLevel="2" x14ac:dyDescent="0.35">
      <c r="B365" s="468"/>
      <c r="H365" s="563"/>
      <c r="K365" s="563"/>
    </row>
    <row r="366" spans="1:11" ht="13.5" customHeight="1" outlineLevel="2" x14ac:dyDescent="0.35">
      <c r="A366" s="187">
        <v>22</v>
      </c>
      <c r="B366" s="468"/>
      <c r="H366" s="563"/>
      <c r="K366" s="563"/>
    </row>
    <row r="367" spans="1:11" ht="13.5" customHeight="1" outlineLevel="2" x14ac:dyDescent="0.35">
      <c r="B367" s="468"/>
      <c r="H367" s="563"/>
      <c r="K367" s="563"/>
    </row>
    <row r="368" spans="1:11" ht="13.5" customHeight="1" outlineLevel="2" x14ac:dyDescent="0.35">
      <c r="A368" s="187">
        <v>23</v>
      </c>
      <c r="B368" s="468"/>
      <c r="H368" s="563"/>
      <c r="K368" s="563"/>
    </row>
    <row r="369" spans="1:8" ht="13.5" customHeight="1" outlineLevel="2" x14ac:dyDescent="0.35">
      <c r="B369" s="468"/>
      <c r="H369" s="563"/>
    </row>
    <row r="370" spans="1:8" ht="13.5" customHeight="1" outlineLevel="2" x14ac:dyDescent="0.35">
      <c r="A370" s="187">
        <v>24</v>
      </c>
      <c r="B370" s="468"/>
      <c r="G370" s="598"/>
      <c r="H370" s="563"/>
    </row>
    <row r="371" spans="1:8" ht="13.5" customHeight="1" outlineLevel="2" x14ac:dyDescent="0.35">
      <c r="B371" s="468"/>
      <c r="H371" s="563"/>
    </row>
    <row r="372" spans="1:8" ht="13.5" customHeight="1" outlineLevel="2" x14ac:dyDescent="0.35">
      <c r="A372" s="187">
        <v>25</v>
      </c>
      <c r="B372" s="468"/>
      <c r="H372" s="563"/>
    </row>
    <row r="373" spans="1:8" ht="13.5" customHeight="1" outlineLevel="2" x14ac:dyDescent="0.35">
      <c r="B373" s="468"/>
      <c r="H373" s="563"/>
    </row>
    <row r="374" spans="1:8" ht="13.5" customHeight="1" outlineLevel="2" x14ac:dyDescent="0.35">
      <c r="A374" s="187">
        <v>26</v>
      </c>
      <c r="B374" s="468"/>
      <c r="H374" s="563"/>
    </row>
    <row r="375" spans="1:8" ht="13.5" customHeight="1" outlineLevel="2" x14ac:dyDescent="0.35">
      <c r="B375" s="468"/>
      <c r="H375" s="563"/>
    </row>
    <row r="376" spans="1:8" ht="13.5" customHeight="1" outlineLevel="2" x14ac:dyDescent="0.35">
      <c r="A376" s="187">
        <v>27</v>
      </c>
      <c r="B376" s="468"/>
      <c r="H376" s="563"/>
    </row>
    <row r="377" spans="1:8" ht="13.5" customHeight="1" outlineLevel="2" x14ac:dyDescent="0.35">
      <c r="D377" s="468"/>
      <c r="E377" s="187"/>
    </row>
    <row r="378" spans="1:8" ht="13.5" customHeight="1" outlineLevel="2" x14ac:dyDescent="0.35">
      <c r="A378" s="187">
        <v>28</v>
      </c>
      <c r="D378" s="468"/>
      <c r="E378" s="187"/>
    </row>
    <row r="379" spans="1:8" ht="13.5" customHeight="1" outlineLevel="2" x14ac:dyDescent="0.35">
      <c r="D379" s="468"/>
      <c r="E379" s="187"/>
    </row>
    <row r="380" spans="1:8" ht="13.5" customHeight="1" outlineLevel="2" x14ac:dyDescent="0.35">
      <c r="A380" s="187">
        <v>29</v>
      </c>
      <c r="D380" s="468"/>
      <c r="E380" s="187"/>
    </row>
    <row r="381" spans="1:8" ht="13.5" customHeight="1" outlineLevel="2" x14ac:dyDescent="0.35">
      <c r="D381" s="468"/>
      <c r="E381" s="187"/>
    </row>
    <row r="382" spans="1:8" ht="13.5" customHeight="1" outlineLevel="2" x14ac:dyDescent="0.35">
      <c r="A382" s="187">
        <v>30</v>
      </c>
      <c r="D382" s="468"/>
      <c r="E382" s="187"/>
    </row>
    <row r="383" spans="1:8" ht="13.5" customHeight="1" outlineLevel="2" x14ac:dyDescent="0.35">
      <c r="D383" s="468"/>
      <c r="E383" s="187"/>
    </row>
    <row r="384" spans="1:8" ht="13.5" customHeight="1" outlineLevel="2" x14ac:dyDescent="0.35">
      <c r="A384" s="187">
        <v>31</v>
      </c>
      <c r="D384" s="468"/>
      <c r="E384" s="187"/>
    </row>
    <row r="385" spans="1:5" ht="13.5" customHeight="1" outlineLevel="2" x14ac:dyDescent="0.35">
      <c r="D385" s="468"/>
      <c r="E385" s="187"/>
    </row>
    <row r="386" spans="1:5" ht="13.5" customHeight="1" outlineLevel="2" x14ac:dyDescent="0.35">
      <c r="A386" s="187">
        <v>32</v>
      </c>
      <c r="D386" s="468"/>
      <c r="E386" s="187"/>
    </row>
    <row r="387" spans="1:5" ht="13.5" customHeight="1" outlineLevel="2" x14ac:dyDescent="0.35">
      <c r="D387" s="468"/>
      <c r="E387" s="187"/>
    </row>
    <row r="388" spans="1:5" ht="13.5" customHeight="1" outlineLevel="2" x14ac:dyDescent="0.35">
      <c r="A388" s="187">
        <v>33</v>
      </c>
      <c r="D388" s="468"/>
      <c r="E388" s="187"/>
    </row>
    <row r="389" spans="1:5" ht="13.5" customHeight="1" outlineLevel="2" x14ac:dyDescent="0.35">
      <c r="D389" s="468"/>
      <c r="E389" s="187"/>
    </row>
    <row r="390" spans="1:5" ht="13.5" customHeight="1" outlineLevel="2" x14ac:dyDescent="0.35">
      <c r="A390" s="187">
        <v>34</v>
      </c>
      <c r="D390" s="468"/>
      <c r="E390" s="187"/>
    </row>
    <row r="391" spans="1:5" ht="13.5" customHeight="1" outlineLevel="2" x14ac:dyDescent="0.35">
      <c r="D391" s="468"/>
      <c r="E391" s="187"/>
    </row>
    <row r="392" spans="1:5" ht="13.5" customHeight="1" outlineLevel="2" x14ac:dyDescent="0.35">
      <c r="A392" s="187">
        <v>35</v>
      </c>
      <c r="D392" s="468"/>
      <c r="E392" s="187"/>
    </row>
    <row r="393" spans="1:5" ht="13.5" customHeight="1" outlineLevel="2" x14ac:dyDescent="0.35">
      <c r="D393" s="468"/>
      <c r="E393" s="187"/>
    </row>
    <row r="394" spans="1:5" ht="13.5" customHeight="1" outlineLevel="2" x14ac:dyDescent="0.35">
      <c r="A394" s="187">
        <v>36</v>
      </c>
      <c r="D394" s="468"/>
      <c r="E394" s="187"/>
    </row>
    <row r="395" spans="1:5" ht="13.5" customHeight="1" outlineLevel="2" x14ac:dyDescent="0.35">
      <c r="D395" s="468"/>
      <c r="E395" s="187"/>
    </row>
    <row r="396" spans="1:5" ht="13.5" customHeight="1" outlineLevel="2" x14ac:dyDescent="0.35">
      <c r="A396" s="187">
        <v>37</v>
      </c>
      <c r="D396" s="468"/>
      <c r="E396" s="187"/>
    </row>
    <row r="397" spans="1:5" ht="13.5" customHeight="1" outlineLevel="2" x14ac:dyDescent="0.35">
      <c r="D397" s="468"/>
      <c r="E397" s="187"/>
    </row>
    <row r="398" spans="1:5" ht="13.5" customHeight="1" outlineLevel="2" x14ac:dyDescent="0.35">
      <c r="A398" s="187">
        <v>38</v>
      </c>
      <c r="D398" s="468"/>
      <c r="E398" s="187"/>
    </row>
    <row r="399" spans="1:5" ht="13.5" customHeight="1" outlineLevel="2" x14ac:dyDescent="0.35">
      <c r="D399" s="468"/>
      <c r="E399" s="187"/>
    </row>
    <row r="400" spans="1:5" ht="13.5" customHeight="1" outlineLevel="2" x14ac:dyDescent="0.35">
      <c r="A400" s="187">
        <v>39</v>
      </c>
      <c r="D400" s="468"/>
      <c r="E400" s="187"/>
    </row>
    <row r="401" spans="2:5" ht="13.5" customHeight="1" outlineLevel="2" x14ac:dyDescent="0.35">
      <c r="D401" s="468"/>
      <c r="E401" s="187"/>
    </row>
    <row r="402" spans="2:5" ht="13.5" customHeight="1" outlineLevel="2" x14ac:dyDescent="0.35">
      <c r="B402" s="468"/>
    </row>
    <row r="403" spans="2:5" ht="13.5" customHeight="1" outlineLevel="2" x14ac:dyDescent="0.35">
      <c r="B403" s="468"/>
    </row>
    <row r="404" spans="2:5" ht="13.5" customHeight="1" outlineLevel="2" x14ac:dyDescent="0.35">
      <c r="B404" s="468"/>
    </row>
    <row r="405" spans="2:5" ht="13.5" customHeight="1" outlineLevel="2" x14ac:dyDescent="0.35">
      <c r="B405" s="468"/>
    </row>
    <row r="406" spans="2:5" ht="13.5" customHeight="1" outlineLevel="2" x14ac:dyDescent="0.35">
      <c r="B406" s="468"/>
    </row>
    <row r="407" spans="2:5" ht="13.5" customHeight="1" outlineLevel="2" x14ac:dyDescent="0.35">
      <c r="B407" s="468"/>
    </row>
    <row r="408" spans="2:5" ht="13.5" customHeight="1" outlineLevel="2" x14ac:dyDescent="0.35">
      <c r="B408" s="468"/>
    </row>
    <row r="409" spans="2:5" ht="13.5" customHeight="1" outlineLevel="2" x14ac:dyDescent="0.35">
      <c r="B409" s="468"/>
    </row>
    <row r="410" spans="2:5" ht="13.5" customHeight="1" outlineLevel="2" x14ac:dyDescent="0.35">
      <c r="B410" s="468"/>
    </row>
    <row r="411" spans="2:5" ht="13.5" customHeight="1" outlineLevel="2" x14ac:dyDescent="0.35">
      <c r="B411" s="468"/>
    </row>
    <row r="412" spans="2:5" ht="13.5" customHeight="1" outlineLevel="2" x14ac:dyDescent="0.35">
      <c r="B412" s="468"/>
    </row>
    <row r="413" spans="2:5" ht="13.5" customHeight="1" outlineLevel="2" x14ac:dyDescent="0.35">
      <c r="B413" s="468"/>
    </row>
    <row r="414" spans="2:5" ht="13.5" customHeight="1" outlineLevel="2" x14ac:dyDescent="0.35">
      <c r="B414" s="468"/>
    </row>
    <row r="415" spans="2:5" ht="13.5" customHeight="1" outlineLevel="2" x14ac:dyDescent="0.35">
      <c r="B415" s="468"/>
    </row>
    <row r="416" spans="2:5" ht="13.5" customHeight="1" outlineLevel="2" x14ac:dyDescent="0.35">
      <c r="B416" s="468"/>
    </row>
    <row r="417" spans="1:24" ht="13.5" customHeight="1" outlineLevel="2" x14ac:dyDescent="0.35">
      <c r="B417" s="468"/>
    </row>
    <row r="418" spans="1:24" ht="13.5" customHeight="1" outlineLevel="2" x14ac:dyDescent="0.35">
      <c r="B418" s="468"/>
    </row>
    <row r="419" spans="1:24" ht="13.5" customHeight="1" outlineLevel="2" x14ac:dyDescent="0.35">
      <c r="B419" s="468"/>
    </row>
    <row r="420" spans="1:24" ht="13.5" customHeight="1" outlineLevel="2" thickBot="1" x14ac:dyDescent="0.4">
      <c r="B420" s="468"/>
    </row>
    <row r="421" spans="1:24" s="592" customFormat="1" ht="21" customHeight="1" outlineLevel="1" thickBot="1" x14ac:dyDescent="0.65">
      <c r="A421" s="590" t="s">
        <v>88</v>
      </c>
      <c r="B421" s="591"/>
      <c r="D421" s="593"/>
      <c r="E421" s="594"/>
      <c r="H421" s="595"/>
      <c r="X421" s="599"/>
    </row>
    <row r="422" spans="1:24" s="562" customFormat="1" ht="13.5" customHeight="1" outlineLevel="2" x14ac:dyDescent="0.4">
      <c r="A422" s="562" t="s">
        <v>30</v>
      </c>
      <c r="B422" s="596" t="s">
        <v>423</v>
      </c>
      <c r="C422" s="562" t="s">
        <v>31</v>
      </c>
      <c r="D422" s="596" t="s">
        <v>26</v>
      </c>
      <c r="E422" s="562" t="s">
        <v>77</v>
      </c>
      <c r="F422" s="562" t="s">
        <v>78</v>
      </c>
      <c r="X422" s="600"/>
    </row>
    <row r="423" spans="1:24" ht="13.5" customHeight="1" outlineLevel="2" x14ac:dyDescent="0.35">
      <c r="A423" s="187">
        <v>1</v>
      </c>
      <c r="B423" s="468"/>
      <c r="C423" s="99"/>
      <c r="E423" s="100"/>
      <c r="H423" s="563"/>
      <c r="K423" s="563"/>
    </row>
    <row r="424" spans="1:24" ht="13.5" customHeight="1" outlineLevel="2" x14ac:dyDescent="0.35">
      <c r="B424" s="468"/>
      <c r="C424" s="99"/>
      <c r="E424" s="100"/>
      <c r="H424" s="563"/>
    </row>
    <row r="425" spans="1:24" ht="13.5" customHeight="1" outlineLevel="2" x14ac:dyDescent="0.35">
      <c r="A425" s="187">
        <v>2</v>
      </c>
      <c r="B425" s="468"/>
      <c r="C425" s="99"/>
      <c r="E425" s="100"/>
      <c r="H425" s="563"/>
      <c r="K425" s="563"/>
    </row>
    <row r="426" spans="1:24" ht="13.5" customHeight="1" outlineLevel="2" x14ac:dyDescent="0.35">
      <c r="B426" s="468"/>
      <c r="C426" s="99"/>
      <c r="E426" s="100"/>
      <c r="H426" s="563"/>
    </row>
    <row r="427" spans="1:24" ht="13.5" customHeight="1" outlineLevel="2" x14ac:dyDescent="0.35">
      <c r="A427" s="187">
        <v>3</v>
      </c>
      <c r="B427" s="468"/>
      <c r="C427" s="99"/>
      <c r="E427" s="100"/>
      <c r="H427" s="563"/>
      <c r="K427" s="563"/>
    </row>
    <row r="428" spans="1:24" ht="13.5" customHeight="1" outlineLevel="2" x14ac:dyDescent="0.35">
      <c r="B428" s="468"/>
      <c r="C428" s="604"/>
      <c r="E428" s="605"/>
      <c r="H428" s="563"/>
    </row>
    <row r="429" spans="1:24" ht="13.5" customHeight="1" outlineLevel="2" x14ac:dyDescent="0.35">
      <c r="A429" s="187">
        <v>4</v>
      </c>
      <c r="B429" s="468"/>
      <c r="C429" s="99"/>
      <c r="E429" s="100"/>
      <c r="H429" s="563"/>
      <c r="K429" s="563"/>
    </row>
    <row r="430" spans="1:24" ht="13.5" customHeight="1" outlineLevel="2" x14ac:dyDescent="0.35">
      <c r="B430" s="468"/>
      <c r="C430" s="604"/>
      <c r="E430" s="605"/>
      <c r="H430" s="563"/>
      <c r="K430" s="563"/>
    </row>
    <row r="431" spans="1:24" ht="13.5" customHeight="1" outlineLevel="2" x14ac:dyDescent="0.35">
      <c r="A431" s="187">
        <v>5</v>
      </c>
      <c r="B431" s="468"/>
      <c r="C431" s="99"/>
      <c r="E431" s="100"/>
      <c r="H431" s="563"/>
      <c r="K431" s="563"/>
    </row>
    <row r="432" spans="1:24" ht="13.5" customHeight="1" outlineLevel="2" x14ac:dyDescent="0.35">
      <c r="B432" s="468"/>
      <c r="C432" s="604"/>
      <c r="E432" s="605"/>
      <c r="H432" s="563"/>
    </row>
    <row r="433" spans="1:11" ht="13.5" customHeight="1" outlineLevel="2" x14ac:dyDescent="0.35">
      <c r="A433" s="187">
        <v>6</v>
      </c>
      <c r="B433" s="468"/>
      <c r="C433" s="99"/>
      <c r="E433" s="100"/>
      <c r="H433" s="563"/>
      <c r="K433" s="563"/>
    </row>
    <row r="434" spans="1:11" ht="13.5" customHeight="1" outlineLevel="2" x14ac:dyDescent="0.35">
      <c r="B434" s="468"/>
      <c r="C434" s="604"/>
      <c r="E434" s="605"/>
      <c r="H434" s="563"/>
      <c r="K434" s="563"/>
    </row>
    <row r="435" spans="1:11" ht="13.5" customHeight="1" outlineLevel="2" x14ac:dyDescent="0.35">
      <c r="A435" s="187">
        <v>7</v>
      </c>
      <c r="B435" s="468"/>
      <c r="C435" s="99"/>
      <c r="E435" s="100"/>
      <c r="H435" s="563"/>
    </row>
    <row r="436" spans="1:11" ht="13.5" customHeight="1" outlineLevel="2" x14ac:dyDescent="0.35">
      <c r="B436" s="468"/>
      <c r="C436" s="604"/>
      <c r="E436" s="605"/>
      <c r="H436" s="563"/>
      <c r="K436" s="563"/>
    </row>
    <row r="437" spans="1:11" ht="13.5" customHeight="1" outlineLevel="2" x14ac:dyDescent="0.35">
      <c r="A437" s="187">
        <v>8</v>
      </c>
      <c r="B437" s="468"/>
      <c r="C437" s="99"/>
      <c r="E437" s="100"/>
      <c r="H437" s="563"/>
      <c r="K437" s="563"/>
    </row>
    <row r="438" spans="1:11" ht="13.5" customHeight="1" outlineLevel="2" x14ac:dyDescent="0.35">
      <c r="B438" s="468"/>
      <c r="C438" s="604"/>
      <c r="E438" s="605"/>
      <c r="H438" s="563"/>
      <c r="K438" s="563"/>
    </row>
    <row r="439" spans="1:11" ht="13.5" customHeight="1" outlineLevel="2" x14ac:dyDescent="0.35">
      <c r="A439" s="187">
        <v>9</v>
      </c>
      <c r="B439" s="468"/>
      <c r="C439" s="99"/>
      <c r="E439" s="100"/>
      <c r="H439" s="563"/>
    </row>
    <row r="440" spans="1:11" ht="13.5" customHeight="1" outlineLevel="2" x14ac:dyDescent="0.35">
      <c r="B440" s="468"/>
      <c r="C440" s="604"/>
      <c r="E440" s="605"/>
      <c r="H440" s="563"/>
      <c r="K440" s="563"/>
    </row>
    <row r="441" spans="1:11" ht="13.5" customHeight="1" outlineLevel="2" x14ac:dyDescent="0.35">
      <c r="A441" s="187">
        <v>10</v>
      </c>
      <c r="B441" s="468"/>
      <c r="C441" s="99"/>
      <c r="E441" s="100"/>
      <c r="H441" s="563"/>
      <c r="K441" s="563"/>
    </row>
    <row r="442" spans="1:11" ht="13.5" customHeight="1" outlineLevel="2" x14ac:dyDescent="0.35">
      <c r="B442" s="468"/>
      <c r="C442" s="604"/>
      <c r="E442" s="605"/>
      <c r="H442" s="563"/>
      <c r="K442" s="563"/>
    </row>
    <row r="443" spans="1:11" ht="13.5" customHeight="1" outlineLevel="2" x14ac:dyDescent="0.35">
      <c r="A443" s="187">
        <v>11</v>
      </c>
      <c r="B443" s="468"/>
      <c r="C443" s="99"/>
      <c r="E443" s="100"/>
      <c r="H443" s="563"/>
      <c r="K443" s="563"/>
    </row>
    <row r="444" spans="1:11" ht="13.5" customHeight="1" outlineLevel="2" x14ac:dyDescent="0.35">
      <c r="B444" s="468"/>
      <c r="C444" s="604"/>
      <c r="E444" s="605"/>
      <c r="H444" s="563"/>
      <c r="K444" s="563"/>
    </row>
    <row r="445" spans="1:11" ht="13.5" customHeight="1" outlineLevel="2" x14ac:dyDescent="0.35">
      <c r="A445" s="187">
        <v>12</v>
      </c>
      <c r="B445" s="468"/>
      <c r="C445" s="99"/>
      <c r="E445" s="100"/>
      <c r="H445" s="563"/>
    </row>
    <row r="446" spans="1:11" ht="13.5" customHeight="1" outlineLevel="2" x14ac:dyDescent="0.35">
      <c r="B446" s="468"/>
      <c r="C446" s="99"/>
      <c r="E446" s="100"/>
      <c r="H446" s="563"/>
      <c r="K446" s="563"/>
    </row>
    <row r="447" spans="1:11" ht="13.5" customHeight="1" outlineLevel="2" x14ac:dyDescent="0.35">
      <c r="A447" s="187">
        <v>13</v>
      </c>
      <c r="B447" s="468"/>
      <c r="C447" s="99"/>
      <c r="E447" s="100"/>
      <c r="H447" s="563"/>
    </row>
    <row r="448" spans="1:11" ht="13.5" customHeight="1" outlineLevel="2" x14ac:dyDescent="0.35">
      <c r="B448" s="468"/>
      <c r="C448" s="99"/>
      <c r="E448" s="100"/>
      <c r="H448" s="563"/>
    </row>
    <row r="449" spans="1:11" ht="13.5" customHeight="1" outlineLevel="2" x14ac:dyDescent="0.35">
      <c r="A449" s="187">
        <v>14</v>
      </c>
      <c r="B449" s="468"/>
      <c r="C449" s="99"/>
      <c r="E449" s="100"/>
      <c r="H449" s="563"/>
      <c r="K449" s="563"/>
    </row>
    <row r="450" spans="1:11" ht="13.5" customHeight="1" outlineLevel="2" x14ac:dyDescent="0.35">
      <c r="B450" s="468"/>
      <c r="C450" s="99"/>
      <c r="E450" s="100"/>
      <c r="H450" s="563"/>
      <c r="K450" s="563"/>
    </row>
    <row r="451" spans="1:11" ht="13.5" customHeight="1" outlineLevel="2" x14ac:dyDescent="0.35">
      <c r="A451" s="187">
        <v>15</v>
      </c>
      <c r="B451" s="468"/>
      <c r="C451" s="99"/>
      <c r="E451" s="100"/>
      <c r="H451" s="563"/>
    </row>
    <row r="452" spans="1:11" ht="13.5" customHeight="1" outlineLevel="2" x14ac:dyDescent="0.35">
      <c r="B452" s="468"/>
      <c r="C452" s="99"/>
      <c r="E452" s="100"/>
      <c r="H452" s="563"/>
    </row>
    <row r="453" spans="1:11" ht="13.5" customHeight="1" outlineLevel="2" x14ac:dyDescent="0.35">
      <c r="A453" s="187">
        <v>16</v>
      </c>
      <c r="B453" s="468"/>
      <c r="C453" s="601"/>
      <c r="D453" s="602"/>
      <c r="E453" s="603"/>
      <c r="F453" s="598"/>
      <c r="G453" s="598"/>
      <c r="H453" s="598"/>
      <c r="K453" s="563"/>
    </row>
    <row r="454" spans="1:11" ht="13.5" customHeight="1" outlineLevel="2" x14ac:dyDescent="0.35">
      <c r="B454" s="468"/>
      <c r="H454" s="563"/>
    </row>
    <row r="455" spans="1:11" ht="13.5" customHeight="1" outlineLevel="2" x14ac:dyDescent="0.35">
      <c r="A455" s="187">
        <v>17</v>
      </c>
      <c r="B455" s="468"/>
      <c r="H455" s="563"/>
    </row>
    <row r="456" spans="1:11" ht="13.5" customHeight="1" outlineLevel="2" x14ac:dyDescent="0.35">
      <c r="B456" s="468"/>
      <c r="H456" s="563"/>
      <c r="K456" s="563"/>
    </row>
    <row r="457" spans="1:11" ht="13.5" customHeight="1" outlineLevel="2" x14ac:dyDescent="0.35">
      <c r="A457" s="187">
        <v>18</v>
      </c>
      <c r="B457" s="468"/>
      <c r="H457" s="563"/>
      <c r="K457" s="563"/>
    </row>
    <row r="458" spans="1:11" ht="13.5" customHeight="1" outlineLevel="2" x14ac:dyDescent="0.35">
      <c r="B458" s="468"/>
      <c r="H458" s="563"/>
      <c r="K458" s="563"/>
    </row>
    <row r="459" spans="1:11" ht="13.5" customHeight="1" outlineLevel="2" x14ac:dyDescent="0.35">
      <c r="A459" s="187">
        <v>19</v>
      </c>
      <c r="B459" s="468"/>
      <c r="H459" s="563"/>
      <c r="K459" s="563"/>
    </row>
    <row r="460" spans="1:11" ht="13.5" customHeight="1" outlineLevel="2" x14ac:dyDescent="0.35">
      <c r="B460" s="468"/>
      <c r="H460" s="563"/>
    </row>
    <row r="461" spans="1:11" ht="13.5" customHeight="1" outlineLevel="2" x14ac:dyDescent="0.35">
      <c r="A461" s="187">
        <v>20</v>
      </c>
      <c r="B461" s="468"/>
      <c r="H461" s="563"/>
    </row>
    <row r="462" spans="1:11" ht="13.5" customHeight="1" outlineLevel="2" x14ac:dyDescent="0.35">
      <c r="B462" s="468"/>
      <c r="H462" s="563"/>
    </row>
    <row r="463" spans="1:11" ht="13.5" customHeight="1" outlineLevel="2" x14ac:dyDescent="0.35">
      <c r="A463" s="187">
        <v>21</v>
      </c>
      <c r="B463" s="468"/>
      <c r="H463" s="563"/>
    </row>
    <row r="464" spans="1:11" ht="13.5" customHeight="1" outlineLevel="2" x14ac:dyDescent="0.35">
      <c r="B464" s="468"/>
      <c r="H464" s="563"/>
      <c r="K464" s="563"/>
    </row>
    <row r="465" spans="1:11" ht="13.5" customHeight="1" outlineLevel="2" x14ac:dyDescent="0.35">
      <c r="A465" s="187">
        <v>22</v>
      </c>
      <c r="B465" s="468"/>
      <c r="H465" s="563"/>
      <c r="K465" s="563"/>
    </row>
    <row r="466" spans="1:11" ht="13.5" customHeight="1" outlineLevel="2" x14ac:dyDescent="0.35">
      <c r="B466" s="468"/>
      <c r="H466" s="563"/>
      <c r="K466" s="563"/>
    </row>
    <row r="467" spans="1:11" ht="13.5" customHeight="1" outlineLevel="2" x14ac:dyDescent="0.35">
      <c r="A467" s="187">
        <v>23</v>
      </c>
      <c r="B467" s="468"/>
      <c r="H467" s="563"/>
    </row>
    <row r="468" spans="1:11" ht="13.5" customHeight="1" outlineLevel="2" x14ac:dyDescent="0.35">
      <c r="B468" s="468"/>
      <c r="H468" s="563"/>
      <c r="K468" s="563"/>
    </row>
    <row r="469" spans="1:11" ht="13.5" customHeight="1" outlineLevel="2" x14ac:dyDescent="0.35">
      <c r="A469" s="187">
        <v>24</v>
      </c>
      <c r="B469" s="468"/>
      <c r="H469" s="563"/>
      <c r="K469" s="563"/>
    </row>
    <row r="470" spans="1:11" ht="13.5" customHeight="1" outlineLevel="2" x14ac:dyDescent="0.35">
      <c r="B470" s="468"/>
      <c r="H470" s="563"/>
    </row>
    <row r="471" spans="1:11" ht="13.5" customHeight="1" outlineLevel="2" x14ac:dyDescent="0.35">
      <c r="A471" s="187">
        <v>25</v>
      </c>
      <c r="B471" s="468"/>
      <c r="H471" s="563"/>
      <c r="K471" s="563"/>
    </row>
    <row r="472" spans="1:11" ht="13.5" customHeight="1" outlineLevel="2" x14ac:dyDescent="0.35">
      <c r="B472" s="468"/>
      <c r="H472" s="563"/>
      <c r="K472" s="563"/>
    </row>
    <row r="473" spans="1:11" ht="13.5" customHeight="1" outlineLevel="2" x14ac:dyDescent="0.35">
      <c r="A473" s="187">
        <v>26</v>
      </c>
      <c r="B473" s="468"/>
      <c r="H473" s="563"/>
      <c r="K473" s="563"/>
    </row>
    <row r="474" spans="1:11" ht="13.5" customHeight="1" outlineLevel="2" x14ac:dyDescent="0.35">
      <c r="B474" s="468"/>
      <c r="H474" s="563"/>
      <c r="K474" s="563"/>
    </row>
    <row r="475" spans="1:11" ht="13.5" customHeight="1" outlineLevel="2" x14ac:dyDescent="0.35">
      <c r="A475" s="187">
        <v>27</v>
      </c>
      <c r="B475" s="468"/>
      <c r="H475" s="563"/>
      <c r="K475" s="563"/>
    </row>
    <row r="476" spans="1:11" ht="13.5" customHeight="1" outlineLevel="2" x14ac:dyDescent="0.35">
      <c r="B476" s="468"/>
      <c r="H476" s="563"/>
    </row>
    <row r="477" spans="1:11" ht="13.5" customHeight="1" outlineLevel="2" x14ac:dyDescent="0.35">
      <c r="A477" s="187">
        <v>28</v>
      </c>
      <c r="B477" s="468"/>
      <c r="H477" s="563"/>
    </row>
    <row r="478" spans="1:11" ht="13.5" customHeight="1" outlineLevel="2" x14ac:dyDescent="0.35">
      <c r="B478" s="468"/>
      <c r="H478" s="563"/>
    </row>
    <row r="479" spans="1:11" ht="13.5" customHeight="1" outlineLevel="2" x14ac:dyDescent="0.35">
      <c r="A479" s="187">
        <v>29</v>
      </c>
      <c r="B479" s="468"/>
      <c r="H479" s="563"/>
      <c r="K479" s="563"/>
    </row>
    <row r="480" spans="1:11" ht="13.5" customHeight="1" outlineLevel="2" x14ac:dyDescent="0.35">
      <c r="B480" s="468"/>
      <c r="H480" s="563"/>
      <c r="K480" s="563"/>
    </row>
    <row r="481" spans="1:11" ht="13.5" customHeight="1" outlineLevel="2" x14ac:dyDescent="0.35">
      <c r="A481" s="187">
        <v>30</v>
      </c>
      <c r="B481" s="468"/>
      <c r="H481" s="563"/>
    </row>
    <row r="482" spans="1:11" ht="13.5" customHeight="1" outlineLevel="2" x14ac:dyDescent="0.35">
      <c r="B482" s="468"/>
      <c r="H482" s="563"/>
      <c r="K482" s="563"/>
    </row>
    <row r="483" spans="1:11" ht="13.5" customHeight="1" outlineLevel="2" x14ac:dyDescent="0.35">
      <c r="A483" s="187">
        <v>31</v>
      </c>
      <c r="D483" s="468"/>
      <c r="E483" s="187"/>
      <c r="K483" s="563"/>
    </row>
    <row r="484" spans="1:11" ht="13.5" customHeight="1" outlineLevel="2" x14ac:dyDescent="0.35">
      <c r="D484" s="468"/>
      <c r="E484" s="187"/>
    </row>
    <row r="485" spans="1:11" ht="13.5" customHeight="1" outlineLevel="2" x14ac:dyDescent="0.35">
      <c r="A485" s="187">
        <v>32</v>
      </c>
      <c r="D485" s="468"/>
      <c r="E485" s="187"/>
    </row>
    <row r="486" spans="1:11" ht="13.5" customHeight="1" outlineLevel="2" x14ac:dyDescent="0.35">
      <c r="D486" s="468"/>
      <c r="E486" s="187"/>
    </row>
    <row r="487" spans="1:11" ht="13.5" customHeight="1" outlineLevel="2" x14ac:dyDescent="0.35">
      <c r="A487" s="187">
        <v>33</v>
      </c>
      <c r="D487" s="468"/>
      <c r="E487" s="187"/>
      <c r="K487" s="563"/>
    </row>
    <row r="488" spans="1:11" ht="13.5" customHeight="1" outlineLevel="2" x14ac:dyDescent="0.35">
      <c r="D488" s="468"/>
      <c r="E488" s="187"/>
    </row>
    <row r="489" spans="1:11" ht="13.5" customHeight="1" outlineLevel="2" x14ac:dyDescent="0.35">
      <c r="A489" s="187">
        <v>34</v>
      </c>
      <c r="D489" s="468"/>
      <c r="E489" s="187"/>
    </row>
    <row r="490" spans="1:11" ht="13.5" customHeight="1" outlineLevel="2" x14ac:dyDescent="0.35">
      <c r="D490" s="468"/>
      <c r="E490" s="187"/>
      <c r="K490" s="563"/>
    </row>
    <row r="491" spans="1:11" ht="13.5" customHeight="1" outlineLevel="2" x14ac:dyDescent="0.35">
      <c r="A491" s="187">
        <v>35</v>
      </c>
      <c r="D491" s="468"/>
      <c r="E491" s="187"/>
    </row>
    <row r="492" spans="1:11" ht="13.5" customHeight="1" outlineLevel="2" x14ac:dyDescent="0.35">
      <c r="D492" s="468"/>
      <c r="E492" s="187"/>
      <c r="K492" s="563"/>
    </row>
    <row r="493" spans="1:11" ht="13.5" customHeight="1" outlineLevel="2" x14ac:dyDescent="0.35">
      <c r="A493" s="187">
        <v>36</v>
      </c>
      <c r="D493" s="468"/>
      <c r="E493" s="187"/>
    </row>
    <row r="494" spans="1:11" ht="13.5" customHeight="1" outlineLevel="2" x14ac:dyDescent="0.35">
      <c r="D494" s="468"/>
      <c r="E494" s="187"/>
    </row>
    <row r="495" spans="1:11" ht="13.5" customHeight="1" outlineLevel="2" x14ac:dyDescent="0.35">
      <c r="A495" s="187">
        <v>37</v>
      </c>
      <c r="D495" s="468"/>
      <c r="E495" s="187"/>
    </row>
    <row r="496" spans="1:11" ht="13.5" customHeight="1" outlineLevel="2" x14ac:dyDescent="0.35">
      <c r="D496" s="468"/>
      <c r="E496" s="187"/>
    </row>
    <row r="497" spans="1:5" ht="13.5" customHeight="1" outlineLevel="2" x14ac:dyDescent="0.35">
      <c r="A497" s="187">
        <v>38</v>
      </c>
      <c r="D497" s="468"/>
      <c r="E497" s="187"/>
    </row>
    <row r="498" spans="1:5" ht="13.5" customHeight="1" outlineLevel="2" x14ac:dyDescent="0.35">
      <c r="D498" s="468"/>
      <c r="E498" s="187"/>
    </row>
    <row r="499" spans="1:5" ht="13.5" customHeight="1" outlineLevel="2" x14ac:dyDescent="0.35">
      <c r="A499" s="187">
        <v>39</v>
      </c>
      <c r="D499" s="468"/>
      <c r="E499" s="187"/>
    </row>
    <row r="500" spans="1:5" ht="13.5" customHeight="1" outlineLevel="2" x14ac:dyDescent="0.35">
      <c r="D500" s="468"/>
      <c r="E500" s="187"/>
    </row>
    <row r="501" spans="1:5" ht="13.5" customHeight="1" outlineLevel="2" x14ac:dyDescent="0.35">
      <c r="D501" s="468"/>
      <c r="E501" s="187"/>
    </row>
    <row r="502" spans="1:5" ht="13.5" customHeight="1" outlineLevel="2" x14ac:dyDescent="0.35">
      <c r="D502" s="468"/>
      <c r="E502" s="187"/>
    </row>
    <row r="503" spans="1:5" ht="13.5" customHeight="1" outlineLevel="2" x14ac:dyDescent="0.35">
      <c r="D503" s="468"/>
      <c r="E503" s="187"/>
    </row>
    <row r="504" spans="1:5" ht="13.5" customHeight="1" outlineLevel="2" x14ac:dyDescent="0.35">
      <c r="D504" s="468"/>
      <c r="E504" s="187"/>
    </row>
    <row r="505" spans="1:5" ht="13.5" customHeight="1" outlineLevel="2" x14ac:dyDescent="0.35">
      <c r="D505" s="468"/>
      <c r="E505" s="187"/>
    </row>
    <row r="506" spans="1:5" ht="13.5" customHeight="1" outlineLevel="2" x14ac:dyDescent="0.35">
      <c r="D506" s="468"/>
      <c r="E506" s="187"/>
    </row>
    <row r="507" spans="1:5" ht="13.5" customHeight="1" outlineLevel="2" x14ac:dyDescent="0.35">
      <c r="D507" s="468"/>
      <c r="E507" s="187"/>
    </row>
    <row r="508" spans="1:5" ht="13.5" customHeight="1" outlineLevel="2" x14ac:dyDescent="0.35">
      <c r="D508" s="468"/>
      <c r="E508" s="187"/>
    </row>
    <row r="509" spans="1:5" ht="13.5" customHeight="1" outlineLevel="2" x14ac:dyDescent="0.35">
      <c r="D509" s="468"/>
      <c r="E509" s="187"/>
    </row>
    <row r="510" spans="1:5" ht="13.5" customHeight="1" outlineLevel="2" x14ac:dyDescent="0.35">
      <c r="D510" s="468"/>
      <c r="E510" s="187"/>
    </row>
    <row r="511" spans="1:5" ht="13.5" customHeight="1" outlineLevel="2" x14ac:dyDescent="0.35">
      <c r="D511" s="468"/>
      <c r="E511" s="187"/>
    </row>
    <row r="512" spans="1:5" ht="13.5" customHeight="1" outlineLevel="2" x14ac:dyDescent="0.35">
      <c r="D512" s="468"/>
      <c r="E512" s="187"/>
    </row>
    <row r="513" spans="1:24" ht="13.5" customHeight="1" outlineLevel="2" x14ac:dyDescent="0.35">
      <c r="D513" s="468"/>
      <c r="E513" s="187"/>
    </row>
    <row r="514" spans="1:24" ht="13.5" customHeight="1" outlineLevel="2" x14ac:dyDescent="0.35">
      <c r="D514" s="468"/>
      <c r="E514" s="187"/>
    </row>
    <row r="515" spans="1:24" ht="13.5" customHeight="1" outlineLevel="2" x14ac:dyDescent="0.35">
      <c r="D515" s="468"/>
      <c r="E515" s="187"/>
    </row>
    <row r="516" spans="1:24" ht="13.5" customHeight="1" outlineLevel="2" x14ac:dyDescent="0.35"/>
    <row r="517" spans="1:24" ht="13.5" customHeight="1" outlineLevel="2" x14ac:dyDescent="0.35"/>
    <row r="518" spans="1:24" ht="13.5" customHeight="1" outlineLevel="2" x14ac:dyDescent="0.35"/>
    <row r="519" spans="1:24" ht="13.5" customHeight="1" outlineLevel="2" x14ac:dyDescent="0.35"/>
    <row r="520" spans="1:24" ht="13.5" customHeight="1" outlineLevel="2" thickBot="1" x14ac:dyDescent="0.4"/>
    <row r="521" spans="1:24" s="592" customFormat="1" ht="21" thickBot="1" x14ac:dyDescent="0.65">
      <c r="A521" s="590">
        <f t="shared" ref="A521:F524" si="71">+A321</f>
        <v>0</v>
      </c>
      <c r="B521" s="591">
        <f t="shared" si="71"/>
        <v>0</v>
      </c>
      <c r="C521" s="592">
        <f t="shared" si="71"/>
        <v>0</v>
      </c>
      <c r="D521" s="593">
        <f t="shared" si="71"/>
        <v>0</v>
      </c>
      <c r="E521" s="594">
        <f t="shared" si="71"/>
        <v>0</v>
      </c>
      <c r="F521" s="592">
        <f t="shared" si="71"/>
        <v>0</v>
      </c>
      <c r="H521" s="595"/>
      <c r="X521" s="599"/>
    </row>
    <row r="522" spans="1:24" x14ac:dyDescent="0.35">
      <c r="A522" s="187" t="str">
        <f t="shared" si="71"/>
        <v>Résultats BRUT HOMMES COLLER LES VALEURS DES CELLULES Puis trier par ordre décroissant colonne F</v>
      </c>
      <c r="B522" s="468">
        <f t="shared" si="71"/>
        <v>0</v>
      </c>
      <c r="C522" s="187">
        <f t="shared" si="71"/>
        <v>0</v>
      </c>
      <c r="D522" s="469">
        <f t="shared" si="71"/>
        <v>0</v>
      </c>
      <c r="E522" s="470">
        <f t="shared" si="71"/>
        <v>0</v>
      </c>
      <c r="F522" s="187">
        <f t="shared" si="71"/>
        <v>0</v>
      </c>
      <c r="H522" s="589"/>
    </row>
    <row r="523" spans="1:24" x14ac:dyDescent="0.35">
      <c r="A523" s="187" t="str">
        <f t="shared" si="71"/>
        <v>Clt</v>
      </c>
      <c r="B523" s="187" t="str">
        <f t="shared" si="71"/>
        <v>Nat,</v>
      </c>
      <c r="C523" s="187" t="str">
        <f t="shared" si="71"/>
        <v>Prénom et Nom</v>
      </c>
      <c r="D523" s="469" t="str">
        <f t="shared" si="71"/>
        <v>Idx</v>
      </c>
      <c r="E523" s="470" t="str">
        <f t="shared" si="71"/>
        <v>Club</v>
      </c>
      <c r="F523" s="187" t="str">
        <f t="shared" si="71"/>
        <v>T1</v>
      </c>
    </row>
    <row r="524" spans="1:24" x14ac:dyDescent="0.35">
      <c r="A524" s="187">
        <f t="shared" si="71"/>
        <v>1</v>
      </c>
      <c r="B524" s="187">
        <f t="shared" si="71"/>
        <v>0</v>
      </c>
      <c r="C524" s="187">
        <f t="shared" si="71"/>
        <v>0</v>
      </c>
      <c r="D524" s="469">
        <f t="shared" si="71"/>
        <v>0</v>
      </c>
      <c r="E524" s="470">
        <f t="shared" si="71"/>
        <v>0</v>
      </c>
      <c r="F524" s="187">
        <f t="shared" si="71"/>
        <v>0</v>
      </c>
    </row>
  </sheetData>
  <sortState xmlns:xlrd2="http://schemas.microsoft.com/office/spreadsheetml/2017/richdata2" ref="C431:H449">
    <sortCondition descending="1" ref="F431:F449"/>
  </sortState>
  <mergeCells count="26">
    <mergeCell ref="AB1:BB1"/>
    <mergeCell ref="O21:R21"/>
    <mergeCell ref="AN19:AR19"/>
    <mergeCell ref="AH37:AL37"/>
    <mergeCell ref="A40:F40"/>
    <mergeCell ref="H40:M40"/>
    <mergeCell ref="AB37:AF37"/>
    <mergeCell ref="A39:F39"/>
    <mergeCell ref="H39:M39"/>
    <mergeCell ref="AB39:AF39"/>
    <mergeCell ref="AB40:AF40"/>
    <mergeCell ref="W13:Z13"/>
    <mergeCell ref="B4:F4"/>
    <mergeCell ref="I4:M4"/>
    <mergeCell ref="A1:Z1"/>
    <mergeCell ref="AB2:AU2"/>
    <mergeCell ref="AB4:AF4"/>
    <mergeCell ref="AH4:AL4"/>
    <mergeCell ref="AN4:AR4"/>
    <mergeCell ref="AT4:BB4"/>
    <mergeCell ref="O5:R5"/>
    <mergeCell ref="S5:T5"/>
    <mergeCell ref="AW5:AY5"/>
    <mergeCell ref="AZ5:BB5"/>
    <mergeCell ref="AT5:AV5"/>
    <mergeCell ref="W5:X5"/>
  </mergeCells>
  <conditionalFormatting sqref="B125:B173 D125:D173 F125:H173 B174:H174">
    <cfRule type="expression" dxfId="65" priority="7">
      <formula>($H125="F")</formula>
    </cfRule>
  </conditionalFormatting>
  <conditionalFormatting sqref="B324:B352">
    <cfRule type="expression" dxfId="64" priority="4">
      <formula>($H324="F")</formula>
    </cfRule>
  </conditionalFormatting>
  <conditionalFormatting sqref="B423:B453">
    <cfRule type="expression" dxfId="63" priority="3">
      <formula>($H423="F")</formula>
    </cfRule>
  </conditionalFormatting>
  <conditionalFormatting sqref="B353:F373">
    <cfRule type="expression" dxfId="62" priority="6">
      <formula>($H353="F")</formula>
    </cfRule>
  </conditionalFormatting>
  <conditionalFormatting sqref="B454:H482">
    <cfRule type="expression" dxfId="61" priority="5">
      <formula>($H454="F")</formula>
    </cfRule>
  </conditionalFormatting>
  <conditionalFormatting sqref="C6:C35">
    <cfRule type="cellIs" dxfId="60" priority="14" operator="equal">
      <formula>"F"</formula>
    </cfRule>
  </conditionalFormatting>
  <conditionalFormatting sqref="C224:H224 B224:B274 D225:D231 F225:H231 C232:H232 D233:D274 F233:H274 B275:H287">
    <cfRule type="expression" dxfId="59" priority="9">
      <formula>($H224="F")</formula>
    </cfRule>
  </conditionalFormatting>
  <conditionalFormatting sqref="D6:D35">
    <cfRule type="cellIs" dxfId="58" priority="11" operator="equal">
      <formula>"Inconnu"</formula>
    </cfRule>
  </conditionalFormatting>
  <conditionalFormatting sqref="D324:D352 F324:H352">
    <cfRule type="expression" dxfId="57" priority="2">
      <formula>($H324="F")</formula>
    </cfRule>
  </conditionalFormatting>
  <conditionalFormatting sqref="D423:D453 F423:H453">
    <cfRule type="expression" dxfId="56" priority="1">
      <formula>($H423="F")</formula>
    </cfRule>
  </conditionalFormatting>
  <conditionalFormatting sqref="E6:E35">
    <cfRule type="cellIs" dxfId="55" priority="10" operator="greaterThan">
      <formula>36</formula>
    </cfRule>
  </conditionalFormatting>
  <conditionalFormatting sqref="G353:G369 H353:H376">
    <cfRule type="expression" dxfId="54" priority="8">
      <formula>($H353="F")</formula>
    </cfRule>
  </conditionalFormatting>
  <conditionalFormatting sqref="J6:J35">
    <cfRule type="cellIs" dxfId="53" priority="15" operator="equal">
      <formula>"F"</formula>
    </cfRule>
  </conditionalFormatting>
  <conditionalFormatting sqref="K6:K35">
    <cfRule type="cellIs" dxfId="52" priority="12" operator="equal">
      <formula>"Inconnu"</formula>
    </cfRule>
  </conditionalFormatting>
  <conditionalFormatting sqref="L6:L35">
    <cfRule type="cellIs" dxfId="51" priority="13" operator="greaterThan">
      <formula>36</formula>
    </cfRule>
  </conditionalFormatting>
  <pageMargins left="0.78740157480314965" right="0.78740157480314965" top="0.78740157480314965" bottom="0.78740157480314965" header="0" footer="0"/>
  <pageSetup paperSize="9" scale="80" orientation="landscape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9458" r:id="rId4" name="CommandButton2">
          <controlPr defaultSize="0" autoLine="0" autoPict="0" r:id="rId5">
            <anchor moveWithCells="1">
              <from>
                <xdr:col>0</xdr:col>
                <xdr:colOff>114300</xdr:colOff>
                <xdr:row>0</xdr:row>
                <xdr:rowOff>61913</xdr:rowOff>
              </from>
              <to>
                <xdr:col>1</xdr:col>
                <xdr:colOff>709613</xdr:colOff>
                <xdr:row>0</xdr:row>
                <xdr:rowOff>357188</xdr:rowOff>
              </to>
            </anchor>
          </controlPr>
        </control>
      </mc:Choice>
      <mc:Fallback>
        <control shapeId="19458" r:id="rId4" name="CommandButton2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:U258"/>
  <sheetViews>
    <sheetView tabSelected="1" topLeftCell="B47" zoomScale="70" zoomScaleNormal="70" workbookViewId="0">
      <selection activeCell="O14" sqref="O14"/>
    </sheetView>
  </sheetViews>
  <sheetFormatPr baseColWidth="10" defaultColWidth="11.46484375" defaultRowHeight="13.15" x14ac:dyDescent="0.35"/>
  <cols>
    <col min="1" max="1" width="6.19921875" style="26" customWidth="1"/>
    <col min="2" max="2" width="3.19921875" style="26" customWidth="1"/>
    <col min="3" max="3" width="22.86328125" style="26" customWidth="1"/>
    <col min="4" max="4" width="11.46484375" style="6"/>
    <col min="5" max="5" width="21.1328125" style="6" customWidth="1"/>
    <col min="6" max="6" width="16.1328125" style="6" customWidth="1"/>
    <col min="7" max="7" width="6.46484375" style="6" customWidth="1"/>
    <col min="8" max="8" width="8.46484375" style="6" customWidth="1"/>
    <col min="9" max="9" width="9.19921875" style="5" customWidth="1"/>
    <col min="10" max="12" width="7.86328125" style="5" customWidth="1"/>
    <col min="13" max="13" width="4.53125" style="26" customWidth="1"/>
    <col min="14" max="14" width="23" style="6" customWidth="1"/>
    <col min="15" max="15" width="17" style="6" customWidth="1"/>
    <col min="16" max="16" width="11.46484375" style="26"/>
    <col min="17" max="17" width="27.6640625" style="26" customWidth="1"/>
    <col min="18" max="16384" width="11.46484375" style="26"/>
  </cols>
  <sheetData>
    <row r="1" spans="1:20" ht="21" thickBot="1" x14ac:dyDescent="0.4">
      <c r="C1" s="827" t="str">
        <f>+Explications!A1</f>
        <v>CARRE D'AS 2025</v>
      </c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9"/>
      <c r="Q1" s="1033" t="s">
        <v>459</v>
      </c>
    </row>
    <row r="2" spans="1:20" ht="21" thickBot="1" x14ac:dyDescent="0.4">
      <c r="C2" s="827" t="s">
        <v>196</v>
      </c>
      <c r="D2" s="828"/>
      <c r="E2" s="828"/>
      <c r="F2" s="828"/>
      <c r="G2" s="828"/>
      <c r="H2" s="828"/>
      <c r="I2" s="828"/>
      <c r="J2" s="828"/>
      <c r="K2" s="828"/>
      <c r="L2" s="828"/>
      <c r="M2" s="87" t="s">
        <v>225</v>
      </c>
      <c r="N2" s="839">
        <f>+Explications!J2</f>
        <v>45922</v>
      </c>
      <c r="O2" s="840"/>
      <c r="Q2" s="1027">
        <f>SUM(Q7:Q256)</f>
        <v>17</v>
      </c>
    </row>
    <row r="3" spans="1:20" ht="12.75" x14ac:dyDescent="0.35">
      <c r="C3" s="830" t="s">
        <v>127</v>
      </c>
      <c r="D3" s="841"/>
      <c r="E3" s="841"/>
      <c r="F3" s="841"/>
      <c r="G3" s="841"/>
      <c r="H3" s="841"/>
      <c r="I3" s="834" t="s">
        <v>17</v>
      </c>
      <c r="J3" s="835"/>
      <c r="K3" s="835"/>
      <c r="L3" s="836"/>
      <c r="N3" s="830" t="s">
        <v>130</v>
      </c>
      <c r="O3" s="831"/>
      <c r="Q3" s="1034" t="s">
        <v>455</v>
      </c>
    </row>
    <row r="4" spans="1:20" ht="12.75" x14ac:dyDescent="0.35">
      <c r="C4" s="832" t="s">
        <v>128</v>
      </c>
      <c r="D4" s="989"/>
      <c r="E4" s="989"/>
      <c r="F4" s="989"/>
      <c r="G4" s="989"/>
      <c r="H4" s="989"/>
      <c r="I4" s="837"/>
      <c r="J4" s="990"/>
      <c r="K4" s="990"/>
      <c r="L4" s="838"/>
      <c r="N4" s="832"/>
      <c r="O4" s="833"/>
      <c r="Q4" s="1035"/>
    </row>
    <row r="5" spans="1:20" thickBot="1" x14ac:dyDescent="0.4">
      <c r="C5" s="842" t="s">
        <v>129</v>
      </c>
      <c r="D5" s="843"/>
      <c r="E5" s="843"/>
      <c r="F5" s="843"/>
      <c r="G5" s="843"/>
      <c r="H5" s="843"/>
      <c r="I5" s="837"/>
      <c r="J5" s="990"/>
      <c r="K5" s="990"/>
      <c r="L5" s="838"/>
      <c r="N5" s="832"/>
      <c r="O5" s="833"/>
      <c r="Q5" s="1036"/>
    </row>
    <row r="6" spans="1:20" ht="13.5" thickBot="1" x14ac:dyDescent="0.4">
      <c r="A6" s="987" t="s">
        <v>89</v>
      </c>
      <c r="B6" s="988"/>
      <c r="C6" s="991" t="s">
        <v>1</v>
      </c>
      <c r="D6" s="28" t="s">
        <v>48</v>
      </c>
      <c r="E6" s="28" t="s">
        <v>125</v>
      </c>
      <c r="F6" s="83" t="s">
        <v>126</v>
      </c>
      <c r="G6" s="28" t="s">
        <v>90</v>
      </c>
      <c r="H6" s="92" t="s">
        <v>316</v>
      </c>
      <c r="I6" s="91" t="s">
        <v>189</v>
      </c>
      <c r="J6" s="92" t="s">
        <v>190</v>
      </c>
      <c r="K6" s="92" t="s">
        <v>191</v>
      </c>
      <c r="L6" s="93" t="s">
        <v>192</v>
      </c>
      <c r="N6" s="91" t="s">
        <v>125</v>
      </c>
      <c r="O6" s="89" t="s">
        <v>126</v>
      </c>
      <c r="Q6" s="1028"/>
    </row>
    <row r="7" spans="1:20" ht="15" customHeight="1" x14ac:dyDescent="0.35">
      <c r="A7" s="790">
        <v>1</v>
      </c>
      <c r="B7" s="812" t="s">
        <v>311</v>
      </c>
      <c r="C7" s="992" t="s">
        <v>361</v>
      </c>
      <c r="D7" s="776">
        <v>25.8</v>
      </c>
      <c r="E7" s="777" t="s">
        <v>351</v>
      </c>
      <c r="F7" s="771" t="str">
        <f>VLOOKUP(E7,$N$7:$O$105,2,0)</f>
        <v>ASGAF</v>
      </c>
      <c r="G7" s="769" t="s">
        <v>86</v>
      </c>
      <c r="H7" s="771" t="str">
        <f t="shared" ref="H7:H28" si="0">IF(G7="F","Rouge","Jaune")</f>
        <v>Rouge</v>
      </c>
      <c r="I7" s="1019">
        <f>IFERROR(IF(G7="F",VLOOKUP(C7,'RES_B+N_D'!$A$9:$Q$37,17,0),""),"-")</f>
        <v>19</v>
      </c>
      <c r="J7" s="773" t="str">
        <f>IFERROR(IF(G7="H",VLOOKUP(C7,RES_B_M!$A$9:$Q$198,16,0),""),"-")</f>
        <v/>
      </c>
      <c r="K7" s="773" t="str">
        <f>IFERROR(IF(G7="H",VLOOKUP(C7,RES_N_M!$A$9:$Q$92,16,0),""),"-")</f>
        <v/>
      </c>
      <c r="L7" s="993" t="str">
        <f>IFERROR(IF(D7&gt;36,VLOOKUP(C7,'RES_N_&gt;36'!$A$9:$Q$42,17,0),""),"-")</f>
        <v/>
      </c>
      <c r="M7" s="747"/>
      <c r="N7" s="85" t="s">
        <v>40</v>
      </c>
      <c r="O7" s="86" t="s">
        <v>311</v>
      </c>
      <c r="P7" s="84"/>
      <c r="Q7" s="1029"/>
      <c r="R7" s="6"/>
      <c r="S7" s="45"/>
      <c r="T7" s="84"/>
    </row>
    <row r="8" spans="1:20" ht="15" customHeight="1" x14ac:dyDescent="0.35">
      <c r="A8" s="790">
        <f>+A7+1</f>
        <v>2</v>
      </c>
      <c r="B8" s="813"/>
      <c r="C8" s="992" t="s">
        <v>216</v>
      </c>
      <c r="D8" s="776">
        <v>54</v>
      </c>
      <c r="E8" s="777" t="s">
        <v>75</v>
      </c>
      <c r="F8" s="771" t="str">
        <f>VLOOKUP(E8,$N$7:$O$105,2,0)</f>
        <v>ASGAF</v>
      </c>
      <c r="G8" s="771" t="s">
        <v>86</v>
      </c>
      <c r="H8" s="771" t="str">
        <f t="shared" si="0"/>
        <v>Rouge</v>
      </c>
      <c r="I8" s="1019" t="str">
        <f>IFERROR(IF(G8="F",VLOOKUP(C8,'RES_B+N_D'!$A$9:$Q$37,17,0),""),"-")</f>
        <v>-</v>
      </c>
      <c r="J8" s="773" t="str">
        <f>IFERROR(IF(G8="H",VLOOKUP(C8,RES_B_M!$A$9:$Q$198,16,0),""),"-")</f>
        <v/>
      </c>
      <c r="K8" s="773" t="str">
        <f>IFERROR(IF(G8="H",VLOOKUP(C8,RES_N_M!$A$9:$Q$92,16,0),""),"-")</f>
        <v/>
      </c>
      <c r="L8" s="993">
        <f>IFERROR(IF(D8&gt;36,VLOOKUP(C8,'RES_N_&gt;36'!$A$9:$Q$42,17,0),""),"-")</f>
        <v>6</v>
      </c>
      <c r="M8" s="84"/>
      <c r="N8" s="85" t="s">
        <v>45</v>
      </c>
      <c r="O8" s="86" t="s">
        <v>10</v>
      </c>
      <c r="P8" s="84"/>
      <c r="Q8" s="1029"/>
      <c r="R8" s="6"/>
      <c r="S8" s="45"/>
      <c r="T8" s="84"/>
    </row>
    <row r="9" spans="1:20" ht="15" customHeight="1" x14ac:dyDescent="0.35">
      <c r="A9" s="790">
        <f t="shared" ref="A9:A65" si="1">+A8+1</f>
        <v>3</v>
      </c>
      <c r="B9" s="813"/>
      <c r="C9" s="992" t="s">
        <v>435</v>
      </c>
      <c r="D9" s="776">
        <v>33.1</v>
      </c>
      <c r="E9" s="777" t="s">
        <v>351</v>
      </c>
      <c r="F9" s="771" t="str">
        <f>VLOOKUP(E9,$N$7:$O$105,2,0)</f>
        <v>ASGAF</v>
      </c>
      <c r="G9" s="769" t="s">
        <v>86</v>
      </c>
      <c r="H9" s="771" t="str">
        <f t="shared" si="0"/>
        <v>Rouge</v>
      </c>
      <c r="I9" s="1019">
        <f>IFERROR(IF(G9="F",VLOOKUP(C9,'RES_B+N_D'!$A$9:$Q$37,17,0),""),"-")</f>
        <v>19</v>
      </c>
      <c r="J9" s="773" t="str">
        <f>IFERROR(IF(G9="H",VLOOKUP(C9,RES_B_M!$A$9:$Q$198,16,0),""),"-")</f>
        <v/>
      </c>
      <c r="K9" s="773" t="str">
        <f>IFERROR(IF(G9="H",VLOOKUP(C9,RES_N_M!$A$9:$Q$92,16,0),""),"-")</f>
        <v/>
      </c>
      <c r="L9" s="993"/>
      <c r="M9" s="747"/>
      <c r="N9" s="753" t="s">
        <v>42</v>
      </c>
      <c r="O9" s="754" t="s">
        <v>11</v>
      </c>
      <c r="P9" s="34"/>
      <c r="Q9" s="1030"/>
      <c r="R9" s="6"/>
      <c r="S9" s="34"/>
      <c r="T9" s="34"/>
    </row>
    <row r="10" spans="1:20" ht="15" customHeight="1" x14ac:dyDescent="0.35">
      <c r="A10" s="790">
        <f t="shared" si="1"/>
        <v>4</v>
      </c>
      <c r="B10" s="813"/>
      <c r="C10" s="992" t="s">
        <v>472</v>
      </c>
      <c r="D10" s="776">
        <v>22.4</v>
      </c>
      <c r="E10" s="777" t="s">
        <v>351</v>
      </c>
      <c r="F10" s="771" t="str">
        <f>VLOOKUP(E10,$N$7:$O$105,2,0)</f>
        <v>ASGAF</v>
      </c>
      <c r="G10" s="769" t="s">
        <v>86</v>
      </c>
      <c r="H10" s="771" t="str">
        <f t="shared" si="0"/>
        <v>Rouge</v>
      </c>
      <c r="I10" s="1019">
        <f>IFERROR(IF(G10="F",VLOOKUP(C10,'RES_B+N_D'!$A$9:$Q$37,17,0),""),"-")</f>
        <v>7</v>
      </c>
      <c r="J10" s="773" t="str">
        <f>IFERROR(IF(G10="H",VLOOKUP(C10,RES_B_M!$A$9:$Q$198,16,0),""),"-")</f>
        <v/>
      </c>
      <c r="K10" s="773" t="str">
        <f>IFERROR(IF(G10="H",VLOOKUP(C10,RES_N_M!$A$9:$Q$92,16,0),""),"-")</f>
        <v/>
      </c>
      <c r="L10" s="993"/>
      <c r="M10" s="747"/>
      <c r="N10" s="753" t="s">
        <v>80</v>
      </c>
      <c r="O10" s="754" t="s">
        <v>12</v>
      </c>
      <c r="P10" s="34"/>
      <c r="Q10" s="1030"/>
      <c r="R10" s="6"/>
      <c r="S10" s="34"/>
      <c r="T10" s="34"/>
    </row>
    <row r="11" spans="1:20" ht="15" customHeight="1" x14ac:dyDescent="0.35">
      <c r="A11" s="790">
        <f t="shared" si="1"/>
        <v>5</v>
      </c>
      <c r="B11" s="813"/>
      <c r="C11" s="994" t="s">
        <v>263</v>
      </c>
      <c r="D11" s="776">
        <v>27.6</v>
      </c>
      <c r="E11" s="777" t="s">
        <v>75</v>
      </c>
      <c r="F11" s="771" t="str">
        <f>VLOOKUP(E11,$N$7:$O$105,2,0)</f>
        <v>ASGAF</v>
      </c>
      <c r="G11" s="771" t="s">
        <v>86</v>
      </c>
      <c r="H11" s="771" t="str">
        <f t="shared" si="0"/>
        <v>Rouge</v>
      </c>
      <c r="I11" s="1019">
        <f>IFERROR(IF(G11="F",VLOOKUP(C11,'RES_B+N_D'!$A$9:$Q$37,17,0),""),"-")</f>
        <v>1</v>
      </c>
      <c r="J11" s="773" t="str">
        <f>IFERROR(IF(G11="H",VLOOKUP(C11,RES_B_M!$A$9:$Q$198,16,0),""),"-")</f>
        <v/>
      </c>
      <c r="K11" s="773" t="str">
        <f>IFERROR(IF(G11="H",VLOOKUP(C11,RES_N_M!$A$9:$Q$92,16,0),""),"-")</f>
        <v/>
      </c>
      <c r="L11" s="993" t="str">
        <f>IFERROR(IF(D11&gt;36,VLOOKUP(C11,'RES_N_&gt;36'!$A$9:$Q$42,17,0),""),"-")</f>
        <v/>
      </c>
      <c r="M11" s="84"/>
      <c r="N11" s="753" t="s">
        <v>37</v>
      </c>
      <c r="O11" s="754" t="s">
        <v>13</v>
      </c>
      <c r="P11" s="34"/>
      <c r="Q11" s="1030"/>
      <c r="R11" s="6"/>
      <c r="S11" s="34"/>
      <c r="T11" s="34"/>
    </row>
    <row r="12" spans="1:20" ht="15" customHeight="1" x14ac:dyDescent="0.35">
      <c r="A12" s="790">
        <f t="shared" si="1"/>
        <v>6</v>
      </c>
      <c r="B12" s="813"/>
      <c r="C12" s="992" t="s">
        <v>285</v>
      </c>
      <c r="D12" s="776">
        <v>36</v>
      </c>
      <c r="E12" s="777" t="s">
        <v>75</v>
      </c>
      <c r="F12" s="771" t="str">
        <f>VLOOKUP(E12,$N$7:$O$105,2,0)</f>
        <v>ASGAF</v>
      </c>
      <c r="G12" s="769" t="s">
        <v>86</v>
      </c>
      <c r="H12" s="771" t="str">
        <f t="shared" si="0"/>
        <v>Rouge</v>
      </c>
      <c r="I12" s="1019" t="str">
        <f>IFERROR(IF(G12="F",VLOOKUP(C12,'RES_B+N_D'!$A$9:$Q$37,17,0),""),"-")</f>
        <v>-</v>
      </c>
      <c r="J12" s="773" t="str">
        <f>IFERROR(IF(G12="H",VLOOKUP(C12,RES_B_M!$A$9:$Q$198,16,0),""),"-")</f>
        <v/>
      </c>
      <c r="K12" s="773" t="str">
        <f>IFERROR(IF(G12="H",VLOOKUP(C12,RES_N_M!$A$9:$Q$92,16,0),""),"-")</f>
        <v/>
      </c>
      <c r="L12" s="993" t="str">
        <f>IFERROR(IF(D12&gt;36,VLOOKUP(C12,'RES_N_&gt;36'!$A$9:$Q$42,17,0),""),"-")</f>
        <v/>
      </c>
      <c r="M12" s="747"/>
      <c r="N12" s="753" t="s">
        <v>36</v>
      </c>
      <c r="O12" s="754" t="s">
        <v>486</v>
      </c>
      <c r="P12" s="724"/>
      <c r="Q12" s="1030"/>
      <c r="R12" s="725"/>
      <c r="S12" s="724"/>
      <c r="T12" s="724"/>
    </row>
    <row r="13" spans="1:20" ht="15" customHeight="1" x14ac:dyDescent="0.35">
      <c r="A13" s="790">
        <f t="shared" si="1"/>
        <v>7</v>
      </c>
      <c r="B13" s="813"/>
      <c r="C13" s="992" t="s">
        <v>415</v>
      </c>
      <c r="D13" s="776">
        <v>24.2</v>
      </c>
      <c r="E13" s="777" t="s">
        <v>351</v>
      </c>
      <c r="F13" s="771" t="s">
        <v>311</v>
      </c>
      <c r="G13" s="769" t="s">
        <v>86</v>
      </c>
      <c r="H13" s="771" t="str">
        <f t="shared" si="0"/>
        <v>Rouge</v>
      </c>
      <c r="I13" s="1019">
        <f>IFERROR(IF(G13="F",VLOOKUP(C13,'RES_B+N_D'!$A$9:$Q$37,17,0),""),"-")</f>
        <v>2</v>
      </c>
      <c r="J13" s="773" t="str">
        <f>IFERROR(IF(G13="H",VLOOKUP(C13,RES_B_M!$A$9:$Q$198,16,0),""),"-")</f>
        <v/>
      </c>
      <c r="K13" s="773" t="str">
        <f>IFERROR(IF(G13="H",VLOOKUP(C13,RES_N_M!$A$9:$Q$92,16,0),""),"-")</f>
        <v/>
      </c>
      <c r="L13" s="993"/>
      <c r="M13" s="747"/>
      <c r="N13" s="753" t="s">
        <v>38</v>
      </c>
      <c r="O13" s="754" t="s">
        <v>486</v>
      </c>
      <c r="P13" s="724"/>
      <c r="Q13" s="1030"/>
      <c r="R13" s="725"/>
      <c r="S13" s="724"/>
      <c r="T13" s="724"/>
    </row>
    <row r="14" spans="1:20" ht="15" customHeight="1" x14ac:dyDescent="0.35">
      <c r="A14" s="790">
        <f t="shared" si="1"/>
        <v>8</v>
      </c>
      <c r="B14" s="813"/>
      <c r="C14" s="992" t="s">
        <v>302</v>
      </c>
      <c r="D14" s="776">
        <v>29.2</v>
      </c>
      <c r="E14" s="777" t="s">
        <v>75</v>
      </c>
      <c r="F14" s="771" t="str">
        <f>VLOOKUP(E14,$N$7:$O$105,2,0)</f>
        <v>ASGAF</v>
      </c>
      <c r="G14" s="771" t="s">
        <v>87</v>
      </c>
      <c r="H14" s="771" t="str">
        <f t="shared" si="0"/>
        <v>Jaune</v>
      </c>
      <c r="I14" s="1019" t="str">
        <f>IFERROR(IF(G14="F",VLOOKUP(C14,'RES_B+N_D'!$A$9:$Q$37,17,0),""),"-")</f>
        <v/>
      </c>
      <c r="J14" s="773">
        <f>IFERROR(IF(G14="H",VLOOKUP(C14,RES_B_M!$A$9:$Q$198,16,0),""),"-")</f>
        <v>0</v>
      </c>
      <c r="K14" s="773" t="str">
        <f>IFERROR(IF(G14="H",VLOOKUP(C14,RES_N_M!$A$9:$Q$92,16,0),""),"-")</f>
        <v>-</v>
      </c>
      <c r="L14" s="993" t="str">
        <f>IFERROR(IF(D14&gt;36,VLOOKUP(C14,'RES_N_&gt;36'!$A$9:$Q$42,17,0),""),"-")</f>
        <v/>
      </c>
      <c r="M14" s="747"/>
      <c r="N14" s="753" t="s">
        <v>41</v>
      </c>
      <c r="O14" s="754" t="s">
        <v>311</v>
      </c>
      <c r="P14" s="724"/>
      <c r="Q14" s="1030"/>
      <c r="R14" s="725"/>
      <c r="S14" s="724"/>
      <c r="T14" s="724"/>
    </row>
    <row r="15" spans="1:20" ht="15" customHeight="1" x14ac:dyDescent="0.35">
      <c r="A15" s="790">
        <f t="shared" si="1"/>
        <v>9</v>
      </c>
      <c r="B15" s="813"/>
      <c r="C15" s="995" t="s">
        <v>257</v>
      </c>
      <c r="D15" s="776">
        <v>26</v>
      </c>
      <c r="E15" s="777" t="s">
        <v>71</v>
      </c>
      <c r="F15" s="771" t="str">
        <f>VLOOKUP(E15,$N$7:$O$105,2,0)</f>
        <v>ASGAF</v>
      </c>
      <c r="G15" s="771" t="s">
        <v>87</v>
      </c>
      <c r="H15" s="771" t="str">
        <f t="shared" si="0"/>
        <v>Jaune</v>
      </c>
      <c r="I15" s="1019" t="str">
        <f>IFERROR(IF(G15="F",VLOOKUP(C15,'RES_B+N_D'!$A$9:$Q$37,17,0),""),"-")</f>
        <v/>
      </c>
      <c r="J15" s="773">
        <f>IFERROR(IF(G15="H",VLOOKUP(C15,RES_B_M!$A$9:$Q$198,16,0),""),"-")</f>
        <v>0</v>
      </c>
      <c r="K15" s="773" t="str">
        <f>IFERROR(IF(G15="H",VLOOKUP(C15,RES_N_M!$A$9:$Q$92,16,0),""),"-")</f>
        <v>-</v>
      </c>
      <c r="L15" s="993" t="str">
        <f>IFERROR(IF(D15&gt;36,VLOOKUP(C15,'RES_N_&gt;36'!$A$9:$Q$42,17,0),""),"-")</f>
        <v/>
      </c>
      <c r="M15" s="747"/>
      <c r="N15" s="753" t="s">
        <v>43</v>
      </c>
      <c r="O15" s="754" t="s">
        <v>11</v>
      </c>
      <c r="P15" s="34"/>
      <c r="Q15" s="1030"/>
      <c r="R15" s="6"/>
      <c r="S15" s="34"/>
      <c r="T15" s="34"/>
    </row>
    <row r="16" spans="1:20" ht="15" customHeight="1" x14ac:dyDescent="0.35">
      <c r="A16" s="790">
        <f t="shared" si="1"/>
        <v>10</v>
      </c>
      <c r="B16" s="813"/>
      <c r="C16" s="995" t="s">
        <v>249</v>
      </c>
      <c r="D16" s="776">
        <v>26.5</v>
      </c>
      <c r="E16" s="777" t="s">
        <v>71</v>
      </c>
      <c r="F16" s="771" t="str">
        <f>VLOOKUP(E16,$N$7:$O$105,2,0)</f>
        <v>ASGAF</v>
      </c>
      <c r="G16" s="771" t="s">
        <v>87</v>
      </c>
      <c r="H16" s="771" t="str">
        <f t="shared" si="0"/>
        <v>Jaune</v>
      </c>
      <c r="I16" s="1019" t="str">
        <f>IFERROR(IF(G16="F",VLOOKUP(C16,'RES_B+N_D'!$A$9:$Q$37,17,0),""),"-")</f>
        <v/>
      </c>
      <c r="J16" s="773">
        <f>IFERROR(IF(G16="H",VLOOKUP(C16,RES_B_M!$A$9:$Q$198,16,0),""),"-")</f>
        <v>0</v>
      </c>
      <c r="K16" s="773" t="str">
        <f>IFERROR(IF(G16="H",VLOOKUP(C16,RES_N_M!$A$9:$Q$92,16,0),""),"-")</f>
        <v>-</v>
      </c>
      <c r="L16" s="993" t="str">
        <f>IFERROR(IF(D16&gt;36,VLOOKUP(C16,'RES_N_&gt;36'!$A$9:$Q$42,17,0),""),"-")</f>
        <v/>
      </c>
      <c r="M16" s="747"/>
      <c r="N16" s="753" t="s">
        <v>44</v>
      </c>
      <c r="O16" s="754" t="s">
        <v>311</v>
      </c>
      <c r="P16" s="34"/>
      <c r="Q16" s="1030">
        <v>15</v>
      </c>
      <c r="R16" s="6"/>
      <c r="S16" s="34"/>
      <c r="T16" s="34"/>
    </row>
    <row r="17" spans="1:21" ht="15" customHeight="1" x14ac:dyDescent="0.35">
      <c r="A17" s="790">
        <f t="shared" si="1"/>
        <v>11</v>
      </c>
      <c r="B17" s="813"/>
      <c r="C17" s="995" t="s">
        <v>248</v>
      </c>
      <c r="D17" s="776">
        <v>28.9</v>
      </c>
      <c r="E17" s="777" t="s">
        <v>150</v>
      </c>
      <c r="F17" s="771" t="str">
        <f>VLOOKUP(E17,$N$7:$O$105,2,0)</f>
        <v>ASGAF</v>
      </c>
      <c r="G17" s="771" t="s">
        <v>87</v>
      </c>
      <c r="H17" s="771" t="str">
        <f t="shared" si="0"/>
        <v>Jaune</v>
      </c>
      <c r="I17" s="1019" t="str">
        <f>IFERROR(IF(G17="F",VLOOKUP(C17,'RES_B+N_D'!$A$9:$Q$37,17,0),""),"-")</f>
        <v/>
      </c>
      <c r="J17" s="773">
        <f>IFERROR(IF(G17="H",VLOOKUP(C17,RES_B_M!$A$9:$Q$198,16,0),""),"-")</f>
        <v>0</v>
      </c>
      <c r="K17" s="773" t="str">
        <f>IFERROR(IF(G17="H",VLOOKUP(C17,RES_N_M!$A$9:$Q$92,16,0),""),"-")</f>
        <v>-</v>
      </c>
      <c r="L17" s="993" t="str">
        <f>IFERROR(IF(D17&gt;36,VLOOKUP(C17,'RES_N_&gt;36'!$A$9:$Q$42,17,0),""),"-")</f>
        <v/>
      </c>
      <c r="M17" s="747"/>
      <c r="N17" s="753" t="s">
        <v>47</v>
      </c>
      <c r="O17" s="754" t="s">
        <v>11</v>
      </c>
      <c r="P17" s="34"/>
      <c r="Q17" s="1030"/>
      <c r="R17" s="6"/>
      <c r="S17" s="34"/>
      <c r="T17" s="34"/>
    </row>
    <row r="18" spans="1:21" ht="15" customHeight="1" x14ac:dyDescent="0.35">
      <c r="A18" s="790">
        <f t="shared" si="1"/>
        <v>12</v>
      </c>
      <c r="B18" s="813"/>
      <c r="C18" s="992" t="s">
        <v>400</v>
      </c>
      <c r="D18" s="776">
        <v>13</v>
      </c>
      <c r="E18" s="777" t="s">
        <v>351</v>
      </c>
      <c r="F18" s="771" t="str">
        <f>VLOOKUP(E18,$N$7:$O$105,2,0)</f>
        <v>ASGAF</v>
      </c>
      <c r="G18" s="769" t="s">
        <v>87</v>
      </c>
      <c r="H18" s="771" t="str">
        <f t="shared" si="0"/>
        <v>Jaune</v>
      </c>
      <c r="I18" s="1019" t="str">
        <f>IFERROR(IF(G18="F",VLOOKUP(C18,'RES_B+N_D'!$A$9:$Q$37,17,0),""),"-")</f>
        <v/>
      </c>
      <c r="J18" s="773">
        <f>IFERROR(IF(G18="H",VLOOKUP(C18,RES_B_M!$A$9:$Q$198,16,0),""),"-")</f>
        <v>44</v>
      </c>
      <c r="K18" s="773">
        <f>IFERROR(IF(G18="H",VLOOKUP(C18,RES_N_M!$A$9:$Q$92,16,0),""),"-")</f>
        <v>14</v>
      </c>
      <c r="L18" s="993"/>
      <c r="M18" s="747"/>
      <c r="N18" s="753" t="s">
        <v>46</v>
      </c>
      <c r="O18" s="754" t="s">
        <v>12</v>
      </c>
      <c r="P18" s="34"/>
      <c r="Q18" s="1030"/>
      <c r="R18" s="6"/>
      <c r="S18" s="34"/>
      <c r="T18" s="34"/>
    </row>
    <row r="19" spans="1:21" ht="15" customHeight="1" x14ac:dyDescent="0.35">
      <c r="A19" s="790">
        <f t="shared" si="1"/>
        <v>13</v>
      </c>
      <c r="B19" s="813"/>
      <c r="C19" s="995" t="s">
        <v>239</v>
      </c>
      <c r="D19" s="776">
        <v>18.100000000000001</v>
      </c>
      <c r="E19" s="777" t="s">
        <v>75</v>
      </c>
      <c r="F19" s="771" t="str">
        <f>VLOOKUP(E19,$N$7:$O$105,2,0)</f>
        <v>ASGAF</v>
      </c>
      <c r="G19" s="771" t="s">
        <v>87</v>
      </c>
      <c r="H19" s="771" t="str">
        <f t="shared" si="0"/>
        <v>Jaune</v>
      </c>
      <c r="I19" s="1019" t="str">
        <f>IFERROR(IF(G19="F",VLOOKUP(C19,'RES_B+N_D'!$A$9:$Q$37,17,0),""),"-")</f>
        <v/>
      </c>
      <c r="J19" s="773">
        <f>IFERROR(IF(G19="H",VLOOKUP(C19,RES_B_M!$A$9:$Q$198,16,0),""),"-")</f>
        <v>73</v>
      </c>
      <c r="K19" s="773">
        <f>IFERROR(IF(G19="H",VLOOKUP(C19,RES_N_M!$A$9:$Q$92,16,0),""),"-")</f>
        <v>77</v>
      </c>
      <c r="L19" s="993" t="str">
        <f>IFERROR(IF(D19&gt;36,VLOOKUP(C19,'RES_N_&gt;36'!$A$9:$Q$42,17,0),""),"-")</f>
        <v/>
      </c>
      <c r="M19" s="747"/>
      <c r="N19" s="753" t="s">
        <v>39</v>
      </c>
      <c r="O19" s="754" t="s">
        <v>311</v>
      </c>
      <c r="P19" s="34"/>
      <c r="Q19" s="1030"/>
      <c r="R19" s="6"/>
      <c r="S19" s="34"/>
      <c r="T19" s="34"/>
    </row>
    <row r="20" spans="1:21" ht="15" customHeight="1" x14ac:dyDescent="0.35">
      <c r="A20" s="790">
        <f t="shared" si="1"/>
        <v>14</v>
      </c>
      <c r="B20" s="813"/>
      <c r="C20" s="992" t="s">
        <v>213</v>
      </c>
      <c r="D20" s="776">
        <v>24.1</v>
      </c>
      <c r="E20" s="777" t="s">
        <v>71</v>
      </c>
      <c r="F20" s="771" t="str">
        <f>VLOOKUP(E20,$N$7:$O$105,2,0)</f>
        <v>ASGAF</v>
      </c>
      <c r="G20" s="771" t="s">
        <v>87</v>
      </c>
      <c r="H20" s="771" t="str">
        <f t="shared" si="0"/>
        <v>Jaune</v>
      </c>
      <c r="I20" s="1019" t="str">
        <f>IFERROR(IF(G20="F",VLOOKUP(C20,'RES_B+N_D'!$A$9:$Q$37,17,0),""),"-")</f>
        <v/>
      </c>
      <c r="J20" s="773">
        <f>IFERROR(IF(G20="H",VLOOKUP(C20,RES_B_M!$A$9:$Q$198,16,0),""),"-")</f>
        <v>0</v>
      </c>
      <c r="K20" s="773" t="str">
        <f>IFERROR(IF(G20="H",VLOOKUP(C20,RES_N_M!$A$9:$Q$92,16,0),""),"-")</f>
        <v>-</v>
      </c>
      <c r="L20" s="993" t="str">
        <f>IFERROR(IF(D20&gt;36,VLOOKUP(C20,'RES_N_&gt;36'!$A$9:$Q$42,17,0),""),"-")</f>
        <v/>
      </c>
      <c r="M20" s="747"/>
      <c r="N20" s="753" t="s">
        <v>82</v>
      </c>
      <c r="O20" s="754" t="s">
        <v>311</v>
      </c>
      <c r="P20" s="34"/>
      <c r="Q20" s="1030"/>
      <c r="R20" s="6"/>
      <c r="S20" s="34"/>
      <c r="T20" s="34"/>
    </row>
    <row r="21" spans="1:21" ht="15" customHeight="1" x14ac:dyDescent="0.35">
      <c r="A21" s="790">
        <f t="shared" si="1"/>
        <v>15</v>
      </c>
      <c r="B21" s="813"/>
      <c r="C21" s="992" t="s">
        <v>292</v>
      </c>
      <c r="D21" s="776">
        <v>16.8</v>
      </c>
      <c r="E21" s="777" t="s">
        <v>75</v>
      </c>
      <c r="F21" s="771" t="str">
        <f>VLOOKUP(E21,$N$7:$O$105,2,0)</f>
        <v>ASGAF</v>
      </c>
      <c r="G21" s="769" t="s">
        <v>87</v>
      </c>
      <c r="H21" s="771" t="str">
        <f t="shared" si="0"/>
        <v>Jaune</v>
      </c>
      <c r="I21" s="1019" t="str">
        <f>IFERROR(IF(G21="F",VLOOKUP(C21,'RES_B+N_D'!$A$9:$Q$37,17,0),""),"-")</f>
        <v/>
      </c>
      <c r="J21" s="773">
        <f>IFERROR(IF(G21="H",VLOOKUP(C21,RES_B_M!$A$9:$Q$198,16,0),""),"-")</f>
        <v>0</v>
      </c>
      <c r="K21" s="773" t="str">
        <f>IFERROR(IF(G21="H",VLOOKUP(C21,RES_N_M!$A$9:$Q$92,16,0),""),"-")</f>
        <v>-</v>
      </c>
      <c r="L21" s="993" t="str">
        <f>IFERROR(IF(D21&gt;36,VLOOKUP(C21,'RES_N_&gt;36'!$A$9:$Q$42,17,0),""),"-")</f>
        <v/>
      </c>
      <c r="M21" s="747"/>
      <c r="N21" s="753" t="s">
        <v>84</v>
      </c>
      <c r="O21" s="754" t="s">
        <v>12</v>
      </c>
      <c r="P21" s="34"/>
      <c r="Q21" s="1030"/>
      <c r="R21" s="6"/>
      <c r="S21" s="34"/>
      <c r="T21" s="34"/>
      <c r="U21" s="54"/>
    </row>
    <row r="22" spans="1:21" ht="15" customHeight="1" x14ac:dyDescent="0.35">
      <c r="A22" s="790">
        <f t="shared" si="1"/>
        <v>16</v>
      </c>
      <c r="B22" s="813"/>
      <c r="C22" s="992" t="s">
        <v>166</v>
      </c>
      <c r="D22" s="776">
        <v>39</v>
      </c>
      <c r="E22" s="777" t="s">
        <v>75</v>
      </c>
      <c r="F22" s="771" t="str">
        <f>VLOOKUP(E22,$N$7:$O$105,2,0)</f>
        <v>ASGAF</v>
      </c>
      <c r="G22" s="771" t="s">
        <v>87</v>
      </c>
      <c r="H22" s="771" t="str">
        <f t="shared" si="0"/>
        <v>Jaune</v>
      </c>
      <c r="I22" s="1019" t="str">
        <f>IFERROR(IF(G22="F",VLOOKUP(C22,'RES_B+N_D'!$A$9:$Q$37,17,0),""),"-")</f>
        <v/>
      </c>
      <c r="J22" s="773">
        <f>IFERROR(IF(G22="H",VLOOKUP(C22,RES_B_M!$A$9:$Q$198,16,0),""),"-")</f>
        <v>0</v>
      </c>
      <c r="K22" s="773" t="str">
        <f>IFERROR(IF(G22="H",VLOOKUP(C22,RES_N_M!$A$9:$Q$92,16,0),""),"-")</f>
        <v>-</v>
      </c>
      <c r="L22" s="993">
        <f>IFERROR(IF(D22&gt;36,VLOOKUP(C22,'RES_N_&gt;36'!$A$9:$Q$42,17,0),""),"-")</f>
        <v>6</v>
      </c>
      <c r="M22" s="747"/>
      <c r="N22" s="753" t="s">
        <v>72</v>
      </c>
      <c r="O22" s="754" t="s">
        <v>11</v>
      </c>
      <c r="P22" s="34"/>
      <c r="Q22" s="1030"/>
      <c r="R22" s="6"/>
      <c r="S22" s="34"/>
      <c r="T22" s="34"/>
    </row>
    <row r="23" spans="1:21" ht="15" customHeight="1" x14ac:dyDescent="0.35">
      <c r="A23" s="790">
        <f t="shared" si="1"/>
        <v>17</v>
      </c>
      <c r="B23" s="813"/>
      <c r="C23" s="992" t="s">
        <v>357</v>
      </c>
      <c r="D23" s="776">
        <v>19.899999999999999</v>
      </c>
      <c r="E23" s="777" t="s">
        <v>351</v>
      </c>
      <c r="F23" s="771" t="str">
        <f>VLOOKUP(E23,$N$7:$O$105,2,0)</f>
        <v>ASGAF</v>
      </c>
      <c r="G23" s="769" t="s">
        <v>87</v>
      </c>
      <c r="H23" s="771" t="str">
        <f t="shared" si="0"/>
        <v>Jaune</v>
      </c>
      <c r="I23" s="1019" t="str">
        <f>IFERROR(IF(G23="F",VLOOKUP(C23,'RES_B+N_D'!$A$9:$Q$37,17,0),""),"-")</f>
        <v/>
      </c>
      <c r="J23" s="773">
        <f>IFERROR(IF(G23="H",VLOOKUP(C23,RES_B_M!$A$9:$Q$198,16,0),""),"-")</f>
        <v>0</v>
      </c>
      <c r="K23" s="773" t="str">
        <f>IFERROR(IF(G23="H",VLOOKUP(C23,RES_N_M!$A$9:$Q$92,16,0),""),"-")</f>
        <v>-</v>
      </c>
      <c r="L23" s="993"/>
      <c r="M23" s="747"/>
      <c r="N23" s="753" t="s">
        <v>98</v>
      </c>
      <c r="O23" s="754" t="s">
        <v>311</v>
      </c>
      <c r="P23" s="34"/>
      <c r="Q23" s="1030"/>
      <c r="R23" s="6"/>
      <c r="S23" s="34"/>
      <c r="T23" s="34"/>
    </row>
    <row r="24" spans="1:21" ht="15" customHeight="1" x14ac:dyDescent="0.35">
      <c r="A24" s="790">
        <f t="shared" si="1"/>
        <v>18</v>
      </c>
      <c r="B24" s="813"/>
      <c r="C24" s="995" t="s">
        <v>244</v>
      </c>
      <c r="D24" s="776">
        <v>17.8</v>
      </c>
      <c r="E24" s="777" t="s">
        <v>71</v>
      </c>
      <c r="F24" s="771" t="str">
        <f>VLOOKUP(E24,$N$7:$O$105,2,0)</f>
        <v>ASGAF</v>
      </c>
      <c r="G24" s="771" t="s">
        <v>87</v>
      </c>
      <c r="H24" s="771" t="str">
        <f t="shared" si="0"/>
        <v>Jaune</v>
      </c>
      <c r="I24" s="1019" t="str">
        <f>IFERROR(IF(G24="F",VLOOKUP(C24,'RES_B+N_D'!$A$9:$Q$37,17,0),""),"-")</f>
        <v/>
      </c>
      <c r="J24" s="773">
        <f>IFERROR(IF(G24="H",VLOOKUP(C24,RES_B_M!$A$9:$Q$198,16,0),""),"-")</f>
        <v>60</v>
      </c>
      <c r="K24" s="773">
        <f>IFERROR(IF(G24="H",VLOOKUP(C24,RES_N_M!$A$9:$Q$92,16,0),""),"-")</f>
        <v>38</v>
      </c>
      <c r="L24" s="993" t="str">
        <f>IFERROR(IF(D24&gt;36,VLOOKUP(C24,'RES_N_&gt;36'!$A$9:$Q$42,17,0),""),"-")</f>
        <v/>
      </c>
      <c r="M24" s="34"/>
      <c r="N24" s="753" t="s">
        <v>97</v>
      </c>
      <c r="O24" s="754" t="s">
        <v>311</v>
      </c>
      <c r="P24" s="34"/>
      <c r="Q24" s="1030"/>
      <c r="R24" s="6"/>
      <c r="S24" s="34"/>
      <c r="T24" s="34"/>
    </row>
    <row r="25" spans="1:21" ht="15" customHeight="1" x14ac:dyDescent="0.35">
      <c r="A25" s="790">
        <f t="shared" si="1"/>
        <v>19</v>
      </c>
      <c r="B25" s="813"/>
      <c r="C25" s="992" t="s">
        <v>293</v>
      </c>
      <c r="D25" s="776">
        <v>21.1</v>
      </c>
      <c r="E25" s="777" t="s">
        <v>294</v>
      </c>
      <c r="F25" s="771" t="str">
        <f>VLOOKUP(E25,$N$7:$O$105,2,0)</f>
        <v>ASGAF</v>
      </c>
      <c r="G25" s="769" t="s">
        <v>87</v>
      </c>
      <c r="H25" s="771" t="str">
        <f t="shared" si="0"/>
        <v>Jaune</v>
      </c>
      <c r="I25" s="1019" t="str">
        <f>IFERROR(IF(G25="F",VLOOKUP(C25,'RES_B+N_D'!$A$9:$Q$37,17,0),""),"-")</f>
        <v/>
      </c>
      <c r="J25" s="773">
        <f>IFERROR(IF(G25="H",VLOOKUP(C25,RES_B_M!$A$9:$Q$198,16,0),""),"-")</f>
        <v>17</v>
      </c>
      <c r="K25" s="773">
        <f>IFERROR(IF(G25="H",VLOOKUP(C25,RES_N_M!$A$9:$Q$92,16,0),""),"-")</f>
        <v>13</v>
      </c>
      <c r="L25" s="993" t="str">
        <f>IFERROR(IF(D25&gt;36,VLOOKUP(C25,'RES_N_&gt;36'!$A$9:$Q$42,17,0),""),"-")</f>
        <v/>
      </c>
      <c r="M25" s="747"/>
      <c r="N25" s="753" t="s">
        <v>100</v>
      </c>
      <c r="O25" s="754" t="s">
        <v>311</v>
      </c>
      <c r="P25" s="34"/>
      <c r="Q25" s="1030"/>
      <c r="R25" s="6"/>
      <c r="S25" s="34"/>
      <c r="T25" s="34"/>
    </row>
    <row r="26" spans="1:21" ht="15" customHeight="1" x14ac:dyDescent="0.35">
      <c r="A26" s="790">
        <f t="shared" si="1"/>
        <v>20</v>
      </c>
      <c r="B26" s="813"/>
      <c r="C26" s="992" t="s">
        <v>174</v>
      </c>
      <c r="D26" s="776">
        <v>36</v>
      </c>
      <c r="E26" s="777" t="s">
        <v>75</v>
      </c>
      <c r="F26" s="771" t="str">
        <f>VLOOKUP(E26,$N$7:$O$105,2,0)</f>
        <v>ASGAF</v>
      </c>
      <c r="G26" s="771" t="s">
        <v>87</v>
      </c>
      <c r="H26" s="771" t="str">
        <f t="shared" si="0"/>
        <v>Jaune</v>
      </c>
      <c r="I26" s="1019" t="str">
        <f>IFERROR(IF(G26="F",VLOOKUP(C26,'RES_B+N_D'!$A$9:$Q$37,17,0),""),"-")</f>
        <v/>
      </c>
      <c r="J26" s="773">
        <f>IFERROR(IF(G26="H",VLOOKUP(C26,RES_B_M!$A$9:$Q$198,16,0),""),"-")</f>
        <v>0</v>
      </c>
      <c r="K26" s="773" t="str">
        <f>IFERROR(IF(G26="H",VLOOKUP(C26,RES_N_M!$A$9:$Q$92,16,0),""),"-")</f>
        <v>-</v>
      </c>
      <c r="L26" s="993" t="str">
        <f>IFERROR(IF(D26&gt;36,VLOOKUP(C26,'RES_N_&gt;36'!$A$9:$Q$42,17,0),""),"-")</f>
        <v/>
      </c>
      <c r="M26" s="743"/>
      <c r="N26" s="753" t="s">
        <v>99</v>
      </c>
      <c r="O26" s="754" t="s">
        <v>311</v>
      </c>
      <c r="P26" s="34"/>
      <c r="Q26" s="1030"/>
      <c r="R26" s="6"/>
      <c r="S26" s="34"/>
      <c r="T26" s="34"/>
    </row>
    <row r="27" spans="1:21" ht="15" customHeight="1" x14ac:dyDescent="0.35">
      <c r="A27" s="790">
        <f t="shared" si="1"/>
        <v>21</v>
      </c>
      <c r="B27" s="813"/>
      <c r="C27" s="992" t="s">
        <v>286</v>
      </c>
      <c r="D27" s="776">
        <v>31.2</v>
      </c>
      <c r="E27" s="777" t="s">
        <v>75</v>
      </c>
      <c r="F27" s="771" t="str">
        <f>VLOOKUP(E27,$N$7:$O$105,2,0)</f>
        <v>ASGAF</v>
      </c>
      <c r="G27" s="769" t="s">
        <v>87</v>
      </c>
      <c r="H27" s="771" t="str">
        <f t="shared" si="0"/>
        <v>Jaune</v>
      </c>
      <c r="I27" s="1019" t="str">
        <f>IFERROR(IF(G27="F",VLOOKUP(C27,'RES_B+N_D'!$A$9:$Q$37,17,0),""),"-")</f>
        <v/>
      </c>
      <c r="J27" s="773">
        <f>IFERROR(IF(G27="H",VLOOKUP(C27,RES_B_M!$A$9:$Q$198,16,0),""),"-")</f>
        <v>0</v>
      </c>
      <c r="K27" s="773" t="str">
        <f>IFERROR(IF(G27="H",VLOOKUP(C27,RES_N_M!$A$9:$Q$92,16,0),""),"-")</f>
        <v>-</v>
      </c>
      <c r="L27" s="993" t="str">
        <f>IFERROR(IF(D27&gt;36,VLOOKUP(C27,'RES_N_&gt;36'!$A$9:$Q$42,17,0),""),"-")</f>
        <v/>
      </c>
      <c r="M27" s="747"/>
      <c r="N27" s="753" t="s">
        <v>105</v>
      </c>
      <c r="O27" s="754" t="s">
        <v>486</v>
      </c>
      <c r="P27" s="34"/>
      <c r="Q27" s="1030"/>
      <c r="R27" s="6"/>
      <c r="S27" s="34"/>
      <c r="T27" s="34"/>
    </row>
    <row r="28" spans="1:21" ht="15" customHeight="1" x14ac:dyDescent="0.35">
      <c r="A28" s="790">
        <f t="shared" si="1"/>
        <v>22</v>
      </c>
      <c r="B28" s="813"/>
      <c r="C28" s="992" t="s">
        <v>404</v>
      </c>
      <c r="D28" s="776">
        <v>25.8</v>
      </c>
      <c r="E28" s="777" t="s">
        <v>422</v>
      </c>
      <c r="F28" s="771" t="str">
        <f>VLOOKUP(E28,$N$7:$O$105,2,0)</f>
        <v>ASGAF</v>
      </c>
      <c r="G28" s="769" t="s">
        <v>87</v>
      </c>
      <c r="H28" s="771" t="str">
        <f t="shared" si="0"/>
        <v>Jaune</v>
      </c>
      <c r="I28" s="1019" t="str">
        <f>IFERROR(IF(G28="F",VLOOKUP(C28,'RES_B+N_D'!$A$9:$Q$37,17,0),""),"-")</f>
        <v/>
      </c>
      <c r="J28" s="773">
        <f>IFERROR(IF(G28="H",VLOOKUP(C28,RES_B_M!$A$9:$Q$198,16,0),""),"-")</f>
        <v>10</v>
      </c>
      <c r="K28" s="773" t="str">
        <f>IFERROR(IF(G28="H",VLOOKUP(C28,RES_N_M!$A$9:$Q$92,16,0),""),"-")</f>
        <v>-</v>
      </c>
      <c r="L28" s="993"/>
      <c r="M28" s="747"/>
      <c r="N28" s="753" t="s">
        <v>103</v>
      </c>
      <c r="O28" s="754" t="s">
        <v>486</v>
      </c>
      <c r="P28" s="34"/>
      <c r="Q28" s="1030"/>
      <c r="R28" s="6"/>
      <c r="S28" s="34"/>
      <c r="T28" s="34"/>
    </row>
    <row r="29" spans="1:21" ht="15" customHeight="1" x14ac:dyDescent="0.35">
      <c r="A29" s="790">
        <f t="shared" si="1"/>
        <v>23</v>
      </c>
      <c r="B29" s="813"/>
      <c r="C29" s="992" t="s">
        <v>440</v>
      </c>
      <c r="D29" s="776">
        <v>48</v>
      </c>
      <c r="E29" s="777" t="s">
        <v>351</v>
      </c>
      <c r="F29" s="771" t="str">
        <f>VLOOKUP(E29,$N$7:$O$105,2,0)</f>
        <v>ASGAF</v>
      </c>
      <c r="G29" s="769" t="s">
        <v>87</v>
      </c>
      <c r="H29" s="771" t="s">
        <v>317</v>
      </c>
      <c r="I29" s="1019" t="str">
        <f>IFERROR(IF(G29="F",VLOOKUP(C29,'RES_B+N_D'!$A$9:$Q$37,17,0),""),"-")</f>
        <v/>
      </c>
      <c r="J29" s="773">
        <v>3</v>
      </c>
      <c r="K29" s="773" t="s">
        <v>170</v>
      </c>
      <c r="L29" s="993">
        <v>2</v>
      </c>
      <c r="M29" s="34"/>
      <c r="N29" s="753" t="s">
        <v>104</v>
      </c>
      <c r="O29" s="754" t="s">
        <v>311</v>
      </c>
      <c r="P29" s="34"/>
      <c r="Q29" s="1030"/>
      <c r="R29" s="6"/>
      <c r="S29" s="34"/>
      <c r="T29" s="34"/>
    </row>
    <row r="30" spans="1:21" ht="15" customHeight="1" x14ac:dyDescent="0.35">
      <c r="A30" s="790">
        <f t="shared" si="1"/>
        <v>24</v>
      </c>
      <c r="B30" s="813"/>
      <c r="C30" s="992" t="s">
        <v>436</v>
      </c>
      <c r="D30" s="776">
        <v>33.299999999999997</v>
      </c>
      <c r="E30" s="777" t="s">
        <v>351</v>
      </c>
      <c r="F30" s="771" t="str">
        <f>VLOOKUP(E30,$N$7:$O$105,2,0)</f>
        <v>ASGAF</v>
      </c>
      <c r="G30" s="769" t="s">
        <v>87</v>
      </c>
      <c r="H30" s="771" t="str">
        <f t="shared" ref="H30:H76" si="2">IF(G30="F","Rouge","Jaune")</f>
        <v>Jaune</v>
      </c>
      <c r="I30" s="1019" t="str">
        <f>IFERROR(IF(G30="F",VLOOKUP(C30,'RES_B+N_D'!$A$9:$Q$37,17,0),""),"-")</f>
        <v/>
      </c>
      <c r="J30" s="773">
        <f>IFERROR(IF(G30="H",VLOOKUP(C30,RES_B_M!$A$9:$Q$198,16,0),""),"-")</f>
        <v>0</v>
      </c>
      <c r="K30" s="773" t="str">
        <f>IFERROR(IF(G30="H",VLOOKUP(C30,RES_N_M!$A$9:$Q$92,16,0),""),"-")</f>
        <v>-</v>
      </c>
      <c r="L30" s="993"/>
      <c r="M30" s="747"/>
      <c r="N30" s="753" t="s">
        <v>102</v>
      </c>
      <c r="O30" s="754" t="s">
        <v>486</v>
      </c>
      <c r="P30" s="34"/>
      <c r="Q30" s="1030"/>
      <c r="R30" s="6"/>
      <c r="S30" s="34"/>
      <c r="T30" s="34"/>
    </row>
    <row r="31" spans="1:21" ht="15" customHeight="1" x14ac:dyDescent="0.35">
      <c r="A31" s="790">
        <f t="shared" si="1"/>
        <v>25</v>
      </c>
      <c r="B31" s="813"/>
      <c r="C31" s="992" t="s">
        <v>368</v>
      </c>
      <c r="D31" s="776">
        <v>20.100000000000001</v>
      </c>
      <c r="E31" s="777" t="s">
        <v>351</v>
      </c>
      <c r="F31" s="771" t="str">
        <f>VLOOKUP(E31,$N$7:$O$105,2,0)</f>
        <v>ASGAF</v>
      </c>
      <c r="G31" s="769" t="s">
        <v>87</v>
      </c>
      <c r="H31" s="771" t="str">
        <f t="shared" si="2"/>
        <v>Jaune</v>
      </c>
      <c r="I31" s="1019" t="str">
        <f>IFERROR(IF(G31="F",VLOOKUP(C31,'RES_B+N_D'!$A$9:$Q$37,17,0),""),"-")</f>
        <v/>
      </c>
      <c r="J31" s="773">
        <f>IFERROR(IF(G31="H",VLOOKUP(C31,RES_B_M!$A$9:$Q$198,16,0),""),"-")</f>
        <v>10</v>
      </c>
      <c r="K31" s="773">
        <f>IFERROR(IF(G31="H",VLOOKUP(C31,RES_N_M!$A$9:$Q$92,16,0),""),"-")</f>
        <v>12</v>
      </c>
      <c r="L31" s="993"/>
      <c r="M31" s="747"/>
      <c r="N31" s="753" t="s">
        <v>107</v>
      </c>
      <c r="O31" s="754" t="s">
        <v>486</v>
      </c>
      <c r="P31" s="34"/>
      <c r="Q31" s="1030"/>
      <c r="R31" s="6"/>
      <c r="S31" s="34"/>
      <c r="T31" s="34"/>
    </row>
    <row r="32" spans="1:21" ht="15" customHeight="1" x14ac:dyDescent="0.35">
      <c r="A32" s="790">
        <f t="shared" si="1"/>
        <v>26</v>
      </c>
      <c r="B32" s="813"/>
      <c r="C32" s="992" t="s">
        <v>290</v>
      </c>
      <c r="D32" s="776">
        <v>15.2</v>
      </c>
      <c r="E32" s="777" t="s">
        <v>71</v>
      </c>
      <c r="F32" s="771" t="str">
        <f>VLOOKUP(E32,$N$7:$O$105,2,0)</f>
        <v>ASGAF</v>
      </c>
      <c r="G32" s="769" t="s">
        <v>87</v>
      </c>
      <c r="H32" s="771" t="str">
        <f t="shared" si="2"/>
        <v>Jaune</v>
      </c>
      <c r="I32" s="1019" t="str">
        <f>IFERROR(IF(G32="F",VLOOKUP(C32,'RES_B+N_D'!$A$9:$Q$37,17,0),""),"-")</f>
        <v/>
      </c>
      <c r="J32" s="773">
        <f>IFERROR(IF(G32="H",VLOOKUP(C32,RES_B_M!$A$9:$Q$198,16,0),""),"-")</f>
        <v>0</v>
      </c>
      <c r="K32" s="773" t="str">
        <f>IFERROR(IF(G32="H",VLOOKUP(C32,RES_N_M!$A$9:$Q$92,16,0),""),"-")</f>
        <v>-</v>
      </c>
      <c r="L32" s="993" t="str">
        <f>IFERROR(IF(D32&gt;36,VLOOKUP(C32,'RES_N_&gt;36'!$A$9:$Q$42,17,0),""),"-")</f>
        <v/>
      </c>
      <c r="M32" s="747"/>
      <c r="N32" s="753" t="s">
        <v>106</v>
      </c>
      <c r="O32" s="754" t="s">
        <v>311</v>
      </c>
      <c r="P32" s="34"/>
      <c r="Q32" s="1030"/>
      <c r="R32" s="6"/>
      <c r="S32" s="34"/>
      <c r="T32" s="34"/>
    </row>
    <row r="33" spans="1:20" ht="15" customHeight="1" x14ac:dyDescent="0.35">
      <c r="A33" s="790">
        <f t="shared" si="1"/>
        <v>27</v>
      </c>
      <c r="B33" s="813"/>
      <c r="C33" s="992" t="s">
        <v>308</v>
      </c>
      <c r="D33" s="776">
        <v>11.7</v>
      </c>
      <c r="E33" s="777" t="s">
        <v>71</v>
      </c>
      <c r="F33" s="771" t="str">
        <f>VLOOKUP(E33,$N$7:$O$105,2,0)</f>
        <v>ASGAF</v>
      </c>
      <c r="G33" s="771" t="s">
        <v>87</v>
      </c>
      <c r="H33" s="771" t="str">
        <f t="shared" si="2"/>
        <v>Jaune</v>
      </c>
      <c r="I33" s="1019" t="str">
        <f>IFERROR(IF(G33="F",VLOOKUP(C33,'RES_B+N_D'!$A$9:$Q$37,17,0),""),"-")</f>
        <v/>
      </c>
      <c r="J33" s="773">
        <f>IFERROR(IF(G33="H",VLOOKUP(C33,RES_B_M!$A$9:$Q$198,16,0),""),"-")</f>
        <v>0</v>
      </c>
      <c r="K33" s="773" t="str">
        <f>IFERROR(IF(G33="H",VLOOKUP(C33,RES_N_M!$A$9:$Q$92,16,0),""),"-")</f>
        <v>-</v>
      </c>
      <c r="L33" s="993" t="str">
        <f>IFERROR(IF(D33&gt;36,VLOOKUP(C33,'RES_N_&gt;36'!$A$9:$Q$42,17,0),""),"-")</f>
        <v/>
      </c>
      <c r="M33" s="747"/>
      <c r="N33" s="753" t="s">
        <v>108</v>
      </c>
      <c r="O33" s="754" t="s">
        <v>12</v>
      </c>
      <c r="P33" s="34"/>
      <c r="Q33" s="1030"/>
      <c r="R33" s="6"/>
      <c r="S33" s="34"/>
      <c r="T33" s="34"/>
    </row>
    <row r="34" spans="1:20" ht="15" customHeight="1" x14ac:dyDescent="0.35">
      <c r="A34" s="790">
        <f t="shared" si="1"/>
        <v>28</v>
      </c>
      <c r="B34" s="813"/>
      <c r="C34" s="992" t="s">
        <v>352</v>
      </c>
      <c r="D34" s="776">
        <v>14.9</v>
      </c>
      <c r="E34" s="777" t="s">
        <v>351</v>
      </c>
      <c r="F34" s="771" t="str">
        <f>VLOOKUP(E34,$N$7:$O$105,2,0)</f>
        <v>ASGAF</v>
      </c>
      <c r="G34" s="769" t="s">
        <v>87</v>
      </c>
      <c r="H34" s="771" t="str">
        <f t="shared" si="2"/>
        <v>Jaune</v>
      </c>
      <c r="I34" s="1019" t="str">
        <f>IFERROR(IF(G34="F",VLOOKUP(C34,'RES_B+N_D'!$A$9:$Q$37,17,0),""),"-")</f>
        <v/>
      </c>
      <c r="J34" s="773">
        <f>IFERROR(IF(G34="H",VLOOKUP(C34,RES_B_M!$A$9:$Q$198,16,0),""),"-")</f>
        <v>40</v>
      </c>
      <c r="K34" s="773">
        <f>IFERROR(IF(G34="H",VLOOKUP(C34,RES_N_M!$A$9:$Q$92,16,0),""),"-")</f>
        <v>10</v>
      </c>
      <c r="L34" s="993"/>
      <c r="M34" s="747"/>
      <c r="N34" s="753" t="s">
        <v>109</v>
      </c>
      <c r="O34" s="754" t="s">
        <v>13</v>
      </c>
      <c r="P34" s="34"/>
      <c r="Q34" s="1030"/>
      <c r="R34" s="6"/>
      <c r="S34" s="34"/>
      <c r="T34" s="34"/>
    </row>
    <row r="35" spans="1:20" ht="15" customHeight="1" x14ac:dyDescent="0.35">
      <c r="A35" s="790">
        <f t="shared" si="1"/>
        <v>29</v>
      </c>
      <c r="B35" s="813"/>
      <c r="C35" s="995" t="s">
        <v>235</v>
      </c>
      <c r="D35" s="776">
        <v>11.5</v>
      </c>
      <c r="E35" s="777" t="s">
        <v>71</v>
      </c>
      <c r="F35" s="771" t="str">
        <f>VLOOKUP(E35,$N$7:$O$105,2,0)</f>
        <v>ASGAF</v>
      </c>
      <c r="G35" s="771" t="s">
        <v>87</v>
      </c>
      <c r="H35" s="771" t="str">
        <f t="shared" si="2"/>
        <v>Jaune</v>
      </c>
      <c r="I35" s="1019" t="str">
        <f>IFERROR(IF(G35="F",VLOOKUP(C35,'RES_B+N_D'!$A$9:$Q$37,17,0),""),"-")</f>
        <v/>
      </c>
      <c r="J35" s="773">
        <f>IFERROR(IF(G35="H",VLOOKUP(C35,RES_B_M!$A$9:$Q$198,16,0),""),"-")</f>
        <v>44</v>
      </c>
      <c r="K35" s="773">
        <f>IFERROR(IF(G35="H",VLOOKUP(C35,RES_N_M!$A$9:$Q$92,16,0),""),"-")</f>
        <v>20</v>
      </c>
      <c r="L35" s="993" t="str">
        <f>IFERROR(IF(D35&gt;36,VLOOKUP(C35,'RES_N_&gt;36'!$A$9:$Q$42,17,0),""),"-")</f>
        <v/>
      </c>
      <c r="M35" s="747"/>
      <c r="N35" s="753" t="s">
        <v>110</v>
      </c>
      <c r="O35" s="754" t="s">
        <v>311</v>
      </c>
      <c r="P35" s="34"/>
      <c r="Q35" s="1030"/>
      <c r="R35" s="6"/>
      <c r="S35" s="34"/>
      <c r="T35" s="34"/>
    </row>
    <row r="36" spans="1:20" ht="15" customHeight="1" x14ac:dyDescent="0.35">
      <c r="A36" s="790">
        <f t="shared" si="1"/>
        <v>30</v>
      </c>
      <c r="B36" s="813"/>
      <c r="C36" s="992" t="s">
        <v>209</v>
      </c>
      <c r="D36" s="776">
        <v>22.1</v>
      </c>
      <c r="E36" s="777" t="s">
        <v>75</v>
      </c>
      <c r="F36" s="771" t="str">
        <f>VLOOKUP(E36,$N$7:$O$105,2,0)</f>
        <v>ASGAF</v>
      </c>
      <c r="G36" s="771" t="s">
        <v>87</v>
      </c>
      <c r="H36" s="771" t="str">
        <f t="shared" si="2"/>
        <v>Jaune</v>
      </c>
      <c r="I36" s="1019" t="str">
        <f>IFERROR(IF(G36="F",VLOOKUP(C36,'RES_B+N_D'!$A$9:$Q$37,17,0),""),"-")</f>
        <v/>
      </c>
      <c r="J36" s="773">
        <f>IFERROR(IF(G36="H",VLOOKUP(C36,RES_B_M!$A$9:$Q$198,16,0),""),"-")</f>
        <v>0</v>
      </c>
      <c r="K36" s="773" t="str">
        <f>IFERROR(IF(G36="H",VLOOKUP(C36,RES_N_M!$A$9:$Q$92,16,0),""),"-")</f>
        <v>-</v>
      </c>
      <c r="L36" s="993" t="str">
        <f>IFERROR(IF(D36&gt;36,VLOOKUP(C36,'RES_N_&gt;36'!$A$9:$Q$42,17,0),""),"-")</f>
        <v/>
      </c>
      <c r="M36" s="747"/>
      <c r="N36" s="753" t="s">
        <v>422</v>
      </c>
      <c r="O36" s="754" t="s">
        <v>311</v>
      </c>
      <c r="P36" s="34"/>
      <c r="Q36" s="1030"/>
      <c r="R36" s="6"/>
      <c r="S36" s="34"/>
      <c r="T36" s="34"/>
    </row>
    <row r="37" spans="1:20" ht="15" customHeight="1" x14ac:dyDescent="0.35">
      <c r="A37" s="790">
        <f t="shared" si="1"/>
        <v>31</v>
      </c>
      <c r="B37" s="813"/>
      <c r="C37" s="992" t="s">
        <v>277</v>
      </c>
      <c r="D37" s="776">
        <v>30.2</v>
      </c>
      <c r="E37" s="777" t="s">
        <v>71</v>
      </c>
      <c r="F37" s="771" t="str">
        <f>VLOOKUP(E37,$N$7:$O$105,2,0)</f>
        <v>ASGAF</v>
      </c>
      <c r="G37" s="771" t="s">
        <v>87</v>
      </c>
      <c r="H37" s="771" t="str">
        <f t="shared" si="2"/>
        <v>Jaune</v>
      </c>
      <c r="I37" s="1019" t="str">
        <f>IFERROR(IF(G37="F",VLOOKUP(C37,'RES_B+N_D'!$A$9:$Q$37,17,0),""),"-")</f>
        <v/>
      </c>
      <c r="J37" s="773">
        <f>IFERROR(IF(G37="H",VLOOKUP(C37,RES_B_M!$A$9:$Q$198,16,0),""),"-")</f>
        <v>0</v>
      </c>
      <c r="K37" s="773" t="str">
        <f>IFERROR(IF(G37="H",VLOOKUP(C37,RES_N_M!$A$9:$Q$92,16,0),""),"-")</f>
        <v>-</v>
      </c>
      <c r="L37" s="993" t="str">
        <f>IFERROR(IF(D37&gt;36,VLOOKUP(C37,'RES_N_&gt;36'!$A$9:$Q$42,17,0),""),"-")</f>
        <v/>
      </c>
      <c r="M37" s="747"/>
      <c r="N37" s="1025" t="s">
        <v>363</v>
      </c>
      <c r="O37" s="754" t="s">
        <v>311</v>
      </c>
      <c r="P37" s="34"/>
      <c r="Q37" s="1030"/>
      <c r="R37" s="6"/>
      <c r="S37" s="34"/>
      <c r="T37" s="34"/>
    </row>
    <row r="38" spans="1:20" ht="15" customHeight="1" x14ac:dyDescent="0.35">
      <c r="A38" s="790">
        <f t="shared" si="1"/>
        <v>32</v>
      </c>
      <c r="B38" s="813"/>
      <c r="C38" s="992" t="s">
        <v>306</v>
      </c>
      <c r="D38" s="776">
        <v>16</v>
      </c>
      <c r="E38" s="777" t="s">
        <v>75</v>
      </c>
      <c r="F38" s="771" t="str">
        <f>VLOOKUP(E38,$N$7:$O$105,2,0)</f>
        <v>ASGAF</v>
      </c>
      <c r="G38" s="771" t="s">
        <v>87</v>
      </c>
      <c r="H38" s="771" t="str">
        <f t="shared" si="2"/>
        <v>Jaune</v>
      </c>
      <c r="I38" s="1019" t="str">
        <f>IFERROR(IF(G38="F",VLOOKUP(C38,'RES_B+N_D'!$A$9:$Q$37,17,0),""),"-")</f>
        <v/>
      </c>
      <c r="J38" s="773">
        <f>IFERROR(IF(G38="H",VLOOKUP(C38,RES_B_M!$A$9:$Q$198,16,0),""),"-")</f>
        <v>0</v>
      </c>
      <c r="K38" s="773" t="str">
        <f>IFERROR(IF(G38="H",VLOOKUP(C38,RES_N_M!$A$9:$Q$92,16,0),""),"-")</f>
        <v>-</v>
      </c>
      <c r="L38" s="993" t="str">
        <f>IFERROR(IF(D38&gt;36,VLOOKUP(C38,'RES_N_&gt;36'!$A$9:$Q$42,17,0),""),"-")</f>
        <v/>
      </c>
      <c r="M38" s="747"/>
      <c r="N38" s="753" t="s">
        <v>112</v>
      </c>
      <c r="O38" s="754" t="s">
        <v>311</v>
      </c>
      <c r="P38" s="34"/>
      <c r="Q38" s="1030"/>
      <c r="R38" s="6"/>
      <c r="S38" s="34"/>
      <c r="T38" s="34"/>
    </row>
    <row r="39" spans="1:20" ht="15" customHeight="1" x14ac:dyDescent="0.35">
      <c r="A39" s="790">
        <f t="shared" si="1"/>
        <v>33</v>
      </c>
      <c r="B39" s="813"/>
      <c r="C39" s="992" t="s">
        <v>365</v>
      </c>
      <c r="D39" s="776">
        <v>54</v>
      </c>
      <c r="E39" s="777" t="s">
        <v>71</v>
      </c>
      <c r="F39" s="771" t="str">
        <f>VLOOKUP(E39,$N$7:$O$105,2,0)</f>
        <v>ASGAF</v>
      </c>
      <c r="G39" s="769" t="s">
        <v>87</v>
      </c>
      <c r="H39" s="771" t="str">
        <f t="shared" si="2"/>
        <v>Jaune</v>
      </c>
      <c r="I39" s="1019" t="str">
        <f>IFERROR(IF(G39="F",VLOOKUP(C39,'RES_B+N_D'!$A$9:$Q$37,17,0),""),"-")</f>
        <v/>
      </c>
      <c r="J39" s="773">
        <f>IFERROR(IF(G39="H",VLOOKUP(C39,RES_B_M!$A$9:$Q$198,16,0),""),"-")</f>
        <v>48</v>
      </c>
      <c r="K39" s="773">
        <f>IFERROR(IF(G39="H",VLOOKUP(C39,RES_N_M!$A$9:$Q$92,16,0),""),"-")</f>
        <v>66</v>
      </c>
      <c r="L39" s="993"/>
      <c r="M39" s="34"/>
      <c r="N39" s="753" t="s">
        <v>113</v>
      </c>
      <c r="O39" s="754" t="s">
        <v>11</v>
      </c>
      <c r="P39" s="34"/>
      <c r="Q39" s="1030"/>
      <c r="R39" s="6"/>
      <c r="S39" s="34"/>
      <c r="T39" s="34"/>
    </row>
    <row r="40" spans="1:20" ht="15" customHeight="1" x14ac:dyDescent="0.35">
      <c r="A40" s="790">
        <f t="shared" si="1"/>
        <v>34</v>
      </c>
      <c r="B40" s="813"/>
      <c r="C40" s="992" t="s">
        <v>418</v>
      </c>
      <c r="D40" s="776">
        <v>16.899999999999999</v>
      </c>
      <c r="E40" s="777" t="s">
        <v>351</v>
      </c>
      <c r="F40" s="771" t="str">
        <f>VLOOKUP(E40,$N$7:$O$105,2,0)</f>
        <v>ASGAF</v>
      </c>
      <c r="G40" s="769" t="s">
        <v>87</v>
      </c>
      <c r="H40" s="771" t="str">
        <f t="shared" si="2"/>
        <v>Jaune</v>
      </c>
      <c r="I40" s="1019" t="str">
        <f>IFERROR(IF(G40="F",VLOOKUP(C40,'RES_B+N_D'!$A$9:$Q$37,17,0),""),"-")</f>
        <v/>
      </c>
      <c r="J40" s="773">
        <f>IFERROR(IF(G40="H",VLOOKUP(C40,RES_B_M!$A$9:$Q$198,16,0),""),"-")</f>
        <v>0</v>
      </c>
      <c r="K40" s="773" t="str">
        <f>IFERROR(IF(G40="H",VLOOKUP(C40,RES_N_M!$A$9:$Q$92,16,0),""),"-")</f>
        <v>-</v>
      </c>
      <c r="L40" s="993"/>
      <c r="M40" s="747"/>
      <c r="N40" s="753" t="s">
        <v>101</v>
      </c>
      <c r="O40" s="754" t="s">
        <v>311</v>
      </c>
      <c r="P40" s="34"/>
      <c r="Q40" s="1030"/>
      <c r="R40" s="6"/>
      <c r="S40" s="34"/>
      <c r="T40" s="34"/>
    </row>
    <row r="41" spans="1:20" ht="15" customHeight="1" x14ac:dyDescent="0.35">
      <c r="A41" s="790">
        <f t="shared" si="1"/>
        <v>35</v>
      </c>
      <c r="B41" s="813"/>
      <c r="C41" s="995" t="s">
        <v>246</v>
      </c>
      <c r="D41" s="776">
        <v>22.6</v>
      </c>
      <c r="E41" s="777" t="s">
        <v>71</v>
      </c>
      <c r="F41" s="771" t="str">
        <f>VLOOKUP(E41,$N$7:$O$105,2,0)</f>
        <v>ASGAF</v>
      </c>
      <c r="G41" s="771" t="s">
        <v>87</v>
      </c>
      <c r="H41" s="771" t="str">
        <f t="shared" si="2"/>
        <v>Jaune</v>
      </c>
      <c r="I41" s="1019" t="str">
        <f>IFERROR(IF(G41="F",VLOOKUP(C41,'RES_B+N_D'!$A$9:$Q$37,17,0),""),"-")</f>
        <v/>
      </c>
      <c r="J41" s="773">
        <f>IFERROR(IF(G41="H",VLOOKUP(C41,RES_B_M!$A$9:$Q$198,16,0),""),"-")</f>
        <v>5</v>
      </c>
      <c r="K41" s="773">
        <f>IFERROR(IF(G41="H",VLOOKUP(C41,RES_N_M!$A$9:$Q$92,16,0),""),"-")</f>
        <v>19</v>
      </c>
      <c r="L41" s="993" t="str">
        <f>IFERROR(IF(D41&gt;36,VLOOKUP(C41,'RES_N_&gt;36'!$A$9:$Q$42,17,0),""),"-")</f>
        <v/>
      </c>
      <c r="M41" s="747"/>
      <c r="N41" s="753" t="s">
        <v>118</v>
      </c>
      <c r="O41" s="754" t="s">
        <v>11</v>
      </c>
      <c r="P41" s="34"/>
      <c r="Q41" s="1030"/>
      <c r="R41" s="6"/>
      <c r="S41" s="34"/>
      <c r="T41" s="34"/>
    </row>
    <row r="42" spans="1:20" ht="15" customHeight="1" x14ac:dyDescent="0.35">
      <c r="A42" s="790">
        <f t="shared" si="1"/>
        <v>36</v>
      </c>
      <c r="B42" s="813"/>
      <c r="C42" s="992" t="s">
        <v>369</v>
      </c>
      <c r="D42" s="776">
        <v>29.7</v>
      </c>
      <c r="E42" s="777" t="s">
        <v>120</v>
      </c>
      <c r="F42" s="771" t="e">
        <f>VLOOKUP(E42,$N$7:$O$105,2,0)</f>
        <v>#N/A</v>
      </c>
      <c r="G42" s="769" t="s">
        <v>87</v>
      </c>
      <c r="H42" s="771" t="str">
        <f t="shared" si="2"/>
        <v>Jaune</v>
      </c>
      <c r="I42" s="1019" t="str">
        <f>IFERROR(IF(G42="F",VLOOKUP(C42,'RES_B+N_D'!$A$9:$Q$37,17,0),""),"-")</f>
        <v/>
      </c>
      <c r="J42" s="773">
        <f>IFERROR(IF(G42="H",VLOOKUP(C42,RES_B_M!$A$9:$Q$198,16,0),""),"-")</f>
        <v>0</v>
      </c>
      <c r="K42" s="773" t="str">
        <f>IFERROR(IF(G42="H",VLOOKUP(C42,RES_N_M!$A$9:$Q$92,16,0),""),"-")</f>
        <v>-</v>
      </c>
      <c r="L42" s="993"/>
      <c r="M42" s="747"/>
      <c r="N42" s="753" t="s">
        <v>116</v>
      </c>
      <c r="O42" s="754" t="s">
        <v>14</v>
      </c>
      <c r="P42" s="34"/>
      <c r="Q42" s="1030"/>
      <c r="R42" s="6"/>
      <c r="S42" s="34"/>
      <c r="T42" s="34"/>
    </row>
    <row r="43" spans="1:20" ht="15" customHeight="1" x14ac:dyDescent="0.35">
      <c r="A43" s="790">
        <f t="shared" si="1"/>
        <v>37</v>
      </c>
      <c r="B43" s="813"/>
      <c r="C43" s="992" t="s">
        <v>419</v>
      </c>
      <c r="D43" s="776">
        <v>19.5</v>
      </c>
      <c r="E43" s="777" t="s">
        <v>351</v>
      </c>
      <c r="F43" s="771" t="str">
        <f>VLOOKUP(E43,$N$7:$O$105,2,0)</f>
        <v>ASGAF</v>
      </c>
      <c r="G43" s="769" t="s">
        <v>87</v>
      </c>
      <c r="H43" s="771" t="str">
        <f t="shared" si="2"/>
        <v>Jaune</v>
      </c>
      <c r="I43" s="1019" t="str">
        <f>IFERROR(IF(G43="F",VLOOKUP(C43,'RES_B+N_D'!$A$9:$Q$37,17,0),""),"-")</f>
        <v/>
      </c>
      <c r="J43" s="773">
        <f>IFERROR(IF(G43="H",VLOOKUP(C43,RES_B_M!$A$9:$Q$198,16,0),""),"-")</f>
        <v>0</v>
      </c>
      <c r="K43" s="773" t="str">
        <f>IFERROR(IF(G43="H",VLOOKUP(C43,RES_N_M!$A$9:$Q$92,16,0),""),"-")</f>
        <v>-</v>
      </c>
      <c r="L43" s="993"/>
      <c r="M43" s="747"/>
      <c r="N43" s="753" t="s">
        <v>121</v>
      </c>
      <c r="O43" s="754" t="s">
        <v>138</v>
      </c>
      <c r="P43" s="34"/>
      <c r="Q43" s="1030"/>
      <c r="R43" s="6"/>
      <c r="S43" s="34"/>
      <c r="T43" s="34"/>
    </row>
    <row r="44" spans="1:20" ht="15" customHeight="1" x14ac:dyDescent="0.35">
      <c r="A44" s="790">
        <f t="shared" si="1"/>
        <v>38</v>
      </c>
      <c r="B44" s="813"/>
      <c r="C44" s="992" t="s">
        <v>337</v>
      </c>
      <c r="D44" s="776">
        <v>54</v>
      </c>
      <c r="E44" s="777" t="s">
        <v>311</v>
      </c>
      <c r="F44" s="771" t="str">
        <f>VLOOKUP(E44,$N$7:$O$105,2,0)</f>
        <v>ASGAF</v>
      </c>
      <c r="G44" s="769" t="s">
        <v>87</v>
      </c>
      <c r="H44" s="771" t="str">
        <f t="shared" si="2"/>
        <v>Jaune</v>
      </c>
      <c r="I44" s="1019" t="str">
        <f>IFERROR(IF(G44="F",VLOOKUP(C44,'RES_B+N_D'!$A$9:$Q$37,17,0),""),"-")</f>
        <v/>
      </c>
      <c r="J44" s="773">
        <f>IFERROR(IF(G44="H",VLOOKUP(C44,RES_B_M!$A$9:$Q$198,16,0),""),"-")</f>
        <v>6</v>
      </c>
      <c r="K44" s="773" t="str">
        <f>IFERROR(IF(G44="H",VLOOKUP(C44,RES_N_M!$A$9:$Q$92,16,0),""),"-")</f>
        <v>-</v>
      </c>
      <c r="L44" s="993"/>
      <c r="M44" s="34"/>
      <c r="N44" s="753" t="s">
        <v>122</v>
      </c>
      <c r="O44" s="754" t="s">
        <v>311</v>
      </c>
      <c r="P44" s="34"/>
      <c r="Q44" s="1030"/>
      <c r="R44" s="6"/>
      <c r="S44" s="34"/>
      <c r="T44" s="34"/>
    </row>
    <row r="45" spans="1:20" ht="15" customHeight="1" x14ac:dyDescent="0.35">
      <c r="A45" s="790">
        <f t="shared" si="1"/>
        <v>39</v>
      </c>
      <c r="B45" s="813"/>
      <c r="C45" s="992" t="s">
        <v>425</v>
      </c>
      <c r="D45" s="776">
        <v>6.9</v>
      </c>
      <c r="E45" s="777" t="s">
        <v>351</v>
      </c>
      <c r="F45" s="771" t="str">
        <f>VLOOKUP(E45,$N$7:$O$105,2,0)</f>
        <v>ASGAF</v>
      </c>
      <c r="G45" s="769" t="s">
        <v>87</v>
      </c>
      <c r="H45" s="771" t="str">
        <f t="shared" si="2"/>
        <v>Jaune</v>
      </c>
      <c r="I45" s="1019" t="str">
        <f>IFERROR(IF(G45="F",VLOOKUP(C45,'RES_B+N_D'!$A$9:$Q$37,17,0),""),"-")</f>
        <v/>
      </c>
      <c r="J45" s="773">
        <f>IFERROR(IF(G45="H",VLOOKUP(C45,RES_B_M!$A$9:$Q$198,16,0),""),"-")</f>
        <v>46</v>
      </c>
      <c r="K45" s="773">
        <f>IFERROR(IF(G45="H",VLOOKUP(C45,RES_N_M!$A$9:$Q$92,16,0),""),"-")</f>
        <v>16</v>
      </c>
      <c r="L45" s="993"/>
      <c r="M45" s="34"/>
      <c r="N45" s="753" t="s">
        <v>135</v>
      </c>
      <c r="O45" s="754" t="s">
        <v>12</v>
      </c>
      <c r="P45" s="34"/>
      <c r="Q45" s="1030"/>
      <c r="R45" s="6"/>
      <c r="S45" s="34"/>
      <c r="T45" s="34"/>
    </row>
    <row r="46" spans="1:20" ht="15" customHeight="1" x14ac:dyDescent="0.35">
      <c r="A46" s="790">
        <f t="shared" si="1"/>
        <v>40</v>
      </c>
      <c r="B46" s="813"/>
      <c r="C46" s="992" t="s">
        <v>426</v>
      </c>
      <c r="D46" s="776">
        <v>23.2</v>
      </c>
      <c r="E46" s="777" t="s">
        <v>351</v>
      </c>
      <c r="F46" s="771" t="str">
        <f>VLOOKUP(E46,$N$7:$O$105,2,0)</f>
        <v>ASGAF</v>
      </c>
      <c r="G46" s="769" t="s">
        <v>87</v>
      </c>
      <c r="H46" s="771" t="str">
        <f t="shared" si="2"/>
        <v>Jaune</v>
      </c>
      <c r="I46" s="1019" t="str">
        <f>IFERROR(IF(G46="F",VLOOKUP(C46,'RES_B+N_D'!$A$9:$Q$37,17,0),""),"-")</f>
        <v/>
      </c>
      <c r="J46" s="773">
        <f>IFERROR(IF(G46="H",VLOOKUP(C46,RES_B_M!$A$9:$Q$198,16,0),""),"-")</f>
        <v>8</v>
      </c>
      <c r="K46" s="773" t="str">
        <f>IFERROR(IF(G46="H",VLOOKUP(C46,RES_N_M!$A$9:$Q$92,16,0),""),"-")</f>
        <v>-</v>
      </c>
      <c r="L46" s="993"/>
      <c r="M46" s="747"/>
      <c r="N46" s="753" t="s">
        <v>134</v>
      </c>
      <c r="O46" s="754" t="s">
        <v>311</v>
      </c>
      <c r="P46" s="34"/>
      <c r="Q46" s="1030"/>
      <c r="R46" s="6"/>
      <c r="S46" s="34"/>
      <c r="T46" s="34"/>
    </row>
    <row r="47" spans="1:20" ht="15" customHeight="1" x14ac:dyDescent="0.35">
      <c r="A47" s="790">
        <f t="shared" si="1"/>
        <v>41</v>
      </c>
      <c r="B47" s="813"/>
      <c r="C47" s="992" t="s">
        <v>303</v>
      </c>
      <c r="D47" s="776">
        <v>37</v>
      </c>
      <c r="E47" s="777" t="s">
        <v>304</v>
      </c>
      <c r="F47" s="771" t="str">
        <f>VLOOKUP(E47,$N$7:$O$105,2,0)</f>
        <v>ASGAF</v>
      </c>
      <c r="G47" s="771" t="s">
        <v>87</v>
      </c>
      <c r="H47" s="771" t="str">
        <f t="shared" si="2"/>
        <v>Jaune</v>
      </c>
      <c r="I47" s="1019" t="str">
        <f>IFERROR(IF(G47="F",VLOOKUP(C47,'RES_B+N_D'!$A$9:$Q$37,17,0),""),"-")</f>
        <v/>
      </c>
      <c r="J47" s="773">
        <f>IFERROR(IF(G47="H",VLOOKUP(C47,RES_B_M!$A$9:$Q$198,16,0),""),"-")</f>
        <v>0</v>
      </c>
      <c r="K47" s="773" t="str">
        <f>IFERROR(IF(G47="H",VLOOKUP(C47,RES_N_M!$A$9:$Q$92,16,0),""),"-")</f>
        <v>-</v>
      </c>
      <c r="L47" s="993">
        <f>IFERROR(IF(D47&gt;36,VLOOKUP(C47,'RES_N_&gt;36'!$A$9:$Q$42,17,0),""),"-")</f>
        <v>6</v>
      </c>
      <c r="M47" s="747"/>
      <c r="N47" s="753" t="s">
        <v>136</v>
      </c>
      <c r="O47" s="754" t="s">
        <v>138</v>
      </c>
      <c r="P47" s="34"/>
      <c r="Q47" s="1030"/>
      <c r="R47" s="6"/>
      <c r="S47" s="34"/>
      <c r="T47" s="34"/>
    </row>
    <row r="48" spans="1:20" ht="15" customHeight="1" x14ac:dyDescent="0.35">
      <c r="A48" s="790">
        <f t="shared" si="1"/>
        <v>42</v>
      </c>
      <c r="B48" s="813"/>
      <c r="C48" s="992" t="s">
        <v>211</v>
      </c>
      <c r="D48" s="776">
        <v>25.6</v>
      </c>
      <c r="E48" s="777" t="s">
        <v>75</v>
      </c>
      <c r="F48" s="771" t="str">
        <f>VLOOKUP(E48,$N$7:$O$105,2,0)</f>
        <v>ASGAF</v>
      </c>
      <c r="G48" s="771" t="s">
        <v>87</v>
      </c>
      <c r="H48" s="771" t="str">
        <f t="shared" si="2"/>
        <v>Jaune</v>
      </c>
      <c r="I48" s="1019" t="str">
        <f>IFERROR(IF(G48="F",VLOOKUP(C48,'RES_B+N_D'!$A$9:$Q$37,17,0),""),"-")</f>
        <v/>
      </c>
      <c r="J48" s="773">
        <f>IFERROR(IF(G48="H",VLOOKUP(C48,RES_B_M!$A$9:$Q$198,16,0),""),"-")</f>
        <v>0</v>
      </c>
      <c r="K48" s="773" t="str">
        <f>IFERROR(IF(G48="H",VLOOKUP(C48,RES_N_M!$A$9:$Q$92,16,0),""),"-")</f>
        <v>-</v>
      </c>
      <c r="L48" s="993" t="str">
        <f>IFERROR(IF(D48&gt;36,VLOOKUP(C48,'RES_N_&gt;36'!$A$9:$Q$42,17,0),""),"-")</f>
        <v/>
      </c>
      <c r="M48" s="34"/>
      <c r="N48" s="753" t="s">
        <v>137</v>
      </c>
      <c r="O48" s="754" t="s">
        <v>138</v>
      </c>
      <c r="P48" s="34"/>
      <c r="Q48" s="1030"/>
      <c r="R48" s="6"/>
      <c r="S48" s="34"/>
      <c r="T48" s="34"/>
    </row>
    <row r="49" spans="1:20" ht="15" customHeight="1" x14ac:dyDescent="0.35">
      <c r="A49" s="790">
        <f t="shared" si="1"/>
        <v>43</v>
      </c>
      <c r="B49" s="813"/>
      <c r="C49" s="995" t="s">
        <v>203</v>
      </c>
      <c r="D49" s="776">
        <v>20.2</v>
      </c>
      <c r="E49" s="777" t="s">
        <v>75</v>
      </c>
      <c r="F49" s="771" t="str">
        <f>VLOOKUP(E49,$N$7:$O$105,2,0)</f>
        <v>ASGAF</v>
      </c>
      <c r="G49" s="771" t="s">
        <v>87</v>
      </c>
      <c r="H49" s="771" t="str">
        <f t="shared" si="2"/>
        <v>Jaune</v>
      </c>
      <c r="I49" s="1019" t="str">
        <f>IFERROR(IF(G49="F",VLOOKUP(C49,'RES_B+N_D'!$A$9:$Q$37,17,0),""),"-")</f>
        <v/>
      </c>
      <c r="J49" s="773">
        <f>IFERROR(IF(G49="H",VLOOKUP(C49,RES_B_M!$A$9:$Q$198,16,0),""),"-")</f>
        <v>90</v>
      </c>
      <c r="K49" s="773">
        <f>IFERROR(IF(G49="H",VLOOKUP(C49,RES_N_M!$A$9:$Q$92,16,0),""),"-")</f>
        <v>114</v>
      </c>
      <c r="L49" s="993" t="str">
        <f>IFERROR(IF(D49&gt;36,VLOOKUP(C49,'RES_N_&gt;36'!$A$9:$Q$42,17,0),""),"-")</f>
        <v/>
      </c>
      <c r="M49" s="747"/>
      <c r="N49" s="753" t="s">
        <v>140</v>
      </c>
      <c r="O49" s="754" t="s">
        <v>311</v>
      </c>
      <c r="P49" s="34"/>
      <c r="Q49" s="1030"/>
      <c r="R49" s="6"/>
      <c r="S49" s="34"/>
      <c r="T49" s="34"/>
    </row>
    <row r="50" spans="1:20" ht="15" customHeight="1" x14ac:dyDescent="0.35">
      <c r="A50" s="790">
        <f t="shared" si="1"/>
        <v>44</v>
      </c>
      <c r="B50" s="813"/>
      <c r="C50" s="992" t="s">
        <v>167</v>
      </c>
      <c r="D50" s="776">
        <v>26.1</v>
      </c>
      <c r="E50" s="777" t="s">
        <v>71</v>
      </c>
      <c r="F50" s="771" t="str">
        <f>VLOOKUP(E50,$N$7:$O$105,2,0)</f>
        <v>ASGAF</v>
      </c>
      <c r="G50" s="771" t="s">
        <v>87</v>
      </c>
      <c r="H50" s="771" t="str">
        <f t="shared" si="2"/>
        <v>Jaune</v>
      </c>
      <c r="I50" s="1019" t="str">
        <f>IFERROR(IF(G50="F",VLOOKUP(C50,'RES_B+N_D'!$A$9:$Q$37,17,0),""),"-")</f>
        <v/>
      </c>
      <c r="J50" s="773">
        <f>IFERROR(IF(G50="H",VLOOKUP(C50,RES_B_M!$A$9:$Q$198,16,0),""),"-")</f>
        <v>0</v>
      </c>
      <c r="K50" s="773">
        <f>IFERROR(IF(G50="H",VLOOKUP(C50,RES_N_M!$A$9:$Q$92,16,0),""),"-")</f>
        <v>14</v>
      </c>
      <c r="L50" s="993" t="str">
        <f>IFERROR(IF(D50&gt;36,VLOOKUP(C50,'RES_N_&gt;36'!$A$9:$Q$42,17,0),""),"-")</f>
        <v/>
      </c>
      <c r="M50" s="747"/>
      <c r="N50" s="753" t="s">
        <v>144</v>
      </c>
      <c r="O50" s="754" t="s">
        <v>311</v>
      </c>
      <c r="P50" s="34"/>
      <c r="Q50" s="1030"/>
      <c r="R50" s="6"/>
      <c r="S50" s="34"/>
      <c r="T50" s="34"/>
    </row>
    <row r="51" spans="1:20" ht="15" customHeight="1" x14ac:dyDescent="0.35">
      <c r="A51" s="790">
        <f t="shared" si="1"/>
        <v>45</v>
      </c>
      <c r="B51" s="813"/>
      <c r="C51" s="992" t="s">
        <v>332</v>
      </c>
      <c r="D51" s="776">
        <v>13.8</v>
      </c>
      <c r="E51" s="777" t="s">
        <v>75</v>
      </c>
      <c r="F51" s="771" t="str">
        <f>VLOOKUP(E51,$N$7:$O$105,2,0)</f>
        <v>ASGAF</v>
      </c>
      <c r="G51" s="769" t="s">
        <v>87</v>
      </c>
      <c r="H51" s="771" t="str">
        <f t="shared" si="2"/>
        <v>Jaune</v>
      </c>
      <c r="I51" s="1019" t="str">
        <f>IFERROR(IF(G51="F",VLOOKUP(C51,'RES_B+N_D'!$A$9:$Q$37,17,0),""),"-")</f>
        <v/>
      </c>
      <c r="J51" s="773">
        <f>IFERROR(IF(G51="H",VLOOKUP(C51,RES_B_M!$A$9:$Q$198,16,0),""),"-")</f>
        <v>96</v>
      </c>
      <c r="K51" s="773">
        <f>IFERROR(IF(G51="H",VLOOKUP(C51,RES_N_M!$A$9:$Q$92,16,0),""),"-")</f>
        <v>40</v>
      </c>
      <c r="L51" s="993"/>
      <c r="M51" s="34"/>
      <c r="N51" s="753" t="s">
        <v>147</v>
      </c>
      <c r="O51" s="754" t="s">
        <v>311</v>
      </c>
      <c r="P51" s="34"/>
      <c r="Q51" s="1030"/>
      <c r="R51" s="6"/>
      <c r="S51" s="34"/>
      <c r="T51" s="34"/>
    </row>
    <row r="52" spans="1:20" ht="15" customHeight="1" x14ac:dyDescent="0.35">
      <c r="A52" s="790">
        <f t="shared" si="1"/>
        <v>46</v>
      </c>
      <c r="B52" s="813"/>
      <c r="C52" s="995" t="s">
        <v>362</v>
      </c>
      <c r="D52" s="996">
        <v>7.2</v>
      </c>
      <c r="E52" s="997" t="s">
        <v>363</v>
      </c>
      <c r="F52" s="771" t="str">
        <f>VLOOKUP(E52,$N$7:$O$105,2,0)</f>
        <v>ASGAF</v>
      </c>
      <c r="G52" s="769" t="s">
        <v>87</v>
      </c>
      <c r="H52" s="771" t="str">
        <f t="shared" si="2"/>
        <v>Jaune</v>
      </c>
      <c r="I52" s="1019" t="str">
        <f>IFERROR(IF(G52="F",VLOOKUP(C52,'RES_B+N_D'!$A$9:$Q$37,17,0),""),"-")</f>
        <v/>
      </c>
      <c r="J52" s="773">
        <f>IFERROR(IF(G52="H",VLOOKUP(C52,RES_B_M!$A$9:$Q$198,16,0),""),"-")</f>
        <v>26</v>
      </c>
      <c r="K52" s="773">
        <f>IFERROR(IF(G52="H",VLOOKUP(C52,RES_N_M!$A$9:$Q$92,16,0),""),"-")</f>
        <v>14</v>
      </c>
      <c r="L52" s="993"/>
      <c r="M52" s="747"/>
      <c r="N52" s="753" t="s">
        <v>9</v>
      </c>
      <c r="O52" s="754" t="s">
        <v>311</v>
      </c>
      <c r="P52" s="34"/>
      <c r="Q52" s="1030"/>
      <c r="R52" s="6"/>
      <c r="S52" s="34"/>
      <c r="T52" s="34"/>
    </row>
    <row r="53" spans="1:20" ht="15" customHeight="1" x14ac:dyDescent="0.35">
      <c r="A53" s="790">
        <f t="shared" si="1"/>
        <v>47</v>
      </c>
      <c r="B53" s="813"/>
      <c r="C53" s="992" t="s">
        <v>442</v>
      </c>
      <c r="D53" s="776">
        <v>14.3</v>
      </c>
      <c r="E53" s="777" t="s">
        <v>351</v>
      </c>
      <c r="F53" s="771" t="str">
        <f>VLOOKUP(E53,$N$7:$O$105,2,0)</f>
        <v>ASGAF</v>
      </c>
      <c r="G53" s="769" t="s">
        <v>87</v>
      </c>
      <c r="H53" s="771" t="str">
        <f t="shared" si="2"/>
        <v>Jaune</v>
      </c>
      <c r="I53" s="1019" t="str">
        <f>IFERROR(IF(G53="F",VLOOKUP(C53,'RES_B+N_D'!$A$9:$Q$37,17,0),""),"-")</f>
        <v/>
      </c>
      <c r="J53" s="773">
        <f>IFERROR(IF(G53="H",VLOOKUP(C53,RES_B_M!$A$9:$Q$198,16,0),""),"-")</f>
        <v>18</v>
      </c>
      <c r="K53" s="773">
        <f>IFERROR(IF(G53="H",VLOOKUP(C53,RES_N_M!$A$9:$Q$92,16,0),""),"-")</f>
        <v>10</v>
      </c>
      <c r="L53" s="993"/>
      <c r="M53" s="747"/>
      <c r="N53" s="753" t="s">
        <v>13</v>
      </c>
      <c r="O53" s="754" t="s">
        <v>13</v>
      </c>
      <c r="P53" s="34"/>
      <c r="Q53" s="1030"/>
      <c r="R53" s="6"/>
      <c r="S53" s="34"/>
      <c r="T53" s="34"/>
    </row>
    <row r="54" spans="1:20" ht="15" customHeight="1" x14ac:dyDescent="0.35">
      <c r="A54" s="790">
        <f t="shared" si="1"/>
        <v>48</v>
      </c>
      <c r="B54" s="813"/>
      <c r="C54" s="992" t="s">
        <v>359</v>
      </c>
      <c r="D54" s="776">
        <v>19.600000000000001</v>
      </c>
      <c r="E54" s="777" t="s">
        <v>351</v>
      </c>
      <c r="F54" s="771" t="str">
        <f>VLOOKUP(E54,$N$7:$O$105,2,0)</f>
        <v>ASGAF</v>
      </c>
      <c r="G54" s="769" t="s">
        <v>87</v>
      </c>
      <c r="H54" s="771" t="str">
        <f t="shared" si="2"/>
        <v>Jaune</v>
      </c>
      <c r="I54" s="1019" t="str">
        <f>IFERROR(IF(G54="F",VLOOKUP(C54,'RES_B+N_D'!$A$9:$Q$37,17,0),""),"-")</f>
        <v/>
      </c>
      <c r="J54" s="773">
        <f>IFERROR(IF(G54="H",VLOOKUP(C54,RES_B_M!$A$9:$Q$198,16,0),""),"-")</f>
        <v>0</v>
      </c>
      <c r="K54" s="773" t="str">
        <f>IFERROR(IF(G54="H",VLOOKUP(C54,RES_N_M!$A$9:$Q$92,16,0),""),"-")</f>
        <v>-</v>
      </c>
      <c r="L54" s="993"/>
      <c r="M54" s="747"/>
      <c r="N54" s="753" t="s">
        <v>12</v>
      </c>
      <c r="O54" s="754" t="s">
        <v>12</v>
      </c>
      <c r="P54" s="34"/>
      <c r="Q54" s="1030"/>
      <c r="R54" s="6"/>
      <c r="S54" s="34"/>
      <c r="T54" s="34"/>
    </row>
    <row r="55" spans="1:20" ht="15" customHeight="1" x14ac:dyDescent="0.35">
      <c r="A55" s="790">
        <f t="shared" si="1"/>
        <v>49</v>
      </c>
      <c r="B55" s="813"/>
      <c r="C55" s="992" t="s">
        <v>301</v>
      </c>
      <c r="D55" s="776">
        <v>38.9</v>
      </c>
      <c r="E55" s="777" t="s">
        <v>75</v>
      </c>
      <c r="F55" s="771" t="str">
        <f>VLOOKUP(E55,$N$7:$O$105,2,0)</f>
        <v>ASGAF</v>
      </c>
      <c r="G55" s="771" t="s">
        <v>87</v>
      </c>
      <c r="H55" s="771" t="str">
        <f t="shared" si="2"/>
        <v>Jaune</v>
      </c>
      <c r="I55" s="1019" t="str">
        <f>IFERROR(IF(G55="F",VLOOKUP(C55,'RES_B+N_D'!$A$9:$Q$37,17,0),""),"-")</f>
        <v/>
      </c>
      <c r="J55" s="773">
        <f>IFERROR(IF(G55="H",VLOOKUP(C55,RES_B_M!$A$9:$Q$198,16,0),""),"-")</f>
        <v>0</v>
      </c>
      <c r="K55" s="773" t="str">
        <f>IFERROR(IF(G55="H",VLOOKUP(C55,RES_N_M!$A$9:$Q$92,16,0),""),"-")</f>
        <v>-</v>
      </c>
      <c r="L55" s="993">
        <f>IFERROR(IF(D55&gt;36,VLOOKUP(C55,'RES_N_&gt;36'!$A$9:$Q$42,17,0),""),"-")</f>
        <v>3</v>
      </c>
      <c r="M55" s="34"/>
      <c r="N55" s="753" t="s">
        <v>11</v>
      </c>
      <c r="O55" s="754" t="s">
        <v>11</v>
      </c>
      <c r="P55" s="34"/>
      <c r="Q55" s="1030"/>
      <c r="R55" s="6"/>
      <c r="S55" s="34"/>
      <c r="T55" s="34"/>
    </row>
    <row r="56" spans="1:20" ht="15" customHeight="1" x14ac:dyDescent="0.35">
      <c r="A56" s="790">
        <f t="shared" si="1"/>
        <v>50</v>
      </c>
      <c r="B56" s="813"/>
      <c r="C56" s="995" t="s">
        <v>242</v>
      </c>
      <c r="D56" s="776">
        <v>22</v>
      </c>
      <c r="E56" s="777" t="s">
        <v>71</v>
      </c>
      <c r="F56" s="771" t="str">
        <f>VLOOKUP(E56,$N$7:$O$105,2,0)</f>
        <v>ASGAF</v>
      </c>
      <c r="G56" s="771" t="s">
        <v>87</v>
      </c>
      <c r="H56" s="771" t="str">
        <f t="shared" si="2"/>
        <v>Jaune</v>
      </c>
      <c r="I56" s="1019" t="str">
        <f>IFERROR(IF(G56="F",VLOOKUP(C56,'RES_B+N_D'!$A$9:$Q$37,17,0),""),"-")</f>
        <v/>
      </c>
      <c r="J56" s="773">
        <f>IFERROR(IF(G56="H",VLOOKUP(C56,RES_B_M!$A$9:$Q$198,16,0),""),"-")</f>
        <v>0</v>
      </c>
      <c r="K56" s="773" t="str">
        <f>IFERROR(IF(G56="H",VLOOKUP(C56,RES_N_M!$A$9:$Q$92,16,0),""),"-")</f>
        <v>-</v>
      </c>
      <c r="L56" s="993" t="str">
        <f>IFERROR(IF(D56&gt;36,VLOOKUP(C56,'RES_N_&gt;36'!$A$9:$Q$42,17,0),""),"-")</f>
        <v/>
      </c>
      <c r="M56" s="747"/>
      <c r="N56" s="753" t="s">
        <v>150</v>
      </c>
      <c r="O56" s="754" t="s">
        <v>311</v>
      </c>
      <c r="P56" s="34"/>
      <c r="Q56" s="1030"/>
      <c r="R56" s="6"/>
      <c r="S56" s="34"/>
      <c r="T56" s="34"/>
    </row>
    <row r="57" spans="1:20" ht="15" customHeight="1" x14ac:dyDescent="0.35">
      <c r="A57" s="790">
        <f t="shared" si="1"/>
        <v>51</v>
      </c>
      <c r="B57" s="813"/>
      <c r="C57" s="995" t="s">
        <v>83</v>
      </c>
      <c r="D57" s="776">
        <v>29.4</v>
      </c>
      <c r="E57" s="777" t="s">
        <v>71</v>
      </c>
      <c r="F57" s="771" t="str">
        <f>VLOOKUP(E57,$N$7:$O$105,2,0)</f>
        <v>ASGAF</v>
      </c>
      <c r="G57" s="771" t="s">
        <v>87</v>
      </c>
      <c r="H57" s="771" t="str">
        <f t="shared" si="2"/>
        <v>Jaune</v>
      </c>
      <c r="I57" s="1019" t="str">
        <f>IFERROR(IF(G57="F",VLOOKUP(C57,'RES_B+N_D'!$A$9:$Q$37,17,0),""),"-")</f>
        <v/>
      </c>
      <c r="J57" s="773">
        <f>IFERROR(IF(G57="H",VLOOKUP(C57,RES_B_M!$A$9:$Q$198,16,0),""),"-")</f>
        <v>0</v>
      </c>
      <c r="K57" s="773" t="str">
        <f>IFERROR(IF(G57="H",VLOOKUP(C57,RES_N_M!$A$9:$Q$92,16,0),""),"-")</f>
        <v>-</v>
      </c>
      <c r="L57" s="993" t="str">
        <f>IFERROR(IF(D57&gt;36,VLOOKUP(C57,'RES_N_&gt;36'!$A$9:$Q$42,17,0),""),"-")</f>
        <v/>
      </c>
      <c r="M57" s="747"/>
      <c r="N57" s="753" t="s">
        <v>152</v>
      </c>
      <c r="O57" s="754" t="s">
        <v>311</v>
      </c>
      <c r="P57" s="34"/>
      <c r="Q57" s="1030"/>
      <c r="R57" s="6"/>
      <c r="S57" s="34"/>
      <c r="T57" s="34"/>
    </row>
    <row r="58" spans="1:20" ht="15" customHeight="1" x14ac:dyDescent="0.35">
      <c r="A58" s="790">
        <f t="shared" si="1"/>
        <v>52</v>
      </c>
      <c r="B58" s="813"/>
      <c r="C58" s="992" t="s">
        <v>355</v>
      </c>
      <c r="D58" s="776">
        <v>17.3</v>
      </c>
      <c r="E58" s="777" t="s">
        <v>351</v>
      </c>
      <c r="F58" s="771" t="str">
        <f>VLOOKUP(E58,$N$7:$O$105,2,0)</f>
        <v>ASGAF</v>
      </c>
      <c r="G58" s="769" t="s">
        <v>87</v>
      </c>
      <c r="H58" s="771" t="str">
        <f t="shared" si="2"/>
        <v>Jaune</v>
      </c>
      <c r="I58" s="1019" t="str">
        <f>IFERROR(IF(G58="F",VLOOKUP(C58,'RES_B+N_D'!$A$9:$Q$37,17,0),""),"-")</f>
        <v/>
      </c>
      <c r="J58" s="773">
        <f>IFERROR(IF(G58="H",VLOOKUP(C58,RES_B_M!$A$9:$Q$198,16,0),""),"-")</f>
        <v>97</v>
      </c>
      <c r="K58" s="773">
        <f>IFERROR(IF(G58="H",VLOOKUP(C58,RES_N_M!$A$9:$Q$92,16,0),""),"-")</f>
        <v>88</v>
      </c>
      <c r="L58" s="993"/>
      <c r="M58" s="747"/>
      <c r="N58" s="753" t="s">
        <v>162</v>
      </c>
      <c r="O58" s="754" t="s">
        <v>486</v>
      </c>
      <c r="P58" s="34"/>
      <c r="Q58" s="1030"/>
      <c r="R58" s="6"/>
      <c r="S58" s="34"/>
      <c r="T58" s="34"/>
    </row>
    <row r="59" spans="1:20" ht="15" customHeight="1" x14ac:dyDescent="0.35">
      <c r="A59" s="790">
        <f t="shared" si="1"/>
        <v>53</v>
      </c>
      <c r="B59" s="813"/>
      <c r="C59" s="992" t="s">
        <v>415</v>
      </c>
      <c r="D59" s="776">
        <v>24.2</v>
      </c>
      <c r="E59" s="777" t="s">
        <v>351</v>
      </c>
      <c r="F59" s="771" t="str">
        <f>VLOOKUP(E59,$N$7:$O$105,2,0)</f>
        <v>ASGAF</v>
      </c>
      <c r="G59" s="769" t="s">
        <v>87</v>
      </c>
      <c r="H59" s="771" t="str">
        <f t="shared" si="2"/>
        <v>Jaune</v>
      </c>
      <c r="I59" s="1019" t="str">
        <f>IFERROR(IF(G59="F",VLOOKUP(C59,'RES_B+N_D'!$A$9:$Q$37,17,0),""),"-")</f>
        <v/>
      </c>
      <c r="J59" s="773" t="str">
        <f>IFERROR(IF(G59="H",VLOOKUP(C59,RES_B_M!$A$9:$Q$198,16,0),""),"-")</f>
        <v>-</v>
      </c>
      <c r="K59" s="773" t="str">
        <f>IFERROR(IF(G59="H",VLOOKUP(C59,RES_N_M!$A$9:$Q$92,16,0),""),"-")</f>
        <v>-</v>
      </c>
      <c r="L59" s="993"/>
      <c r="M59" s="747"/>
      <c r="N59" s="753" t="s">
        <v>175</v>
      </c>
      <c r="O59" s="754" t="s">
        <v>10</v>
      </c>
      <c r="P59" s="34"/>
      <c r="Q59" s="1030"/>
      <c r="R59" s="6"/>
      <c r="S59" s="34"/>
      <c r="T59" s="34"/>
    </row>
    <row r="60" spans="1:20" ht="15" customHeight="1" x14ac:dyDescent="0.35">
      <c r="A60" s="790">
        <f t="shared" si="1"/>
        <v>54</v>
      </c>
      <c r="B60" s="813"/>
      <c r="C60" s="992" t="s">
        <v>401</v>
      </c>
      <c r="D60" s="776">
        <v>22.9</v>
      </c>
      <c r="E60" s="777" t="s">
        <v>351</v>
      </c>
      <c r="F60" s="771" t="str">
        <f>VLOOKUP(E60,$N$7:$O$105,2,0)</f>
        <v>ASGAF</v>
      </c>
      <c r="G60" s="769" t="s">
        <v>87</v>
      </c>
      <c r="H60" s="771" t="str">
        <f t="shared" si="2"/>
        <v>Jaune</v>
      </c>
      <c r="I60" s="1019" t="str">
        <f>IFERROR(IF(G60="F",VLOOKUP(C60,'RES_B+N_D'!$A$9:$Q$37,17,0),""),"-")</f>
        <v/>
      </c>
      <c r="J60" s="773">
        <f>IFERROR(IF(G60="H",VLOOKUP(C60,RES_B_M!$A$9:$Q$198,16,0),""),"-")</f>
        <v>26</v>
      </c>
      <c r="K60" s="773">
        <f>IFERROR(IF(G60="H",VLOOKUP(C60,RES_N_M!$A$9:$Q$92,16,0),""),"-")</f>
        <v>12</v>
      </c>
      <c r="L60" s="993"/>
      <c r="M60" s="747"/>
      <c r="N60" s="753" t="s">
        <v>180</v>
      </c>
      <c r="O60" s="754" t="s">
        <v>10</v>
      </c>
      <c r="P60" s="34"/>
      <c r="Q60" s="1030"/>
      <c r="R60" s="6"/>
      <c r="S60" s="34"/>
      <c r="T60" s="34"/>
    </row>
    <row r="61" spans="1:20" ht="15" customHeight="1" x14ac:dyDescent="0.35">
      <c r="A61" s="790">
        <f t="shared" si="1"/>
        <v>55</v>
      </c>
      <c r="B61" s="813"/>
      <c r="C61" s="992" t="s">
        <v>339</v>
      </c>
      <c r="D61" s="776">
        <v>29</v>
      </c>
      <c r="E61" s="777" t="s">
        <v>75</v>
      </c>
      <c r="F61" s="771" t="str">
        <f>VLOOKUP(E61,$N$7:$O$105,2,0)</f>
        <v>ASGAF</v>
      </c>
      <c r="G61" s="769" t="s">
        <v>87</v>
      </c>
      <c r="H61" s="771" t="str">
        <f t="shared" si="2"/>
        <v>Jaune</v>
      </c>
      <c r="I61" s="1019" t="str">
        <f>IFERROR(IF(G61="F",VLOOKUP(C61,'RES_B+N_D'!$A$9:$Q$37,17,0),""),"-")</f>
        <v/>
      </c>
      <c r="J61" s="773">
        <f>IFERROR(IF(G61="H",VLOOKUP(C61,RES_B_M!$A$9:$Q$198,16,0),""),"-")</f>
        <v>16</v>
      </c>
      <c r="K61" s="773">
        <f>IFERROR(IF(G61="H",VLOOKUP(C61,RES_N_M!$A$9:$Q$92,16,0),""),"-")</f>
        <v>44</v>
      </c>
      <c r="L61" s="993"/>
      <c r="M61" s="34"/>
      <c r="N61" s="753" t="s">
        <v>183</v>
      </c>
      <c r="O61" s="754" t="s">
        <v>10</v>
      </c>
      <c r="P61" s="34"/>
      <c r="Q61" s="1030"/>
      <c r="R61" s="6"/>
      <c r="S61" s="34"/>
      <c r="T61" s="34"/>
    </row>
    <row r="62" spans="1:20" ht="15" customHeight="1" x14ac:dyDescent="0.35">
      <c r="A62" s="790">
        <f t="shared" si="1"/>
        <v>56</v>
      </c>
      <c r="B62" s="813"/>
      <c r="C62" s="992" t="s">
        <v>402</v>
      </c>
      <c r="D62" s="776">
        <v>13.3</v>
      </c>
      <c r="E62" s="777" t="s">
        <v>351</v>
      </c>
      <c r="F62" s="771" t="str">
        <f>VLOOKUP(E62,$N$7:$O$105,2,0)</f>
        <v>ASGAF</v>
      </c>
      <c r="G62" s="769" t="s">
        <v>87</v>
      </c>
      <c r="H62" s="771" t="str">
        <f t="shared" si="2"/>
        <v>Jaune</v>
      </c>
      <c r="I62" s="1019" t="str">
        <f>IFERROR(IF(G62="F",VLOOKUP(C62,'RES_B+N_D'!$A$9:$Q$37,17,0),""),"-")</f>
        <v/>
      </c>
      <c r="J62" s="773">
        <f>IFERROR(IF(G62="H",VLOOKUP(C62,RES_B_M!$A$9:$Q$198,16,0),""),"-")</f>
        <v>26</v>
      </c>
      <c r="K62" s="773">
        <f>IFERROR(IF(G62="H",VLOOKUP(C62,RES_N_M!$A$9:$Q$92,16,0),""),"-")</f>
        <v>12</v>
      </c>
      <c r="L62" s="993"/>
      <c r="M62" s="747"/>
      <c r="N62" s="753" t="s">
        <v>205</v>
      </c>
      <c r="O62" s="754" t="s">
        <v>10</v>
      </c>
      <c r="P62" s="34"/>
      <c r="Q62" s="1030"/>
      <c r="R62" s="6"/>
      <c r="S62" s="34"/>
      <c r="T62" s="34"/>
    </row>
    <row r="63" spans="1:20" ht="15" customHeight="1" x14ac:dyDescent="0.35">
      <c r="A63" s="790">
        <f t="shared" si="1"/>
        <v>57</v>
      </c>
      <c r="B63" s="813"/>
      <c r="C63" s="992" t="s">
        <v>342</v>
      </c>
      <c r="D63" s="776">
        <v>21.3</v>
      </c>
      <c r="E63" s="777" t="s">
        <v>343</v>
      </c>
      <c r="F63" s="771" t="str">
        <f>VLOOKUP(E63,$N$7:$O$105,2,0)</f>
        <v>ASGAF</v>
      </c>
      <c r="G63" s="769" t="s">
        <v>87</v>
      </c>
      <c r="H63" s="771" t="str">
        <f t="shared" si="2"/>
        <v>Jaune</v>
      </c>
      <c r="I63" s="1019" t="str">
        <f>IFERROR(IF(G63="F",VLOOKUP(C63,'RES_B+N_D'!$A$9:$Q$37,17,0),""),"-")</f>
        <v/>
      </c>
      <c r="J63" s="773">
        <f>IFERROR(IF(G63="H",VLOOKUP(C63,RES_B_M!$A$9:$Q$198,16,0),""),"-")</f>
        <v>23</v>
      </c>
      <c r="K63" s="773">
        <f>IFERROR(IF(G63="H",VLOOKUP(C63,RES_N_M!$A$9:$Q$92,16,0),""),"-")</f>
        <v>10</v>
      </c>
      <c r="L63" s="993"/>
      <c r="M63" s="747"/>
      <c r="N63" s="753" t="s">
        <v>294</v>
      </c>
      <c r="O63" s="754" t="s">
        <v>311</v>
      </c>
      <c r="P63" s="34"/>
      <c r="Q63" s="1030"/>
      <c r="R63" s="6"/>
      <c r="S63" s="34"/>
      <c r="T63" s="34"/>
    </row>
    <row r="64" spans="1:20" ht="15" customHeight="1" x14ac:dyDescent="0.35">
      <c r="A64" s="790">
        <f t="shared" si="1"/>
        <v>58</v>
      </c>
      <c r="B64" s="813"/>
      <c r="C64" s="992" t="s">
        <v>307</v>
      </c>
      <c r="D64" s="776">
        <v>12.2</v>
      </c>
      <c r="E64" s="777" t="s">
        <v>71</v>
      </c>
      <c r="F64" s="771" t="str">
        <f>VLOOKUP(E64,$N$7:$O$105,2,0)</f>
        <v>ASGAF</v>
      </c>
      <c r="G64" s="771" t="s">
        <v>87</v>
      </c>
      <c r="H64" s="771" t="str">
        <f t="shared" si="2"/>
        <v>Jaune</v>
      </c>
      <c r="I64" s="1019" t="str">
        <f>IFERROR(IF(G64="F",VLOOKUP(C64,'RES_B+N_D'!$A$9:$Q$37,17,0),""),"-")</f>
        <v/>
      </c>
      <c r="J64" s="773">
        <f>IFERROR(IF(G64="H",VLOOKUP(C64,RES_B_M!$A$9:$Q$198,16,0),""),"-")</f>
        <v>38</v>
      </c>
      <c r="K64" s="773">
        <f>IFERROR(IF(G64="H",VLOOKUP(C64,RES_N_M!$A$9:$Q$92,16,0),""),"-")</f>
        <v>30</v>
      </c>
      <c r="L64" s="993" t="str">
        <f>IFERROR(IF(D64&gt;36,VLOOKUP(C64,'RES_N_&gt;36'!$A$9:$Q$42,17,0),""),"-")</f>
        <v/>
      </c>
      <c r="M64" s="747"/>
      <c r="N64" s="753" t="s">
        <v>288</v>
      </c>
      <c r="O64" s="754" t="s">
        <v>12</v>
      </c>
      <c r="P64" s="34"/>
      <c r="Q64" s="1030"/>
      <c r="R64" s="6"/>
      <c r="S64" s="34"/>
      <c r="T64" s="34"/>
    </row>
    <row r="65" spans="1:20" ht="15" customHeight="1" thickBot="1" x14ac:dyDescent="0.4">
      <c r="A65" s="790">
        <f t="shared" si="1"/>
        <v>59</v>
      </c>
      <c r="B65" s="814"/>
      <c r="C65" s="992" t="s">
        <v>295</v>
      </c>
      <c r="D65" s="776">
        <v>15.5</v>
      </c>
      <c r="E65" s="777" t="s">
        <v>75</v>
      </c>
      <c r="F65" s="771" t="str">
        <f>VLOOKUP(E65,$N$7:$O$105,2,0)</f>
        <v>ASGAF</v>
      </c>
      <c r="G65" s="769" t="s">
        <v>87</v>
      </c>
      <c r="H65" s="771" t="str">
        <f t="shared" si="2"/>
        <v>Jaune</v>
      </c>
      <c r="I65" s="1019" t="str">
        <f>IFERROR(IF(G65="F",VLOOKUP(C65,'RES_B+N_D'!$A$9:$Q$37,17,0),""),"-")</f>
        <v/>
      </c>
      <c r="J65" s="773">
        <f>IFERROR(IF(G65="H",VLOOKUP(C65,RES_B_M!$A$9:$Q$198,16,0),""),"-")</f>
        <v>77</v>
      </c>
      <c r="K65" s="773">
        <f>IFERROR(IF(G65="H",VLOOKUP(C65,RES_N_M!$A$9:$Q$92,16,0),""),"-")</f>
        <v>98</v>
      </c>
      <c r="L65" s="993" t="str">
        <f>IFERROR(IF(D65&gt;36,VLOOKUP(C65,'RES_N_&gt;36'!$A$9:$Q$42,17,0),""),"-")</f>
        <v/>
      </c>
      <c r="M65" s="752"/>
      <c r="N65" s="88" t="s">
        <v>304</v>
      </c>
      <c r="O65" s="754" t="s">
        <v>311</v>
      </c>
      <c r="P65" s="34"/>
      <c r="Q65" s="1030"/>
      <c r="R65" s="6"/>
      <c r="S65" s="34"/>
      <c r="T65" s="34"/>
    </row>
    <row r="66" spans="1:20" ht="15" customHeight="1" x14ac:dyDescent="0.35">
      <c r="A66" s="788">
        <v>1</v>
      </c>
      <c r="B66" s="815" t="s">
        <v>312</v>
      </c>
      <c r="C66" s="998" t="s">
        <v>223</v>
      </c>
      <c r="D66" s="697">
        <v>14.3</v>
      </c>
      <c r="E66" s="698" t="s">
        <v>175</v>
      </c>
      <c r="F66" s="696" t="str">
        <f>VLOOKUP(E66,$N$7:$O$105,2,0)</f>
        <v>Chevannes</v>
      </c>
      <c r="G66" s="696" t="s">
        <v>86</v>
      </c>
      <c r="H66" s="696" t="str">
        <f t="shared" si="2"/>
        <v>Rouge</v>
      </c>
      <c r="I66" s="1020">
        <f>IFERROR(IF(G66="F",VLOOKUP(C66,'RES_B+N_D'!$A$9:$Q$37,17,0),""),"-")</f>
        <v>3</v>
      </c>
      <c r="J66" s="775" t="str">
        <f>IFERROR(IF(G66="H",VLOOKUP(C66,RES_B_M!$A$9:$Q$198,16,0),""),"-")</f>
        <v/>
      </c>
      <c r="K66" s="775" t="str">
        <f>IFERROR(IF(G66="H",VLOOKUP(C66,RES_N_M!$A$9:$Q$92,16,0),""),"-")</f>
        <v/>
      </c>
      <c r="L66" s="999" t="str">
        <f>IFERROR(IF(D66&gt;36,VLOOKUP(C66,'RES_N_&gt;36'!$A$9:$Q$42,17,0),""),"-")</f>
        <v/>
      </c>
      <c r="M66" s="752"/>
      <c r="N66" s="753" t="s">
        <v>330</v>
      </c>
      <c r="O66" s="754" t="s">
        <v>13</v>
      </c>
      <c r="P66" s="34"/>
      <c r="Q66" s="1030"/>
      <c r="R66" s="6"/>
      <c r="S66" s="34"/>
      <c r="T66" s="34"/>
    </row>
    <row r="67" spans="1:20" ht="15" customHeight="1" x14ac:dyDescent="0.35">
      <c r="A67" s="788">
        <f>+A66+1</f>
        <v>2</v>
      </c>
      <c r="B67" s="816"/>
      <c r="C67" s="998" t="s">
        <v>282</v>
      </c>
      <c r="D67" s="697">
        <v>15.5</v>
      </c>
      <c r="E67" s="698" t="s">
        <v>175</v>
      </c>
      <c r="F67" s="696" t="str">
        <f>VLOOKUP(E67,$N$7:$O$105,2,0)</f>
        <v>Chevannes</v>
      </c>
      <c r="G67" s="778" t="s">
        <v>86</v>
      </c>
      <c r="H67" s="696" t="str">
        <f t="shared" si="2"/>
        <v>Rouge</v>
      </c>
      <c r="I67" s="1020">
        <f>IFERROR(IF(G67="F",VLOOKUP(C67,'RES_B+N_D'!$A$9:$Q$37,17,0),""),"-")</f>
        <v>19</v>
      </c>
      <c r="J67" s="775" t="str">
        <f>IFERROR(IF(G67="H",VLOOKUP(C67,RES_B_M!$A$9:$Q$198,16,0),""),"-")</f>
        <v/>
      </c>
      <c r="K67" s="775" t="str">
        <f>IFERROR(IF(G67="H",VLOOKUP(C67,RES_N_M!$A$9:$Q$92,16,0),""),"-")</f>
        <v/>
      </c>
      <c r="L67" s="999" t="str">
        <f>IFERROR(IF(D67&gt;36,VLOOKUP(C67,'RES_N_&gt;36'!$A$9:$Q$42,17,0),""),"-")</f>
        <v/>
      </c>
      <c r="M67" s="752"/>
      <c r="N67" s="753" t="s">
        <v>311</v>
      </c>
      <c r="O67" s="754" t="s">
        <v>311</v>
      </c>
      <c r="P67" s="34"/>
      <c r="Q67" s="1030"/>
      <c r="R67" s="6"/>
      <c r="S67" s="34"/>
      <c r="T67" s="34"/>
    </row>
    <row r="68" spans="1:20" ht="15" customHeight="1" x14ac:dyDescent="0.35">
      <c r="A68" s="788">
        <f t="shared" ref="A68:A122" si="3">+A67+1</f>
        <v>3</v>
      </c>
      <c r="B68" s="816"/>
      <c r="C68" s="998" t="s">
        <v>222</v>
      </c>
      <c r="D68" s="697">
        <v>26</v>
      </c>
      <c r="E68" s="698" t="s">
        <v>175</v>
      </c>
      <c r="F68" s="696" t="str">
        <f>VLOOKUP(E68,$N$7:$O$105,2,0)</f>
        <v>Chevannes</v>
      </c>
      <c r="G68" s="696" t="s">
        <v>86</v>
      </c>
      <c r="H68" s="696" t="str">
        <f t="shared" si="2"/>
        <v>Rouge</v>
      </c>
      <c r="I68" s="1020">
        <f>IFERROR(IF(G68="F",VLOOKUP(C68,'RES_B+N_D'!$A$9:$Q$37,17,0),""),"-")</f>
        <v>19</v>
      </c>
      <c r="J68" s="775" t="str">
        <f>IFERROR(IF(G68="H",VLOOKUP(C68,RES_B_M!$A$9:$Q$198,16,0),""),"-")</f>
        <v/>
      </c>
      <c r="K68" s="775" t="str">
        <f>IFERROR(IF(G68="H",VLOOKUP(C68,RES_N_M!$A$9:$Q$92,16,0),""),"-")</f>
        <v/>
      </c>
      <c r="L68" s="999" t="str">
        <f>IFERROR(IF(D68&gt;36,VLOOKUP(C68,'RES_N_&gt;36'!$A$9:$Q$42,17,0),""),"-")</f>
        <v/>
      </c>
      <c r="M68" s="752"/>
      <c r="N68" s="753" t="s">
        <v>343</v>
      </c>
      <c r="O68" s="754" t="s">
        <v>311</v>
      </c>
      <c r="P68" s="34"/>
      <c r="Q68" s="1030"/>
      <c r="R68" s="6"/>
      <c r="S68" s="34"/>
      <c r="T68" s="34"/>
    </row>
    <row r="69" spans="1:20" ht="15" customHeight="1" x14ac:dyDescent="0.35">
      <c r="A69" s="788">
        <f t="shared" si="3"/>
        <v>4</v>
      </c>
      <c r="B69" s="816"/>
      <c r="C69" s="1000" t="s">
        <v>220</v>
      </c>
      <c r="D69" s="697">
        <v>21.7</v>
      </c>
      <c r="E69" s="698" t="s">
        <v>175</v>
      </c>
      <c r="F69" s="696" t="str">
        <f>VLOOKUP(E69,$N$7:$O$105,2,0)</f>
        <v>Chevannes</v>
      </c>
      <c r="G69" s="696" t="s">
        <v>86</v>
      </c>
      <c r="H69" s="696" t="str">
        <f t="shared" si="2"/>
        <v>Rouge</v>
      </c>
      <c r="I69" s="1020">
        <f>IFERROR(IF(G69="F",VLOOKUP(C69,'RES_B+N_D'!$A$9:$Q$37,17,0),""),"-")</f>
        <v>5</v>
      </c>
      <c r="J69" s="775" t="str">
        <f>IFERROR(IF(G69="H",VLOOKUP(C69,RES_B_M!$A$9:$Q$198,16,0),""),"-")</f>
        <v/>
      </c>
      <c r="K69" s="775" t="str">
        <f>IFERROR(IF(G69="H",VLOOKUP(C69,RES_N_M!$A$9:$Q$92,16,0),""),"-")</f>
        <v/>
      </c>
      <c r="L69" s="999" t="str">
        <f>IFERROR(IF(D69&gt;36,VLOOKUP(C69,'RES_N_&gt;36'!$A$9:$Q$42,17,0),""),"-")</f>
        <v/>
      </c>
      <c r="M69" s="752"/>
      <c r="N69" s="753"/>
      <c r="O69" s="754"/>
      <c r="P69" s="34"/>
      <c r="Q69" s="1030"/>
      <c r="R69" s="6"/>
      <c r="S69" s="34"/>
      <c r="T69" s="34"/>
    </row>
    <row r="70" spans="1:20" ht="15" customHeight="1" x14ac:dyDescent="0.35">
      <c r="A70" s="788">
        <f t="shared" si="3"/>
        <v>5</v>
      </c>
      <c r="B70" s="816"/>
      <c r="C70" s="998" t="s">
        <v>284</v>
      </c>
      <c r="D70" s="697">
        <v>24.3</v>
      </c>
      <c r="E70" s="698" t="s">
        <v>175</v>
      </c>
      <c r="F70" s="696" t="str">
        <f>VLOOKUP(E70,$N$7:$O$105,2,0)</f>
        <v>Chevannes</v>
      </c>
      <c r="G70" s="778" t="s">
        <v>86</v>
      </c>
      <c r="H70" s="696" t="str">
        <f t="shared" si="2"/>
        <v>Rouge</v>
      </c>
      <c r="I70" s="1020">
        <f>IFERROR(IF(G70="F",VLOOKUP(C70,'RES_B+N_D'!$A$9:$Q$37,17,0),""),"-")</f>
        <v>19</v>
      </c>
      <c r="J70" s="775" t="str">
        <f>IFERROR(IF(G70="H",VLOOKUP(C70,RES_B_M!$A$9:$Q$198,16,0),""),"-")</f>
        <v/>
      </c>
      <c r="K70" s="775" t="str">
        <f>IFERROR(IF(G70="H",VLOOKUP(C70,RES_N_M!$A$9:$Q$92,16,0),""),"-")</f>
        <v/>
      </c>
      <c r="L70" s="999" t="str">
        <f>IFERROR(IF(D70&gt;36,VLOOKUP(C70,'RES_N_&gt;36'!$A$9:$Q$42,17,0),""),"-")</f>
        <v/>
      </c>
      <c r="M70" s="752"/>
      <c r="N70" s="753"/>
      <c r="O70" s="754"/>
      <c r="P70" s="34"/>
      <c r="Q70" s="1030"/>
      <c r="R70" s="6"/>
      <c r="S70" s="34"/>
      <c r="T70" s="34"/>
    </row>
    <row r="71" spans="1:20" ht="15" customHeight="1" x14ac:dyDescent="0.35">
      <c r="A71" s="788">
        <f t="shared" si="3"/>
        <v>6</v>
      </c>
      <c r="B71" s="816"/>
      <c r="C71" s="998" t="s">
        <v>218</v>
      </c>
      <c r="D71" s="697">
        <v>45</v>
      </c>
      <c r="E71" s="698" t="s">
        <v>175</v>
      </c>
      <c r="F71" s="696" t="str">
        <f>VLOOKUP(E71,$N$7:$O$105,2,0)</f>
        <v>Chevannes</v>
      </c>
      <c r="G71" s="696" t="s">
        <v>86</v>
      </c>
      <c r="H71" s="696" t="str">
        <f t="shared" si="2"/>
        <v>Rouge</v>
      </c>
      <c r="I71" s="1020">
        <f>IFERROR(IF(G71="F",VLOOKUP(C71,'RES_B+N_D'!$A$9:$Q$37,17,0),""),"-")</f>
        <v>19</v>
      </c>
      <c r="J71" s="775" t="str">
        <f>IFERROR(IF(G71="H",VLOOKUP(C71,RES_B_M!$A$9:$Q$198,16,0),""),"-")</f>
        <v/>
      </c>
      <c r="K71" s="775" t="str">
        <f>IFERROR(IF(G71="H",VLOOKUP(C71,RES_N_M!$A$9:$Q$92,16,0),""),"-")</f>
        <v/>
      </c>
      <c r="L71" s="999">
        <f>IFERROR(IF(D71&gt;36,VLOOKUP(C71,'RES_N_&gt;36'!$A$9:$Q$42,17,0),""),"-")</f>
        <v>6</v>
      </c>
      <c r="M71" s="752"/>
      <c r="N71" s="753"/>
      <c r="O71" s="754"/>
      <c r="P71" s="34"/>
      <c r="Q71" s="1030"/>
      <c r="R71" s="6"/>
      <c r="S71" s="34"/>
      <c r="T71" s="34"/>
    </row>
    <row r="72" spans="1:20" ht="15" customHeight="1" x14ac:dyDescent="0.35">
      <c r="A72" s="788">
        <f t="shared" si="3"/>
        <v>7</v>
      </c>
      <c r="B72" s="816"/>
      <c r="C72" s="998" t="s">
        <v>283</v>
      </c>
      <c r="D72" s="697">
        <v>32.5</v>
      </c>
      <c r="E72" s="698" t="s">
        <v>175</v>
      </c>
      <c r="F72" s="696" t="str">
        <f>VLOOKUP(E72,$N$7:$O$105,2,0)</f>
        <v>Chevannes</v>
      </c>
      <c r="G72" s="778" t="s">
        <v>86</v>
      </c>
      <c r="H72" s="696" t="str">
        <f t="shared" si="2"/>
        <v>Rouge</v>
      </c>
      <c r="I72" s="1020">
        <f>IFERROR(IF(G72="F",VLOOKUP(C72,'RES_B+N_D'!$A$9:$Q$37,17,0),""),"-")</f>
        <v>19</v>
      </c>
      <c r="J72" s="775" t="str">
        <f>IFERROR(IF(G72="H",VLOOKUP(C72,RES_B_M!$A$9:$Q$198,16,0),""),"-")</f>
        <v/>
      </c>
      <c r="K72" s="775" t="str">
        <f>IFERROR(IF(G72="H",VLOOKUP(C72,RES_N_M!$A$9:$Q$92,16,0),""),"-")</f>
        <v/>
      </c>
      <c r="L72" s="999" t="str">
        <f>IFERROR(IF(D72&gt;36,VLOOKUP(C72,'RES_N_&gt;36'!$A$9:$Q$42,17,0),""),"-")</f>
        <v/>
      </c>
      <c r="M72" s="752"/>
      <c r="N72" s="88"/>
      <c r="O72" s="754"/>
      <c r="P72" s="34"/>
      <c r="Q72" s="1030"/>
      <c r="R72" s="6"/>
      <c r="S72" s="34"/>
      <c r="T72" s="34"/>
    </row>
    <row r="73" spans="1:20" ht="15" customHeight="1" x14ac:dyDescent="0.35">
      <c r="A73" s="788">
        <f t="shared" si="3"/>
        <v>8</v>
      </c>
      <c r="B73" s="816"/>
      <c r="C73" s="998" t="s">
        <v>433</v>
      </c>
      <c r="D73" s="697">
        <v>9.5</v>
      </c>
      <c r="E73" s="698" t="s">
        <v>175</v>
      </c>
      <c r="F73" s="696" t="str">
        <f>VLOOKUP(E73,$N$7:$O$105,2,0)</f>
        <v>Chevannes</v>
      </c>
      <c r="G73" s="696" t="s">
        <v>86</v>
      </c>
      <c r="H73" s="696" t="str">
        <f t="shared" si="2"/>
        <v>Rouge</v>
      </c>
      <c r="I73" s="1020">
        <f>IFERROR(IF(G73="F",VLOOKUP(C73,'RES_B+N_D'!$A$9:$Q$37,17,0),""),"-")</f>
        <v>16</v>
      </c>
      <c r="J73" s="775" t="str">
        <f>IFERROR(IF(G73="H",VLOOKUP(C73,RES_B_M!$A$9:$Q$198,16,0),""),"-")</f>
        <v/>
      </c>
      <c r="K73" s="775" t="str">
        <f>IFERROR(IF(G73="H",VLOOKUP(C73,RES_N_M!$A$9:$Q$92,16,0),""),"-")</f>
        <v/>
      </c>
      <c r="L73" s="999" t="str">
        <f>IFERROR(IF(D73&gt;36,VLOOKUP(C73,'RES_N_&gt;36'!$A$9:$Q$42,17,0),""),"-")</f>
        <v/>
      </c>
      <c r="M73" s="752"/>
      <c r="N73" s="753"/>
      <c r="O73" s="754"/>
      <c r="P73" s="34"/>
      <c r="Q73" s="1030"/>
      <c r="R73" s="6"/>
      <c r="S73" s="34"/>
      <c r="T73" s="34"/>
    </row>
    <row r="74" spans="1:20" ht="15" customHeight="1" x14ac:dyDescent="0.35">
      <c r="A74" s="788">
        <f t="shared" si="3"/>
        <v>9</v>
      </c>
      <c r="B74" s="816"/>
      <c r="C74" s="998" t="s">
        <v>217</v>
      </c>
      <c r="D74" s="697">
        <v>43</v>
      </c>
      <c r="E74" s="698" t="s">
        <v>175</v>
      </c>
      <c r="F74" s="696" t="str">
        <f>VLOOKUP(E74,$N$7:$O$105,2,0)</f>
        <v>Chevannes</v>
      </c>
      <c r="G74" s="696" t="s">
        <v>86</v>
      </c>
      <c r="H74" s="696" t="str">
        <f t="shared" si="2"/>
        <v>Rouge</v>
      </c>
      <c r="I74" s="1020" t="str">
        <f>IFERROR(IF(G74="F",VLOOKUP(C74,'RES_B+N_D'!$A$9:$Q$37,17,0),""),"-")</f>
        <v>-</v>
      </c>
      <c r="J74" s="775" t="str">
        <f>IFERROR(IF(G74="H",VLOOKUP(C74,RES_B_M!$A$9:$Q$198,16,0),""),"-")</f>
        <v/>
      </c>
      <c r="K74" s="775" t="str">
        <f>IFERROR(IF(G74="H",VLOOKUP(C74,RES_N_M!$A$9:$Q$92,16,0),""),"-")</f>
        <v/>
      </c>
      <c r="L74" s="999">
        <f>IFERROR(IF(D74&gt;36,VLOOKUP(C74,'RES_N_&gt;36'!$A$9:$Q$42,17,0),""),"-")</f>
        <v>6</v>
      </c>
      <c r="M74" s="752"/>
      <c r="N74" s="753"/>
      <c r="O74" s="754"/>
      <c r="P74" s="34"/>
      <c r="Q74" s="1030"/>
      <c r="R74" s="6"/>
      <c r="S74" s="34"/>
      <c r="T74" s="34"/>
    </row>
    <row r="75" spans="1:20" ht="15" customHeight="1" x14ac:dyDescent="0.35">
      <c r="A75" s="788">
        <f t="shared" si="3"/>
        <v>10</v>
      </c>
      <c r="B75" s="816"/>
      <c r="C75" s="998" t="s">
        <v>219</v>
      </c>
      <c r="D75" s="697">
        <v>33.4</v>
      </c>
      <c r="E75" s="698" t="s">
        <v>175</v>
      </c>
      <c r="F75" s="696" t="str">
        <f>VLOOKUP(E75,$N$7:$O$105,2,0)</f>
        <v>Chevannes</v>
      </c>
      <c r="G75" s="696" t="s">
        <v>86</v>
      </c>
      <c r="H75" s="696" t="str">
        <f t="shared" si="2"/>
        <v>Rouge</v>
      </c>
      <c r="I75" s="1020">
        <f>IFERROR(IF(G75="F",VLOOKUP(C75,'RES_B+N_D'!$A$9:$Q$37,17,0),""),"-")</f>
        <v>14</v>
      </c>
      <c r="J75" s="775" t="str">
        <f>IFERROR(IF(G75="H",VLOOKUP(C75,RES_B_M!$A$9:$Q$198,16,0),""),"-")</f>
        <v/>
      </c>
      <c r="K75" s="775" t="str">
        <f>IFERROR(IF(G75="H",VLOOKUP(C75,RES_N_M!$A$9:$Q$92,16,0),""),"-")</f>
        <v/>
      </c>
      <c r="L75" s="999" t="str">
        <f>IFERROR(IF(D75&gt;36,VLOOKUP(C75,'RES_N_&gt;36'!$A$9:$Q$42,17,0),""),"-")</f>
        <v/>
      </c>
      <c r="M75" s="752"/>
      <c r="N75" s="753"/>
      <c r="O75" s="754"/>
      <c r="P75" s="34"/>
      <c r="Q75" s="1030"/>
      <c r="R75" s="6"/>
      <c r="S75" s="34"/>
      <c r="T75" s="34"/>
    </row>
    <row r="76" spans="1:20" ht="15" customHeight="1" x14ac:dyDescent="0.35">
      <c r="A76" s="788">
        <f t="shared" si="3"/>
        <v>11</v>
      </c>
      <c r="B76" s="816"/>
      <c r="C76" s="998" t="s">
        <v>434</v>
      </c>
      <c r="D76" s="697">
        <v>19.899999999999999</v>
      </c>
      <c r="E76" s="698" t="s">
        <v>175</v>
      </c>
      <c r="F76" s="696" t="str">
        <f>VLOOKUP(E76,$N$7:$O$105,2,0)</f>
        <v>Chevannes</v>
      </c>
      <c r="G76" s="696" t="s">
        <v>86</v>
      </c>
      <c r="H76" s="696" t="str">
        <f t="shared" si="2"/>
        <v>Rouge</v>
      </c>
      <c r="I76" s="1020">
        <f>IFERROR(IF(G76="F",VLOOKUP(C76,'RES_B+N_D'!$A$9:$Q$37,17,0),""),"-")</f>
        <v>8</v>
      </c>
      <c r="J76" s="775" t="str">
        <f>IFERROR(IF(G76="H",VLOOKUP(C76,RES_B_M!$A$9:$Q$198,16,0),""),"-")</f>
        <v/>
      </c>
      <c r="K76" s="775" t="str">
        <f>IFERROR(IF(G76="H",VLOOKUP(C76,RES_N_M!$A$9:$Q$92,16,0),""),"-")</f>
        <v/>
      </c>
      <c r="L76" s="999" t="str">
        <f>IFERROR(IF(D76&gt;36,VLOOKUP(C76,'RES_N_&gt;36'!$A$9:$Q$42,17,0),""),"-")</f>
        <v/>
      </c>
      <c r="M76" s="752"/>
      <c r="N76" s="753"/>
      <c r="O76" s="754"/>
      <c r="P76" s="34"/>
      <c r="Q76" s="1030"/>
      <c r="R76" s="6"/>
      <c r="S76" s="34"/>
      <c r="T76" s="34"/>
    </row>
    <row r="77" spans="1:20" ht="15" customHeight="1" x14ac:dyDescent="0.35">
      <c r="A77" s="788">
        <f t="shared" si="3"/>
        <v>12</v>
      </c>
      <c r="B77" s="816"/>
      <c r="C77" s="998" t="s">
        <v>410</v>
      </c>
      <c r="D77" s="697">
        <v>28.6</v>
      </c>
      <c r="E77" s="698" t="s">
        <v>175</v>
      </c>
      <c r="F77" s="696" t="s">
        <v>10</v>
      </c>
      <c r="G77" s="696" t="s">
        <v>87</v>
      </c>
      <c r="H77" s="696" t="s">
        <v>317</v>
      </c>
      <c r="I77" s="1020" t="str">
        <f>IFERROR(IF(G77="F",VLOOKUP(C77,'RES_B+N_D'!$A$9:$Q$37,17,0),""),"-")</f>
        <v/>
      </c>
      <c r="J77" s="775">
        <f>IFERROR(IF(G77="H",VLOOKUP(C77,RES_B_M!$A$9:$Q$198,16,0),""),"-")</f>
        <v>0</v>
      </c>
      <c r="K77" s="775">
        <f>IFERROR(IF(G77="H",VLOOKUP(C77,RES_N_M!$A$9:$Q$92,16,0),""),"-")</f>
        <v>18</v>
      </c>
      <c r="L77" s="999" t="str">
        <f>IFERROR(IF(D77&gt;36,VLOOKUP(C77,'RES_N_&gt;36'!$A$9:$Q$42,17,0),""),"-")</f>
        <v/>
      </c>
      <c r="M77" s="752"/>
      <c r="N77" s="753"/>
      <c r="O77" s="754"/>
      <c r="P77" s="34"/>
      <c r="Q77" s="1030"/>
      <c r="R77" s="6"/>
      <c r="S77" s="34"/>
      <c r="T77" s="34"/>
    </row>
    <row r="78" spans="1:20" ht="15" customHeight="1" x14ac:dyDescent="0.35">
      <c r="A78" s="788">
        <f t="shared" si="3"/>
        <v>13</v>
      </c>
      <c r="B78" s="816"/>
      <c r="C78" s="998" t="s">
        <v>177</v>
      </c>
      <c r="D78" s="697">
        <v>15</v>
      </c>
      <c r="E78" s="698" t="s">
        <v>175</v>
      </c>
      <c r="F78" s="696" t="str">
        <f>VLOOKUP(E78,$N$7:$O$105,2,0)</f>
        <v>Chevannes</v>
      </c>
      <c r="G78" s="696" t="s">
        <v>87</v>
      </c>
      <c r="H78" s="696" t="str">
        <f>IF(G78="F","Rouge","Jaune")</f>
        <v>Jaune</v>
      </c>
      <c r="I78" s="1020" t="str">
        <f>IFERROR(IF(G78="F",VLOOKUP(C78,'RES_B+N_D'!$A$9:$Q$37,17,0),""),"-")</f>
        <v/>
      </c>
      <c r="J78" s="775">
        <f>IFERROR(IF(G78="H",VLOOKUP(C78,RES_B_M!$A$9:$Q$198,16,0),""),"-")</f>
        <v>48</v>
      </c>
      <c r="K78" s="775">
        <f>IFERROR(IF(G78="H",VLOOKUP(C78,RES_N_M!$A$9:$Q$92,16,0),""),"-")</f>
        <v>44</v>
      </c>
      <c r="L78" s="999" t="str">
        <f>IFERROR(IF(D78&gt;36,VLOOKUP(C78,'RES_N_&gt;36'!$A$9:$Q$42,17,0),""),"-")</f>
        <v/>
      </c>
      <c r="M78" s="752"/>
      <c r="N78" s="753"/>
      <c r="O78" s="754"/>
      <c r="P78" s="34"/>
      <c r="Q78" s="1030"/>
      <c r="R78" s="6"/>
      <c r="S78" s="34"/>
      <c r="T78" s="34"/>
    </row>
    <row r="79" spans="1:20" ht="15" customHeight="1" x14ac:dyDescent="0.35">
      <c r="A79" s="788">
        <f t="shared" si="3"/>
        <v>14</v>
      </c>
      <c r="B79" s="816"/>
      <c r="C79" s="998" t="s">
        <v>155</v>
      </c>
      <c r="D79" s="697">
        <v>10.5</v>
      </c>
      <c r="E79" s="698" t="s">
        <v>175</v>
      </c>
      <c r="F79" s="696" t="str">
        <f>VLOOKUP(E79,$N$7:$O$105,2,0)</f>
        <v>Chevannes</v>
      </c>
      <c r="G79" s="696" t="s">
        <v>87</v>
      </c>
      <c r="H79" s="696" t="str">
        <f>IF(G79="F","Rouge","Jaune")</f>
        <v>Jaune</v>
      </c>
      <c r="I79" s="1020" t="str">
        <f>IFERROR(IF(G79="F",VLOOKUP(C79,'RES_B+N_D'!$A$9:$Q$37,17,0),""),"-")</f>
        <v/>
      </c>
      <c r="J79" s="775">
        <f>IFERROR(IF(G79="H",VLOOKUP(C79,RES_B_M!$A$9:$Q$198,16,0),""),"-")</f>
        <v>149</v>
      </c>
      <c r="K79" s="775">
        <f>IFERROR(IF(G79="H",VLOOKUP(C79,RES_N_M!$A$9:$Q$92,16,0),""),"-")</f>
        <v>97</v>
      </c>
      <c r="L79" s="999" t="str">
        <f>IFERROR(IF(D79&gt;36,VLOOKUP(C79,'RES_N_&gt;36'!$A$9:$Q$42,17,0),""),"-")</f>
        <v/>
      </c>
      <c r="M79" s="747"/>
      <c r="N79" s="753"/>
      <c r="O79" s="754"/>
      <c r="P79" s="34"/>
      <c r="Q79" s="1030"/>
      <c r="R79" s="6"/>
      <c r="S79" s="34"/>
      <c r="T79" s="34"/>
    </row>
    <row r="80" spans="1:20" ht="15" customHeight="1" x14ac:dyDescent="0.35">
      <c r="A80" s="788">
        <f t="shared" si="3"/>
        <v>15</v>
      </c>
      <c r="B80" s="816"/>
      <c r="C80" s="998" t="s">
        <v>280</v>
      </c>
      <c r="D80" s="697">
        <v>16.100000000000001</v>
      </c>
      <c r="E80" s="698" t="s">
        <v>175</v>
      </c>
      <c r="F80" s="696" t="str">
        <f>VLOOKUP(E80,$N$7:$O$105,2,0)</f>
        <v>Chevannes</v>
      </c>
      <c r="G80" s="696" t="s">
        <v>87</v>
      </c>
      <c r="H80" s="696" t="str">
        <f>IF(G80="F","Rouge","Jaune")</f>
        <v>Jaune</v>
      </c>
      <c r="I80" s="1020" t="str">
        <f>IFERROR(IF(G80="F",VLOOKUP(C80,'RES_B+N_D'!$A$9:$Q$37,17,0),""),"-")</f>
        <v/>
      </c>
      <c r="J80" s="775">
        <f>IFERROR(IF(G80="H",VLOOKUP(C80,RES_B_M!$A$9:$Q$198,16,0),""),"-")</f>
        <v>0</v>
      </c>
      <c r="K80" s="775" t="str">
        <f>IFERROR(IF(G80="H",VLOOKUP(C80,RES_N_M!$A$9:$Q$92,16,0),""),"-")</f>
        <v>-</v>
      </c>
      <c r="L80" s="999" t="str">
        <f>IFERROR(IF(D80&gt;36,VLOOKUP(C80,'RES_N_&gt;36'!$A$9:$Q$42,17,0),""),"-")</f>
        <v/>
      </c>
      <c r="M80" s="747"/>
      <c r="N80" s="753"/>
      <c r="O80" s="754"/>
      <c r="P80" s="34"/>
      <c r="Q80" s="1030"/>
      <c r="R80" s="6"/>
      <c r="S80" s="34"/>
      <c r="T80" s="34"/>
    </row>
    <row r="81" spans="1:20" ht="15" customHeight="1" x14ac:dyDescent="0.35">
      <c r="A81" s="788">
        <f t="shared" si="3"/>
        <v>16</v>
      </c>
      <c r="B81" s="816"/>
      <c r="C81" s="998" t="s">
        <v>358</v>
      </c>
      <c r="D81" s="697">
        <v>32.299999999999997</v>
      </c>
      <c r="E81" s="698" t="s">
        <v>175</v>
      </c>
      <c r="F81" s="696" t="s">
        <v>10</v>
      </c>
      <c r="G81" s="696" t="s">
        <v>87</v>
      </c>
      <c r="H81" s="696" t="s">
        <v>317</v>
      </c>
      <c r="I81" s="1020" t="str">
        <f>IFERROR(IF(G81="F",VLOOKUP(C81,'RES_B+N_D'!$A$9:$Q$37,17,0),""),"-")</f>
        <v/>
      </c>
      <c r="J81" s="775">
        <f>IFERROR(IF(G81="H",VLOOKUP(C81,RES_B_M!$A$9:$Q$198,16,0),""),"-")</f>
        <v>0</v>
      </c>
      <c r="K81" s="775">
        <f>IFERROR(IF(G81="H",VLOOKUP(C81,RES_N_M!$A$9:$Q$92,16,0),""),"-")</f>
        <v>22</v>
      </c>
      <c r="L81" s="999" t="str">
        <f>IFERROR(IF(D81&gt;36,VLOOKUP(C81,'RES_N_&gt;36'!$A$9:$Q$42,17,0),""),"-")</f>
        <v/>
      </c>
      <c r="M81" s="747"/>
      <c r="N81" s="753"/>
      <c r="O81" s="754"/>
      <c r="P81" s="34"/>
      <c r="Q81" s="1030"/>
      <c r="R81" s="6"/>
      <c r="S81" s="34"/>
      <c r="T81" s="34"/>
    </row>
    <row r="82" spans="1:20" ht="15" customHeight="1" x14ac:dyDescent="0.35">
      <c r="A82" s="788">
        <f t="shared" si="3"/>
        <v>17</v>
      </c>
      <c r="B82" s="816"/>
      <c r="C82" s="998" t="s">
        <v>346</v>
      </c>
      <c r="D82" s="697">
        <v>19.8</v>
      </c>
      <c r="E82" s="698" t="s">
        <v>175</v>
      </c>
      <c r="F82" s="696" t="s">
        <v>10</v>
      </c>
      <c r="G82" s="696" t="s">
        <v>87</v>
      </c>
      <c r="H82" s="696" t="s">
        <v>317</v>
      </c>
      <c r="I82" s="1020" t="str">
        <f>IFERROR(IF(G82="F",VLOOKUP(C82,'RES_B+N_D'!$A$9:$Q$37,17,0),""),"-")</f>
        <v/>
      </c>
      <c r="J82" s="775">
        <f>IFERROR(IF(G82="H",VLOOKUP(C82,RES_B_M!$A$9:$Q$198,16,0),""),"-")</f>
        <v>6</v>
      </c>
      <c r="K82" s="775" t="str">
        <f>IFERROR(IF(G82="H",VLOOKUP(C82,RES_N_M!$A$9:$Q$92,16,0),""),"-")</f>
        <v>-</v>
      </c>
      <c r="L82" s="999" t="str">
        <f>IFERROR(IF(D82&gt;36,VLOOKUP(C82,'RES_N_&gt;36'!$A$9:$Q$42,17,0),""),"-")</f>
        <v/>
      </c>
      <c r="M82" s="34"/>
      <c r="N82" s="753"/>
      <c r="O82" s="754"/>
      <c r="P82" s="34"/>
      <c r="Q82" s="1030"/>
      <c r="R82" s="6"/>
      <c r="S82" s="34"/>
      <c r="T82" s="34"/>
    </row>
    <row r="83" spans="1:20" ht="15" customHeight="1" x14ac:dyDescent="0.35">
      <c r="A83" s="788">
        <f t="shared" si="3"/>
        <v>18</v>
      </c>
      <c r="B83" s="816"/>
      <c r="C83" s="998" t="s">
        <v>479</v>
      </c>
      <c r="D83" s="697">
        <v>25</v>
      </c>
      <c r="E83" s="698" t="s">
        <v>175</v>
      </c>
      <c r="F83" s="696" t="s">
        <v>10</v>
      </c>
      <c r="G83" s="778" t="s">
        <v>87</v>
      </c>
      <c r="H83" s="696" t="s">
        <v>317</v>
      </c>
      <c r="I83" s="1020" t="str">
        <f>IFERROR(IF(G83="F",VLOOKUP(C83,'RES_B+N_D'!$A$9:$Q$37,17,0),""),"-")</f>
        <v/>
      </c>
      <c r="J83" s="775" t="str">
        <f>IFERROR(IF(G83="H",VLOOKUP(C83,RES_B_M!$A$9:$Q$198,16,0),""),"-")</f>
        <v>-</v>
      </c>
      <c r="K83" s="775" t="str">
        <f>IFERROR(IF(G83="H",VLOOKUP(C83,RES_N_M!$A$9:$Q$92,16,0),""),"-")</f>
        <v>-</v>
      </c>
      <c r="L83" s="999" t="str">
        <f>IFERROR(IF(D83&gt;36,VLOOKUP(C83,'RES_N_&gt;36'!$A$9:$Q$42,17,0),""),"-")</f>
        <v/>
      </c>
      <c r="M83" s="747"/>
      <c r="N83" s="753"/>
      <c r="O83" s="754"/>
      <c r="P83" s="34"/>
      <c r="Q83" s="1030"/>
      <c r="R83" s="6"/>
      <c r="S83" s="34"/>
      <c r="T83" s="34"/>
    </row>
    <row r="84" spans="1:20" ht="15" customHeight="1" x14ac:dyDescent="0.35">
      <c r="A84" s="788">
        <f t="shared" si="3"/>
        <v>19</v>
      </c>
      <c r="B84" s="816"/>
      <c r="C84" s="998" t="s">
        <v>265</v>
      </c>
      <c r="D84" s="697">
        <v>18.600000000000001</v>
      </c>
      <c r="E84" s="698" t="s">
        <v>175</v>
      </c>
      <c r="F84" s="696" t="str">
        <f>VLOOKUP(E84,$N$7:$O$105,2,0)</f>
        <v>Chevannes</v>
      </c>
      <c r="G84" s="696" t="s">
        <v>87</v>
      </c>
      <c r="H84" s="696" t="str">
        <f>IF(G84="F","Rouge","Jaune")</f>
        <v>Jaune</v>
      </c>
      <c r="I84" s="1020" t="str">
        <f>IFERROR(IF(G84="F",VLOOKUP(C84,'RES_B+N_D'!$A$9:$Q$37,17,0),""),"-")</f>
        <v/>
      </c>
      <c r="J84" s="775">
        <f>IFERROR(IF(G84="H",VLOOKUP(C84,RES_B_M!$A$9:$Q$198,16,0),""),"-")</f>
        <v>7</v>
      </c>
      <c r="K84" s="775" t="str">
        <f>IFERROR(IF(G84="H",VLOOKUP(C84,RES_N_M!$A$9:$Q$92,16,0),""),"-")</f>
        <v>-</v>
      </c>
      <c r="L84" s="999" t="str">
        <f>IFERROR(IF(D84&gt;36,VLOOKUP(C84,'RES_N_&gt;36'!$A$9:$Q$42,17,0),""),"-")</f>
        <v/>
      </c>
      <c r="M84" s="34"/>
      <c r="N84" s="753"/>
      <c r="O84" s="754"/>
      <c r="P84" s="34"/>
      <c r="Q84" s="1030"/>
      <c r="R84" s="6"/>
      <c r="S84" s="34"/>
      <c r="T84" s="34"/>
    </row>
    <row r="85" spans="1:20" ht="15" customHeight="1" x14ac:dyDescent="0.35">
      <c r="A85" s="788">
        <f t="shared" si="3"/>
        <v>20</v>
      </c>
      <c r="B85" s="816"/>
      <c r="C85" s="998" t="s">
        <v>275</v>
      </c>
      <c r="D85" s="697">
        <v>21.5</v>
      </c>
      <c r="E85" s="698" t="s">
        <v>175</v>
      </c>
      <c r="F85" s="696" t="str">
        <f>VLOOKUP(E85,$N$7:$O$105,2,0)</f>
        <v>Chevannes</v>
      </c>
      <c r="G85" s="696" t="s">
        <v>87</v>
      </c>
      <c r="H85" s="696" t="str">
        <f>IF(G85="F","Rouge","Jaune")</f>
        <v>Jaune</v>
      </c>
      <c r="I85" s="1020" t="str">
        <f>IFERROR(IF(G85="F",VLOOKUP(C85,'RES_B+N_D'!$A$9:$Q$37,17,0),""),"-")</f>
        <v/>
      </c>
      <c r="J85" s="775">
        <f>IFERROR(IF(G85="H",VLOOKUP(C85,RES_B_M!$A$9:$Q$198,16,0),""),"-")</f>
        <v>0</v>
      </c>
      <c r="K85" s="775" t="str">
        <f>IFERROR(IF(G85="H",VLOOKUP(C85,RES_N_M!$A$9:$Q$92,16,0),""),"-")</f>
        <v>-</v>
      </c>
      <c r="L85" s="999" t="str">
        <f>IFERROR(IF(D85&gt;36,VLOOKUP(C85,'RES_N_&gt;36'!$A$9:$Q$42,17,0),""),"-")</f>
        <v/>
      </c>
      <c r="M85" s="747"/>
      <c r="N85" s="753"/>
      <c r="O85" s="754"/>
      <c r="P85" s="34"/>
      <c r="Q85" s="1030"/>
      <c r="R85" s="6"/>
      <c r="S85" s="34"/>
      <c r="T85" s="34"/>
    </row>
    <row r="86" spans="1:20" ht="15" customHeight="1" x14ac:dyDescent="0.35">
      <c r="A86" s="788">
        <f t="shared" si="3"/>
        <v>21</v>
      </c>
      <c r="B86" s="816"/>
      <c r="C86" s="998" t="s">
        <v>157</v>
      </c>
      <c r="D86" s="697">
        <v>14.6</v>
      </c>
      <c r="E86" s="698" t="s">
        <v>175</v>
      </c>
      <c r="F86" s="696" t="str">
        <f>VLOOKUP(E86,$N$7:$O$105,2,0)</f>
        <v>Chevannes</v>
      </c>
      <c r="G86" s="696" t="s">
        <v>87</v>
      </c>
      <c r="H86" s="696" t="str">
        <f>IF(G86="F","Rouge","Jaune")</f>
        <v>Jaune</v>
      </c>
      <c r="I86" s="1020" t="str">
        <f>IFERROR(IF(G86="F",VLOOKUP(C86,'RES_B+N_D'!$A$9:$Q$37,17,0),""),"-")</f>
        <v/>
      </c>
      <c r="J86" s="775">
        <f>IFERROR(IF(G86="H",VLOOKUP(C86,RES_B_M!$A$9:$Q$198,16,0),""),"-")</f>
        <v>136</v>
      </c>
      <c r="K86" s="775">
        <f>IFERROR(IF(G86="H",VLOOKUP(C86,RES_N_M!$A$9:$Q$92,16,0),""),"-")</f>
        <v>85</v>
      </c>
      <c r="L86" s="999" t="str">
        <f>IFERROR(IF(D86&gt;36,VLOOKUP(C86,'RES_N_&gt;36'!$A$9:$Q$42,17,0),""),"-")</f>
        <v/>
      </c>
      <c r="M86" s="747"/>
      <c r="N86" s="753"/>
      <c r="O86" s="754"/>
      <c r="P86" s="34"/>
      <c r="Q86" s="1030"/>
      <c r="R86" s="6"/>
      <c r="S86" s="34"/>
      <c r="T86" s="34"/>
    </row>
    <row r="87" spans="1:20" ht="15" customHeight="1" x14ac:dyDescent="0.35">
      <c r="A87" s="788">
        <f t="shared" si="3"/>
        <v>22</v>
      </c>
      <c r="B87" s="816"/>
      <c r="C87" s="998" t="s">
        <v>347</v>
      </c>
      <c r="D87" s="697">
        <v>32.200000000000003</v>
      </c>
      <c r="E87" s="698" t="s">
        <v>175</v>
      </c>
      <c r="F87" s="696" t="s">
        <v>10</v>
      </c>
      <c r="G87" s="696" t="s">
        <v>87</v>
      </c>
      <c r="H87" s="696" t="s">
        <v>317</v>
      </c>
      <c r="I87" s="1020" t="str">
        <f>IFERROR(IF(G87="F",VLOOKUP(C87,'RES_B+N_D'!$A$9:$Q$37,17,0),""),"-")</f>
        <v/>
      </c>
      <c r="J87" s="775">
        <f>IFERROR(IF(G87="H",VLOOKUP(C87,RES_B_M!$A$9:$Q$198,16,0),""),"-")</f>
        <v>0</v>
      </c>
      <c r="K87" s="775" t="str">
        <f>IFERROR(IF(G87="H",VLOOKUP(C87,RES_N_M!$A$9:$Q$92,16,0),""),"-")</f>
        <v>-</v>
      </c>
      <c r="L87" s="999" t="str">
        <f>IFERROR(IF(D87&gt;36,VLOOKUP(C87,'RES_N_&gt;36'!$A$9:$Q$42,17,0),""),"-")</f>
        <v/>
      </c>
      <c r="M87" s="747"/>
      <c r="N87" s="753"/>
      <c r="O87" s="754"/>
      <c r="P87" s="34"/>
      <c r="Q87" s="1030"/>
      <c r="R87" s="6"/>
      <c r="S87" s="34"/>
      <c r="T87" s="34"/>
    </row>
    <row r="88" spans="1:20" ht="15" customHeight="1" x14ac:dyDescent="0.35">
      <c r="A88" s="788">
        <f t="shared" si="3"/>
        <v>23</v>
      </c>
      <c r="B88" s="816"/>
      <c r="C88" s="998" t="s">
        <v>429</v>
      </c>
      <c r="D88" s="697">
        <v>39.4</v>
      </c>
      <c r="E88" s="698" t="s">
        <v>351</v>
      </c>
      <c r="F88" s="696" t="s">
        <v>10</v>
      </c>
      <c r="G88" s="696" t="s">
        <v>87</v>
      </c>
      <c r="H88" s="696" t="s">
        <v>317</v>
      </c>
      <c r="I88" s="1020" t="str">
        <f>IFERROR(IF(G88="F",VLOOKUP(C88,'RES_B+N_D'!$A$9:$Q$37,17,0),""),"-")</f>
        <v/>
      </c>
      <c r="J88" s="775">
        <f>IFERROR(IF(G88="H",VLOOKUP(C88,RES_B_M!$A$9:$Q$198,16,0),""),"-")</f>
        <v>0</v>
      </c>
      <c r="K88" s="775" t="str">
        <f>IFERROR(IF(G88="H",VLOOKUP(C88,RES_N_M!$A$9:$Q$92,16,0),""),"-")</f>
        <v>-</v>
      </c>
      <c r="L88" s="999">
        <f>IFERROR(IF(D88&gt;36,VLOOKUP(C88,'RES_N_&gt;36'!$A$9:$Q$42,17,0),""),"-")</f>
        <v>1</v>
      </c>
      <c r="M88" s="34"/>
      <c r="N88" s="753"/>
      <c r="O88" s="754"/>
      <c r="P88" s="34"/>
      <c r="Q88" s="1030"/>
      <c r="R88" s="6"/>
      <c r="S88" s="34"/>
      <c r="T88" s="34"/>
    </row>
    <row r="89" spans="1:20" ht="15" customHeight="1" x14ac:dyDescent="0.35">
      <c r="A89" s="788">
        <f t="shared" si="3"/>
        <v>24</v>
      </c>
      <c r="B89" s="816"/>
      <c r="C89" s="998" t="s">
        <v>215</v>
      </c>
      <c r="D89" s="697">
        <v>17.899999999999999</v>
      </c>
      <c r="E89" s="698" t="s">
        <v>175</v>
      </c>
      <c r="F89" s="696" t="str">
        <f>VLOOKUP(E89,$N$7:$O$105,2,0)</f>
        <v>Chevannes</v>
      </c>
      <c r="G89" s="696" t="s">
        <v>87</v>
      </c>
      <c r="H89" s="696" t="str">
        <f>IF(G89="F","Rouge","Jaune")</f>
        <v>Jaune</v>
      </c>
      <c r="I89" s="1020" t="str">
        <f>IFERROR(IF(G89="F",VLOOKUP(C89,'RES_B+N_D'!$A$9:$Q$37,17,0),""),"-")</f>
        <v/>
      </c>
      <c r="J89" s="775">
        <f>IFERROR(IF(G89="H",VLOOKUP(C89,RES_B_M!$A$9:$Q$198,16,0),""),"-")</f>
        <v>10</v>
      </c>
      <c r="K89" s="775" t="str">
        <f>IFERROR(IF(G89="H",VLOOKUP(C89,RES_N_M!$A$9:$Q$92,16,0),""),"-")</f>
        <v>-</v>
      </c>
      <c r="L89" s="999" t="str">
        <f>IFERROR(IF(D89&gt;36,VLOOKUP(C89,'RES_N_&gt;36'!$A$9:$Q$42,17,0),""),"-")</f>
        <v/>
      </c>
      <c r="M89" s="747"/>
      <c r="N89" s="753"/>
      <c r="O89" s="754"/>
      <c r="P89" s="34"/>
      <c r="Q89" s="1030"/>
      <c r="R89" s="6"/>
      <c r="S89" s="34"/>
      <c r="T89" s="34"/>
    </row>
    <row r="90" spans="1:20" ht="15" customHeight="1" x14ac:dyDescent="0.35">
      <c r="A90" s="788">
        <f t="shared" si="3"/>
        <v>25</v>
      </c>
      <c r="B90" s="816"/>
      <c r="C90" s="1000" t="s">
        <v>161</v>
      </c>
      <c r="D90" s="697">
        <v>31.5</v>
      </c>
      <c r="E90" s="698" t="s">
        <v>175</v>
      </c>
      <c r="F90" s="696" t="str">
        <f>VLOOKUP(E90,$N$7:$O$105,2,0)</f>
        <v>Chevannes</v>
      </c>
      <c r="G90" s="696" t="s">
        <v>87</v>
      </c>
      <c r="H90" s="696" t="str">
        <f>IF(G90="F","Rouge","Jaune")</f>
        <v>Jaune</v>
      </c>
      <c r="I90" s="1020" t="str">
        <f>IFERROR(IF(G90="F",VLOOKUP(C90,'RES_B+N_D'!$A$9:$Q$37,17,0),""),"-")</f>
        <v/>
      </c>
      <c r="J90" s="775">
        <f>IFERROR(IF(G90="H",VLOOKUP(C90,RES_B_M!$A$9:$Q$198,16,0),""),"-")</f>
        <v>0</v>
      </c>
      <c r="K90" s="775" t="str">
        <f>IFERROR(IF(G90="H",VLOOKUP(C90,RES_N_M!$A$9:$Q$92,16,0),""),"-")</f>
        <v>-</v>
      </c>
      <c r="L90" s="999" t="str">
        <f>IFERROR(IF(D90&gt;36,VLOOKUP(C90,'RES_N_&gt;36'!$A$9:$Q$42,17,0),""),"-")</f>
        <v/>
      </c>
      <c r="M90" s="34"/>
      <c r="N90" s="753"/>
      <c r="O90" s="754"/>
      <c r="P90" s="34"/>
      <c r="Q90" s="1030"/>
      <c r="R90" s="6"/>
      <c r="S90" s="34"/>
      <c r="T90" s="34"/>
    </row>
    <row r="91" spans="1:20" ht="15" customHeight="1" x14ac:dyDescent="0.35">
      <c r="A91" s="788">
        <f t="shared" si="3"/>
        <v>26</v>
      </c>
      <c r="B91" s="816"/>
      <c r="C91" s="998" t="s">
        <v>439</v>
      </c>
      <c r="D91" s="697">
        <v>29.3</v>
      </c>
      <c r="E91" s="698" t="s">
        <v>175</v>
      </c>
      <c r="F91" s="696" t="s">
        <v>10</v>
      </c>
      <c r="G91" s="778" t="s">
        <v>87</v>
      </c>
      <c r="H91" s="696" t="s">
        <v>317</v>
      </c>
      <c r="I91" s="1020" t="str">
        <f>IFERROR(IF(G91="F",VLOOKUP(C91,'RES_B+N_D'!$A$9:$Q$37,17,0),""),"-")</f>
        <v/>
      </c>
      <c r="J91" s="775">
        <f>IFERROR(IF(G91="H",VLOOKUP(C91,RES_B_M!$A$9:$Q$198,16,0),""),"-")</f>
        <v>7</v>
      </c>
      <c r="K91" s="775">
        <f>IFERROR(IF(G91="H",VLOOKUP(C91,RES_N_M!$A$9:$Q$92,16,0),""),"-")</f>
        <v>19</v>
      </c>
      <c r="L91" s="999" t="str">
        <f>IFERROR(IF(D91&gt;36,VLOOKUP(C91,'RES_N_&gt;36'!$A$9:$Q$42,17,0),""),"-")</f>
        <v/>
      </c>
      <c r="M91" s="747"/>
      <c r="N91" s="753"/>
      <c r="O91" s="754"/>
      <c r="P91" s="34"/>
      <c r="Q91" s="1030"/>
      <c r="R91" s="6"/>
      <c r="S91" s="34"/>
      <c r="T91" s="34"/>
    </row>
    <row r="92" spans="1:20" ht="15" customHeight="1" x14ac:dyDescent="0.35">
      <c r="A92" s="788">
        <f t="shared" si="3"/>
        <v>27</v>
      </c>
      <c r="B92" s="816"/>
      <c r="C92" s="998" t="s">
        <v>344</v>
      </c>
      <c r="D92" s="697">
        <v>26.8</v>
      </c>
      <c r="E92" s="698" t="s">
        <v>175</v>
      </c>
      <c r="F92" s="696" t="s">
        <v>10</v>
      </c>
      <c r="G92" s="696" t="s">
        <v>87</v>
      </c>
      <c r="H92" s="696" t="s">
        <v>317</v>
      </c>
      <c r="I92" s="1020" t="str">
        <f>IFERROR(IF(G92="F",VLOOKUP(C92,'RES_B+N_D'!$A$9:$Q$37,17,0),""),"-")</f>
        <v/>
      </c>
      <c r="J92" s="775">
        <f>IFERROR(IF(G92="H",VLOOKUP(C92,RES_B_M!$A$9:$Q$198,16,0),""),"-")</f>
        <v>0</v>
      </c>
      <c r="K92" s="775" t="str">
        <f>IFERROR(IF(G92="H",VLOOKUP(C92,RES_N_M!$A$9:$Q$92,16,0),""),"-")</f>
        <v>-</v>
      </c>
      <c r="L92" s="999" t="str">
        <f>IFERROR(IF(D92&gt;36,VLOOKUP(C92,'RES_N_&gt;36'!$A$9:$Q$42,17,0),""),"-")</f>
        <v/>
      </c>
      <c r="M92" s="34"/>
      <c r="N92" s="753"/>
      <c r="O92" s="754"/>
      <c r="P92" s="34"/>
      <c r="Q92" s="1030"/>
      <c r="R92" s="6"/>
      <c r="S92" s="34"/>
      <c r="T92" s="34"/>
    </row>
    <row r="93" spans="1:20" ht="15" customHeight="1" x14ac:dyDescent="0.35">
      <c r="A93" s="788">
        <f t="shared" si="3"/>
        <v>28</v>
      </c>
      <c r="B93" s="816"/>
      <c r="C93" s="998" t="s">
        <v>178</v>
      </c>
      <c r="D93" s="697">
        <v>15.1</v>
      </c>
      <c r="E93" s="698" t="s">
        <v>175</v>
      </c>
      <c r="F93" s="696" t="str">
        <f>VLOOKUP(E93,$N$7:$O$105,2,0)</f>
        <v>Chevannes</v>
      </c>
      <c r="G93" s="696" t="s">
        <v>87</v>
      </c>
      <c r="H93" s="696" t="str">
        <f>IF(G93="F","Rouge","Jaune")</f>
        <v>Jaune</v>
      </c>
      <c r="I93" s="1020" t="str">
        <f>IFERROR(IF(G93="F",VLOOKUP(C93,'RES_B+N_D'!$A$9:$Q$37,17,0),""),"-")</f>
        <v/>
      </c>
      <c r="J93" s="775">
        <f>IFERROR(IF(G93="H",VLOOKUP(C93,RES_B_M!$A$9:$Q$198,16,0),""),"-")</f>
        <v>20</v>
      </c>
      <c r="K93" s="775">
        <f>IFERROR(IF(G93="H",VLOOKUP(C93,RES_N_M!$A$9:$Q$92,16,0),""),"-")</f>
        <v>14</v>
      </c>
      <c r="L93" s="999" t="str">
        <f>IFERROR(IF(D93&gt;36,VLOOKUP(C93,'RES_N_&gt;36'!$A$9:$Q$42,17,0),""),"-")</f>
        <v/>
      </c>
      <c r="M93" s="747"/>
      <c r="N93" s="753"/>
      <c r="O93" s="754"/>
      <c r="P93" s="34"/>
      <c r="Q93" s="1030"/>
      <c r="R93" s="6"/>
      <c r="S93" s="34"/>
      <c r="T93" s="34"/>
    </row>
    <row r="94" spans="1:20" ht="15" customHeight="1" x14ac:dyDescent="0.35">
      <c r="A94" s="788">
        <f t="shared" si="3"/>
        <v>29</v>
      </c>
      <c r="B94" s="816"/>
      <c r="C94" s="998" t="s">
        <v>411</v>
      </c>
      <c r="D94" s="697">
        <v>54</v>
      </c>
      <c r="E94" s="698" t="s">
        <v>175</v>
      </c>
      <c r="F94" s="696" t="s">
        <v>10</v>
      </c>
      <c r="G94" s="696" t="s">
        <v>87</v>
      </c>
      <c r="H94" s="696" t="s">
        <v>317</v>
      </c>
      <c r="I94" s="1020" t="str">
        <f>IFERROR(IF(G94="F",VLOOKUP(C94,'RES_B+N_D'!$A$9:$Q$37,17,0),""),"-")</f>
        <v/>
      </c>
      <c r="J94" s="775">
        <f>IFERROR(IF(G94="H",VLOOKUP(C94,RES_B_M!$A$9:$Q$198,16,0),""),"-")</f>
        <v>0</v>
      </c>
      <c r="K94" s="775" t="str">
        <f>IFERROR(IF(G94="H",VLOOKUP(C94,RES_N_M!$A$9:$Q$92,16,0),""),"-")</f>
        <v>-</v>
      </c>
      <c r="L94" s="999">
        <f>IFERROR(IF(D94&gt;36,VLOOKUP(C94,'RES_N_&gt;36'!$A$9:$Q$42,17,0),""),"-")</f>
        <v>6</v>
      </c>
      <c r="M94" s="34"/>
      <c r="N94" s="753"/>
      <c r="O94" s="754"/>
      <c r="P94" s="34"/>
      <c r="Q94" s="1030"/>
      <c r="R94" s="6"/>
      <c r="S94" s="34"/>
      <c r="T94" s="34"/>
    </row>
    <row r="95" spans="1:20" ht="15" customHeight="1" x14ac:dyDescent="0.35">
      <c r="A95" s="788">
        <f t="shared" si="3"/>
        <v>30</v>
      </c>
      <c r="B95" s="816"/>
      <c r="C95" s="1000" t="s">
        <v>237</v>
      </c>
      <c r="D95" s="697">
        <v>23.7</v>
      </c>
      <c r="E95" s="698" t="s">
        <v>175</v>
      </c>
      <c r="F95" s="696" t="str">
        <f>VLOOKUP(E95,$N$7:$O$105,2,0)</f>
        <v>Chevannes</v>
      </c>
      <c r="G95" s="696" t="s">
        <v>87</v>
      </c>
      <c r="H95" s="696" t="str">
        <f t="shared" ref="H95:H103" si="4">IF(G95="F","Rouge","Jaune")</f>
        <v>Jaune</v>
      </c>
      <c r="I95" s="1020" t="str">
        <f>IFERROR(IF(G95="F",VLOOKUP(C95,'RES_B+N_D'!$A$9:$Q$37,17,0),""),"-")</f>
        <v/>
      </c>
      <c r="J95" s="775">
        <f>IFERROR(IF(G95="H",VLOOKUP(C95,RES_B_M!$A$9:$Q$198,16,0),""),"-")</f>
        <v>0</v>
      </c>
      <c r="K95" s="775" t="str">
        <f>IFERROR(IF(G95="H",VLOOKUP(C95,RES_N_M!$A$9:$Q$92,16,0),""),"-")</f>
        <v>-</v>
      </c>
      <c r="L95" s="999" t="str">
        <f>IFERROR(IF(D95&gt;36,VLOOKUP(C95,'RES_N_&gt;36'!$A$9:$Q$42,17,0),""),"-")</f>
        <v/>
      </c>
      <c r="M95" s="747"/>
      <c r="N95" s="753"/>
      <c r="O95" s="754"/>
      <c r="P95" s="34"/>
      <c r="Q95" s="1030"/>
      <c r="R95" s="6"/>
      <c r="S95" s="34"/>
      <c r="T95" s="34"/>
    </row>
    <row r="96" spans="1:20" ht="15" customHeight="1" x14ac:dyDescent="0.35">
      <c r="A96" s="788">
        <f t="shared" si="3"/>
        <v>31</v>
      </c>
      <c r="B96" s="816"/>
      <c r="C96" s="1000" t="s">
        <v>210</v>
      </c>
      <c r="D96" s="697">
        <v>23.4</v>
      </c>
      <c r="E96" s="698" t="s">
        <v>205</v>
      </c>
      <c r="F96" s="696" t="str">
        <f>VLOOKUP(E96,$N$7:$O$105,2,0)</f>
        <v>Chevannes</v>
      </c>
      <c r="G96" s="696" t="s">
        <v>87</v>
      </c>
      <c r="H96" s="696" t="str">
        <f t="shared" si="4"/>
        <v>Jaune</v>
      </c>
      <c r="I96" s="1020" t="str">
        <f>IFERROR(IF(G96="F",VLOOKUP(C96,'RES_B+N_D'!$A$9:$Q$37,17,0),""),"-")</f>
        <v/>
      </c>
      <c r="J96" s="775">
        <f>IFERROR(IF(G96="H",VLOOKUP(C96,RES_B_M!$A$9:$Q$198,16,0),""),"-")</f>
        <v>4</v>
      </c>
      <c r="K96" s="775">
        <f>IFERROR(IF(G96="H",VLOOKUP(C96,RES_N_M!$A$9:$Q$92,16,0),""),"-")</f>
        <v>8</v>
      </c>
      <c r="L96" s="999" t="str">
        <f>IFERROR(IF(D96&gt;36,VLOOKUP(C96,'RES_N_&gt;36'!$A$9:$Q$42,17,0),""),"-")</f>
        <v/>
      </c>
      <c r="M96" s="747"/>
      <c r="N96" s="753"/>
      <c r="O96" s="754"/>
      <c r="P96" s="34"/>
      <c r="Q96" s="1030"/>
      <c r="R96" s="6"/>
      <c r="S96" s="34"/>
      <c r="T96" s="34"/>
    </row>
    <row r="97" spans="1:20" ht="15" customHeight="1" x14ac:dyDescent="0.35">
      <c r="A97" s="788">
        <f t="shared" si="3"/>
        <v>32</v>
      </c>
      <c r="B97" s="816"/>
      <c r="C97" s="998" t="s">
        <v>276</v>
      </c>
      <c r="D97" s="697">
        <v>19.3</v>
      </c>
      <c r="E97" s="698" t="s">
        <v>175</v>
      </c>
      <c r="F97" s="696" t="str">
        <f>VLOOKUP(E97,$N$7:$O$105,2,0)</f>
        <v>Chevannes</v>
      </c>
      <c r="G97" s="696" t="s">
        <v>87</v>
      </c>
      <c r="H97" s="696" t="str">
        <f t="shared" si="4"/>
        <v>Jaune</v>
      </c>
      <c r="I97" s="1020" t="str">
        <f>IFERROR(IF(G97="F",VLOOKUP(C97,'RES_B+N_D'!$A$9:$Q$37,17,0),""),"-")</f>
        <v/>
      </c>
      <c r="J97" s="775">
        <f>IFERROR(IF(G97="H",VLOOKUP(C97,RES_B_M!$A$9:$Q$198,16,0),""),"-")</f>
        <v>16</v>
      </c>
      <c r="K97" s="775" t="str">
        <f>IFERROR(IF(G97="H",VLOOKUP(C97,RES_N_M!$A$9:$Q$92,16,0),""),"-")</f>
        <v>-</v>
      </c>
      <c r="L97" s="999" t="str">
        <f>IFERROR(IF(D97&gt;36,VLOOKUP(C97,'RES_N_&gt;36'!$A$9:$Q$42,17,0),""),"-")</f>
        <v/>
      </c>
      <c r="M97" s="34"/>
      <c r="N97" s="753"/>
      <c r="O97" s="754"/>
      <c r="P97" s="34"/>
      <c r="Q97" s="1030"/>
      <c r="R97" s="6"/>
      <c r="S97" s="34"/>
      <c r="T97" s="34"/>
    </row>
    <row r="98" spans="1:20" ht="15" customHeight="1" x14ac:dyDescent="0.35">
      <c r="A98" s="788">
        <f t="shared" si="3"/>
        <v>33</v>
      </c>
      <c r="B98" s="816"/>
      <c r="C98" s="1000" t="s">
        <v>185</v>
      </c>
      <c r="D98" s="697">
        <v>23</v>
      </c>
      <c r="E98" s="698" t="s">
        <v>175</v>
      </c>
      <c r="F98" s="696" t="str">
        <f>VLOOKUP(E98,$N$7:$O$105,2,0)</f>
        <v>Chevannes</v>
      </c>
      <c r="G98" s="696" t="s">
        <v>87</v>
      </c>
      <c r="H98" s="696" t="str">
        <f t="shared" si="4"/>
        <v>Jaune</v>
      </c>
      <c r="I98" s="1020" t="str">
        <f>IFERROR(IF(G98="F",VLOOKUP(C98,'RES_B+N_D'!$A$9:$Q$37,17,0),""),"-")</f>
        <v/>
      </c>
      <c r="J98" s="775">
        <f>IFERROR(IF(G98="H",VLOOKUP(C98,RES_B_M!$A$9:$Q$198,16,0),""),"-")</f>
        <v>0</v>
      </c>
      <c r="K98" s="775" t="str">
        <f>IFERROR(IF(G98="H",VLOOKUP(C98,RES_N_M!$A$9:$Q$92,16,0),""),"-")</f>
        <v>-</v>
      </c>
      <c r="L98" s="999" t="str">
        <f>IFERROR(IF(D98&gt;36,VLOOKUP(C98,'RES_N_&gt;36'!$A$9:$Q$42,17,0),""),"-")</f>
        <v/>
      </c>
      <c r="M98" s="747"/>
      <c r="N98" s="753"/>
      <c r="O98" s="754"/>
      <c r="P98" s="34"/>
      <c r="Q98" s="1030"/>
      <c r="R98" s="6"/>
      <c r="S98" s="34"/>
      <c r="T98" s="34"/>
    </row>
    <row r="99" spans="1:20" ht="15" customHeight="1" x14ac:dyDescent="0.35">
      <c r="A99" s="788">
        <f t="shared" si="3"/>
        <v>34</v>
      </c>
      <c r="B99" s="816"/>
      <c r="C99" s="998" t="s">
        <v>206</v>
      </c>
      <c r="D99" s="697">
        <v>20</v>
      </c>
      <c r="E99" s="698" t="s">
        <v>175</v>
      </c>
      <c r="F99" s="696" t="str">
        <f>VLOOKUP(E99,$N$7:$O$105,2,0)</f>
        <v>Chevannes</v>
      </c>
      <c r="G99" s="696" t="s">
        <v>87</v>
      </c>
      <c r="H99" s="696" t="str">
        <f t="shared" si="4"/>
        <v>Jaune</v>
      </c>
      <c r="I99" s="1020" t="str">
        <f>IFERROR(IF(G99="F",VLOOKUP(C99,'RES_B+N_D'!$A$9:$Q$37,17,0),""),"-")</f>
        <v/>
      </c>
      <c r="J99" s="775">
        <f>IFERROR(IF(G99="H",VLOOKUP(C99,RES_B_M!$A$9:$Q$198,16,0),""),"-")</f>
        <v>10</v>
      </c>
      <c r="K99" s="775">
        <f>IFERROR(IF(G99="H",VLOOKUP(C99,RES_N_M!$A$9:$Q$92,16,0),""),"-")</f>
        <v>16</v>
      </c>
      <c r="L99" s="999" t="str">
        <f>IFERROR(IF(D99&gt;36,VLOOKUP(C99,'RES_N_&gt;36'!$A$9:$Q$42,17,0),""),"-")</f>
        <v/>
      </c>
      <c r="M99" s="747"/>
      <c r="N99" s="753"/>
      <c r="O99" s="754"/>
      <c r="P99" s="34"/>
      <c r="Q99" s="1030"/>
      <c r="R99" s="6"/>
      <c r="S99" s="34"/>
      <c r="T99" s="34"/>
    </row>
    <row r="100" spans="1:20" ht="15" customHeight="1" x14ac:dyDescent="0.35">
      <c r="A100" s="788">
        <f t="shared" si="3"/>
        <v>35</v>
      </c>
      <c r="B100" s="816"/>
      <c r="C100" s="1000" t="s">
        <v>159</v>
      </c>
      <c r="D100" s="697">
        <v>21.8</v>
      </c>
      <c r="E100" s="698" t="s">
        <v>175</v>
      </c>
      <c r="F100" s="696" t="str">
        <f>VLOOKUP(E100,$N$7:$O$105,2,0)</f>
        <v>Chevannes</v>
      </c>
      <c r="G100" s="696" t="s">
        <v>87</v>
      </c>
      <c r="H100" s="696" t="str">
        <f t="shared" si="4"/>
        <v>Jaune</v>
      </c>
      <c r="I100" s="1020" t="str">
        <f>IFERROR(IF(G100="F",VLOOKUP(C100,'RES_B+N_D'!$A$9:$Q$37,17,0),""),"-")</f>
        <v/>
      </c>
      <c r="J100" s="775">
        <f>IFERROR(IF(G100="H",VLOOKUP(C100,RES_B_M!$A$9:$Q$198,16,0),""),"-")</f>
        <v>7</v>
      </c>
      <c r="K100" s="775" t="str">
        <f>IFERROR(IF(G100="H",VLOOKUP(C100,RES_N_M!$A$9:$Q$92,16,0),""),"-")</f>
        <v>-</v>
      </c>
      <c r="L100" s="999" t="str">
        <f>IFERROR(IF(D100&gt;36,VLOOKUP(C100,'RES_N_&gt;36'!$A$9:$Q$42,17,0),""),"-")</f>
        <v/>
      </c>
      <c r="M100" s="34"/>
      <c r="N100" s="753"/>
      <c r="O100" s="754"/>
      <c r="P100" s="34"/>
      <c r="Q100" s="1030"/>
      <c r="R100" s="6"/>
      <c r="S100" s="34"/>
      <c r="T100" s="34"/>
    </row>
    <row r="101" spans="1:20" ht="15" customHeight="1" x14ac:dyDescent="0.35">
      <c r="A101" s="788">
        <f t="shared" si="3"/>
        <v>36</v>
      </c>
      <c r="B101" s="816"/>
      <c r="C101" s="998" t="s">
        <v>176</v>
      </c>
      <c r="D101" s="697">
        <v>31</v>
      </c>
      <c r="E101" s="698" t="s">
        <v>175</v>
      </c>
      <c r="F101" s="696" t="str">
        <f>VLOOKUP(E101,$N$7:$O$105,2,0)</f>
        <v>Chevannes</v>
      </c>
      <c r="G101" s="696" t="s">
        <v>87</v>
      </c>
      <c r="H101" s="696" t="str">
        <f t="shared" si="4"/>
        <v>Jaune</v>
      </c>
      <c r="I101" s="1020" t="str">
        <f>IFERROR(IF(G101="F",VLOOKUP(C101,'RES_B+N_D'!$A$9:$Q$37,17,0),""),"-")</f>
        <v/>
      </c>
      <c r="J101" s="775">
        <f>IFERROR(IF(G101="H",VLOOKUP(C101,RES_B_M!$A$9:$Q$198,16,0),""),"-")</f>
        <v>0</v>
      </c>
      <c r="K101" s="775" t="str">
        <f>IFERROR(IF(G101="H",VLOOKUP(C101,RES_N_M!$A$9:$Q$92,16,0),""),"-")</f>
        <v>-</v>
      </c>
      <c r="L101" s="999" t="str">
        <f>IFERROR(IF(D101&gt;36,VLOOKUP(C101,'RES_N_&gt;36'!$A$9:$Q$42,17,0),""),"-")</f>
        <v/>
      </c>
      <c r="M101" s="747"/>
      <c r="N101" s="88"/>
      <c r="O101" s="754"/>
      <c r="P101" s="34"/>
      <c r="Q101" s="1030"/>
      <c r="R101" s="6"/>
      <c r="S101" s="34"/>
      <c r="T101" s="34"/>
    </row>
    <row r="102" spans="1:20" ht="15" customHeight="1" x14ac:dyDescent="0.35">
      <c r="A102" s="788">
        <f t="shared" si="3"/>
        <v>37</v>
      </c>
      <c r="B102" s="816"/>
      <c r="C102" s="998" t="s">
        <v>279</v>
      </c>
      <c r="D102" s="697">
        <v>20.2</v>
      </c>
      <c r="E102" s="698" t="s">
        <v>175</v>
      </c>
      <c r="F102" s="696" t="str">
        <f>VLOOKUP(E102,$N$7:$O$105,2,0)</f>
        <v>Chevannes</v>
      </c>
      <c r="G102" s="696" t="s">
        <v>87</v>
      </c>
      <c r="H102" s="696" t="str">
        <f t="shared" si="4"/>
        <v>Jaune</v>
      </c>
      <c r="I102" s="1020" t="str">
        <f>IFERROR(IF(G102="F",VLOOKUP(C102,'RES_B+N_D'!$A$9:$Q$37,17,0),""),"-")</f>
        <v/>
      </c>
      <c r="J102" s="775">
        <f>IFERROR(IF(G102="H",VLOOKUP(C102,RES_B_M!$A$9:$Q$198,16,0),""),"-")</f>
        <v>0</v>
      </c>
      <c r="K102" s="775" t="str">
        <f>IFERROR(IF(G102="H",VLOOKUP(C102,RES_N_M!$A$9:$Q$92,16,0),""),"-")</f>
        <v>-</v>
      </c>
      <c r="L102" s="999" t="str">
        <f>IFERROR(IF(D102&gt;36,VLOOKUP(C102,'RES_N_&gt;36'!$A$9:$Q$42,17,0),""),"-")</f>
        <v/>
      </c>
      <c r="M102" s="747"/>
      <c r="N102" s="753"/>
      <c r="O102" s="754"/>
      <c r="P102" s="34"/>
      <c r="Q102" s="1030"/>
      <c r="R102" s="6"/>
      <c r="S102" s="34"/>
      <c r="T102" s="34"/>
    </row>
    <row r="103" spans="1:20" ht="15" customHeight="1" x14ac:dyDescent="0.35">
      <c r="A103" s="788">
        <f t="shared" si="3"/>
        <v>38</v>
      </c>
      <c r="B103" s="816"/>
      <c r="C103" s="1000" t="s">
        <v>212</v>
      </c>
      <c r="D103" s="697">
        <v>25.4</v>
      </c>
      <c r="E103" s="698" t="s">
        <v>175</v>
      </c>
      <c r="F103" s="696" t="str">
        <f>VLOOKUP(E103,$N$7:$O$105,2,0)</f>
        <v>Chevannes</v>
      </c>
      <c r="G103" s="696" t="s">
        <v>87</v>
      </c>
      <c r="H103" s="696" t="str">
        <f t="shared" si="4"/>
        <v>Jaune</v>
      </c>
      <c r="I103" s="1020" t="str">
        <f>IFERROR(IF(G103="F",VLOOKUP(C103,'RES_B+N_D'!$A$9:$Q$37,17,0),""),"-")</f>
        <v/>
      </c>
      <c r="J103" s="775">
        <f>IFERROR(IF(G103="H",VLOOKUP(C103,RES_B_M!$A$9:$Q$198,16,0),""),"-")</f>
        <v>0</v>
      </c>
      <c r="K103" s="775" t="str">
        <f>IFERROR(IF(G103="H",VLOOKUP(C103,RES_N_M!$A$9:$Q$92,16,0),""),"-")</f>
        <v>-</v>
      </c>
      <c r="L103" s="999" t="str">
        <f>IFERROR(IF(D103&gt;36,VLOOKUP(C103,'RES_N_&gt;36'!$A$9:$Q$42,17,0),""),"-")</f>
        <v/>
      </c>
      <c r="M103" s="34"/>
      <c r="N103" s="753"/>
      <c r="O103" s="754"/>
      <c r="P103" s="34"/>
      <c r="Q103" s="1030"/>
      <c r="R103" s="6"/>
      <c r="S103" s="34"/>
      <c r="T103" s="34"/>
    </row>
    <row r="104" spans="1:20" ht="15" customHeight="1" x14ac:dyDescent="0.35">
      <c r="A104" s="788">
        <f t="shared" si="3"/>
        <v>39</v>
      </c>
      <c r="B104" s="816"/>
      <c r="C104" s="998" t="s">
        <v>348</v>
      </c>
      <c r="D104" s="697">
        <v>33.1</v>
      </c>
      <c r="E104" s="698" t="s">
        <v>175</v>
      </c>
      <c r="F104" s="696" t="s">
        <v>10</v>
      </c>
      <c r="G104" s="696" t="s">
        <v>87</v>
      </c>
      <c r="H104" s="696" t="s">
        <v>317</v>
      </c>
      <c r="I104" s="1020" t="str">
        <f>IFERROR(IF(G104="F",VLOOKUP(C104,'RES_B+N_D'!$A$9:$Q$37,17,0),""),"-")</f>
        <v/>
      </c>
      <c r="J104" s="775">
        <f>IFERROR(IF(G104="H",VLOOKUP(C104,RES_B_M!$A$9:$Q$198,16,0),""),"-")</f>
        <v>0</v>
      </c>
      <c r="K104" s="775">
        <f>IFERROR(IF(G104="H",VLOOKUP(C104,RES_N_M!$A$9:$Q$92,16,0),""),"-")</f>
        <v>21</v>
      </c>
      <c r="L104" s="999" t="str">
        <f>IFERROR(IF(D104&gt;36,VLOOKUP(C104,'RES_N_&gt;36'!$A$9:$Q$42,17,0),""),"-")</f>
        <v/>
      </c>
      <c r="M104" s="747"/>
      <c r="N104" s="753"/>
      <c r="O104" s="754"/>
      <c r="P104" s="34"/>
      <c r="Q104" s="1030"/>
      <c r="R104" s="6"/>
      <c r="S104" s="34"/>
      <c r="T104" s="34"/>
    </row>
    <row r="105" spans="1:20" ht="15" customHeight="1" thickBot="1" x14ac:dyDescent="0.4">
      <c r="A105" s="788">
        <f t="shared" si="3"/>
        <v>40</v>
      </c>
      <c r="B105" s="816"/>
      <c r="C105" s="998" t="s">
        <v>179</v>
      </c>
      <c r="D105" s="697">
        <v>16.399999999999999</v>
      </c>
      <c r="E105" s="698" t="s">
        <v>175</v>
      </c>
      <c r="F105" s="696" t="str">
        <f>VLOOKUP(E105,$N$7:$O$105,2,0)</f>
        <v>Chevannes</v>
      </c>
      <c r="G105" s="696" t="s">
        <v>87</v>
      </c>
      <c r="H105" s="696" t="str">
        <f>IF(G105="F","Rouge","Jaune")</f>
        <v>Jaune</v>
      </c>
      <c r="I105" s="1020" t="str">
        <f>IFERROR(IF(G105="F",VLOOKUP(C105,'RES_B+N_D'!$A$9:$Q$37,17,0),""),"-")</f>
        <v/>
      </c>
      <c r="J105" s="775">
        <f>IFERROR(IF(G105="H",VLOOKUP(C105,RES_B_M!$A$9:$Q$198,16,0),""),"-")</f>
        <v>90</v>
      </c>
      <c r="K105" s="775">
        <f>IFERROR(IF(G105="H",VLOOKUP(C105,RES_N_M!$A$9:$Q$92,16,0),""),"-")</f>
        <v>76</v>
      </c>
      <c r="L105" s="999" t="str">
        <f>IFERROR(IF(D105&gt;36,VLOOKUP(C105,'RES_N_&gt;36'!$A$9:$Q$42,17,0),""),"-")</f>
        <v/>
      </c>
      <c r="M105" s="747"/>
      <c r="N105" s="755"/>
      <c r="O105" s="756"/>
      <c r="P105" s="34"/>
      <c r="Q105" s="1030"/>
      <c r="R105" s="6"/>
      <c r="S105" s="34"/>
      <c r="T105" s="34"/>
    </row>
    <row r="106" spans="1:20" ht="15" customHeight="1" x14ac:dyDescent="0.35">
      <c r="A106" s="788">
        <f t="shared" si="3"/>
        <v>41</v>
      </c>
      <c r="B106" s="816"/>
      <c r="C106" s="998" t="s">
        <v>443</v>
      </c>
      <c r="D106" s="697">
        <v>18.2</v>
      </c>
      <c r="E106" s="698" t="s">
        <v>175</v>
      </c>
      <c r="F106" s="696" t="s">
        <v>10</v>
      </c>
      <c r="G106" s="778" t="s">
        <v>87</v>
      </c>
      <c r="H106" s="696" t="s">
        <v>317</v>
      </c>
      <c r="I106" s="1020" t="str">
        <f>IFERROR(IF(G106="F",VLOOKUP(C106,'RES_B+N_D'!$A$9:$Q$37,17,0),""),"-")</f>
        <v/>
      </c>
      <c r="J106" s="775">
        <f>IFERROR(IF(G106="H",VLOOKUP(C106,RES_B_M!$A$9:$Q$198,16,0),""),"-")</f>
        <v>10</v>
      </c>
      <c r="K106" s="775" t="str">
        <f>IFERROR(IF(G106="H",VLOOKUP(C106,RES_N_M!$A$9:$Q$92,16,0),""),"-")</f>
        <v>-</v>
      </c>
      <c r="L106" s="999" t="str">
        <f>IFERROR(IF(D106&gt;36,VLOOKUP(C106,'RES_N_&gt;36'!$A$9:$Q$42,17,0),""),"-")</f>
        <v/>
      </c>
      <c r="M106" s="34"/>
      <c r="N106" s="753"/>
      <c r="O106" s="754"/>
      <c r="P106" s="34"/>
      <c r="Q106" s="1030"/>
      <c r="R106" s="6"/>
      <c r="S106" s="34"/>
      <c r="T106" s="34"/>
    </row>
    <row r="107" spans="1:20" ht="15" customHeight="1" x14ac:dyDescent="0.35">
      <c r="A107" s="788">
        <f t="shared" si="3"/>
        <v>42</v>
      </c>
      <c r="B107" s="816"/>
      <c r="C107" s="998" t="s">
        <v>171</v>
      </c>
      <c r="D107" s="697">
        <v>19.100000000000001</v>
      </c>
      <c r="E107" s="698" t="s">
        <v>175</v>
      </c>
      <c r="F107" s="696" t="str">
        <f>VLOOKUP(E107,$N$7:$O$105,2,0)</f>
        <v>Chevannes</v>
      </c>
      <c r="G107" s="696" t="s">
        <v>87</v>
      </c>
      <c r="H107" s="696" t="str">
        <f>IF(G107="F","Rouge","Jaune")</f>
        <v>Jaune</v>
      </c>
      <c r="I107" s="1020" t="str">
        <f>IFERROR(IF(G107="F",VLOOKUP(C107,'RES_B+N_D'!$A$9:$Q$37,17,0),""),"-")</f>
        <v/>
      </c>
      <c r="J107" s="775">
        <f>IFERROR(IF(G107="H",VLOOKUP(C107,RES_B_M!$A$9:$Q$198,16,0),""),"-")</f>
        <v>0</v>
      </c>
      <c r="K107" s="775" t="str">
        <f>IFERROR(IF(G107="H",VLOOKUP(C107,RES_N_M!$A$9:$Q$92,16,0),""),"-")</f>
        <v>-</v>
      </c>
      <c r="L107" s="999" t="str">
        <f>IFERROR(IF(D107&gt;36,VLOOKUP(C107,'RES_N_&gt;36'!$A$9:$Q$42,17,0),""),"-")</f>
        <v/>
      </c>
      <c r="M107" s="747"/>
      <c r="N107" s="753"/>
      <c r="O107" s="754"/>
      <c r="P107" s="34"/>
      <c r="Q107" s="1030"/>
      <c r="R107" s="6"/>
      <c r="S107" s="34"/>
      <c r="T107" s="34"/>
    </row>
    <row r="108" spans="1:20" ht="15" customHeight="1" x14ac:dyDescent="0.35">
      <c r="A108" s="788">
        <f t="shared" si="3"/>
        <v>43</v>
      </c>
      <c r="B108" s="816"/>
      <c r="C108" s="998" t="s">
        <v>427</v>
      </c>
      <c r="D108" s="697">
        <v>25.1</v>
      </c>
      <c r="E108" s="698" t="s">
        <v>175</v>
      </c>
      <c r="F108" s="696" t="s">
        <v>10</v>
      </c>
      <c r="G108" s="696" t="s">
        <v>87</v>
      </c>
      <c r="H108" s="696" t="s">
        <v>317</v>
      </c>
      <c r="I108" s="1020" t="str">
        <f>IFERROR(IF(G108="F",VLOOKUP(C108,'RES_B+N_D'!$A$9:$Q$37,17,0),""),"-")</f>
        <v/>
      </c>
      <c r="J108" s="775">
        <f>IFERROR(IF(G108="H",VLOOKUP(C108,RES_B_M!$A$9:$Q$198,16,0),""),"-")</f>
        <v>5</v>
      </c>
      <c r="K108" s="775">
        <f>IFERROR(IF(G108="H",VLOOKUP(C108,RES_N_M!$A$9:$Q$92,16,0),""),"-")</f>
        <v>25</v>
      </c>
      <c r="L108" s="999" t="str">
        <f>IFERROR(IF(D108&gt;36,VLOOKUP(C108,'RES_N_&gt;36'!$A$9:$Q$42,17,0),""),"-")</f>
        <v/>
      </c>
      <c r="M108" s="747"/>
      <c r="N108" s="753"/>
      <c r="O108" s="754"/>
      <c r="P108" s="34"/>
      <c r="Q108" s="1030"/>
      <c r="R108" s="6"/>
      <c r="S108" s="34"/>
      <c r="T108" s="34"/>
    </row>
    <row r="109" spans="1:20" ht="15" customHeight="1" x14ac:dyDescent="0.35">
      <c r="A109" s="788">
        <f t="shared" si="3"/>
        <v>44</v>
      </c>
      <c r="B109" s="816"/>
      <c r="C109" s="998" t="s">
        <v>444</v>
      </c>
      <c r="D109" s="697">
        <v>13.5</v>
      </c>
      <c r="E109" s="698" t="s">
        <v>175</v>
      </c>
      <c r="F109" s="696" t="s">
        <v>10</v>
      </c>
      <c r="G109" s="778" t="s">
        <v>87</v>
      </c>
      <c r="H109" s="696" t="s">
        <v>317</v>
      </c>
      <c r="I109" s="1020" t="str">
        <f>IFERROR(IF(G109="F",VLOOKUP(C109,'RES_B+N_D'!$A$9:$Q$37,17,0),""),"-")</f>
        <v/>
      </c>
      <c r="J109" s="775">
        <f>IFERROR(IF(G109="H",VLOOKUP(C109,RES_B_M!$A$9:$Q$198,16,0),""),"-")</f>
        <v>36</v>
      </c>
      <c r="K109" s="775">
        <f>IFERROR(IF(G109="H",VLOOKUP(C109,RES_N_M!$A$9:$Q$92,16,0),""),"-")</f>
        <v>16</v>
      </c>
      <c r="L109" s="999" t="str">
        <f>IFERROR(IF(D109&gt;36,VLOOKUP(C109,'RES_N_&gt;36'!$A$9:$Q$42,17,0),""),"-")</f>
        <v/>
      </c>
      <c r="M109" s="34"/>
      <c r="N109" s="753"/>
      <c r="O109" s="754"/>
      <c r="P109" s="34"/>
      <c r="Q109" s="1030"/>
      <c r="R109" s="6"/>
      <c r="S109" s="34"/>
      <c r="T109" s="34"/>
    </row>
    <row r="110" spans="1:20" ht="15" customHeight="1" x14ac:dyDescent="0.35">
      <c r="A110" s="788">
        <f t="shared" si="3"/>
        <v>45</v>
      </c>
      <c r="B110" s="816"/>
      <c r="C110" s="998" t="s">
        <v>471</v>
      </c>
      <c r="D110" s="697">
        <v>10.5</v>
      </c>
      <c r="E110" s="698" t="s">
        <v>175</v>
      </c>
      <c r="F110" s="696" t="s">
        <v>10</v>
      </c>
      <c r="G110" s="778" t="s">
        <v>87</v>
      </c>
      <c r="H110" s="696" t="s">
        <v>317</v>
      </c>
      <c r="I110" s="1020" t="str">
        <f>IFERROR(IF(G110="F",VLOOKUP(C110,'RES_B+N_D'!$A$9:$Q$37,17,0),""),"-")</f>
        <v/>
      </c>
      <c r="J110" s="775">
        <f>IFERROR(IF(G110="H",VLOOKUP(C110,RES_B_M!$A$9:$Q$198,16,0),""),"-")</f>
        <v>57</v>
      </c>
      <c r="K110" s="775">
        <f>IFERROR(IF(G110="H",VLOOKUP(C110,RES_N_M!$A$9:$Q$92,16,0),""),"-")</f>
        <v>36</v>
      </c>
      <c r="L110" s="999" t="str">
        <f>IFERROR(IF(D110&gt;36,VLOOKUP(C110,'RES_N_&gt;36'!$A$9:$Q$42,17,0),""),"-")</f>
        <v/>
      </c>
      <c r="M110" s="747"/>
      <c r="N110" s="753"/>
      <c r="O110" s="754"/>
      <c r="P110" s="34"/>
      <c r="Q110" s="1030"/>
      <c r="R110" s="6"/>
      <c r="S110" s="34"/>
      <c r="T110" s="34"/>
    </row>
    <row r="111" spans="1:20" ht="15" customHeight="1" x14ac:dyDescent="0.35">
      <c r="A111" s="788">
        <f t="shared" si="3"/>
        <v>46</v>
      </c>
      <c r="B111" s="816"/>
      <c r="C111" s="998" t="s">
        <v>199</v>
      </c>
      <c r="D111" s="697">
        <v>7.8</v>
      </c>
      <c r="E111" s="698" t="s">
        <v>175</v>
      </c>
      <c r="F111" s="696" t="str">
        <f>VLOOKUP(E111,$N$7:$O$105,2,0)</f>
        <v>Chevannes</v>
      </c>
      <c r="G111" s="696" t="s">
        <v>87</v>
      </c>
      <c r="H111" s="696" t="str">
        <f>IF(G111="F","Rouge","Jaune")</f>
        <v>Jaune</v>
      </c>
      <c r="I111" s="1020" t="str">
        <f>IFERROR(IF(G111="F",VLOOKUP(C111,'RES_B+N_D'!$A$9:$Q$37,17,0),""),"-")</f>
        <v/>
      </c>
      <c r="J111" s="775">
        <f>IFERROR(IF(G111="H",VLOOKUP(C111,RES_B_M!$A$9:$Q$198,16,0),""),"-")</f>
        <v>0</v>
      </c>
      <c r="K111" s="775" t="str">
        <f>IFERROR(IF(G111="H",VLOOKUP(C111,RES_N_M!$A$9:$Q$92,16,0),""),"-")</f>
        <v>-</v>
      </c>
      <c r="L111" s="999" t="str">
        <f>IFERROR(IF(D111&gt;36,VLOOKUP(C111,'RES_N_&gt;36'!$A$9:$Q$42,17,0),""),"-")</f>
        <v/>
      </c>
      <c r="M111" s="747"/>
      <c r="N111" s="753"/>
      <c r="O111" s="754"/>
      <c r="P111" s="34"/>
      <c r="Q111" s="1030"/>
      <c r="R111" s="6"/>
      <c r="S111" s="34"/>
      <c r="T111" s="34"/>
    </row>
    <row r="112" spans="1:20" ht="15" customHeight="1" x14ac:dyDescent="0.35">
      <c r="A112" s="788">
        <f t="shared" si="3"/>
        <v>47</v>
      </c>
      <c r="B112" s="816"/>
      <c r="C112" s="998" t="s">
        <v>208</v>
      </c>
      <c r="D112" s="697">
        <v>20.7</v>
      </c>
      <c r="E112" s="698" t="s">
        <v>175</v>
      </c>
      <c r="F112" s="696" t="str">
        <f>VLOOKUP(E112,$N$7:$O$105,2,0)</f>
        <v>Chevannes</v>
      </c>
      <c r="G112" s="696" t="s">
        <v>87</v>
      </c>
      <c r="H112" s="696" t="str">
        <f>IF(G112="F","Rouge","Jaune")</f>
        <v>Jaune</v>
      </c>
      <c r="I112" s="1020" t="str">
        <f>IFERROR(IF(G112="F",VLOOKUP(C112,'RES_B+N_D'!$A$9:$Q$37,17,0),""),"-")</f>
        <v/>
      </c>
      <c r="J112" s="775">
        <f>IFERROR(IF(G112="H",VLOOKUP(C112,RES_B_M!$A$9:$Q$198,16,0),""),"-")</f>
        <v>44</v>
      </c>
      <c r="K112" s="775">
        <f>IFERROR(IF(G112="H",VLOOKUP(C112,RES_N_M!$A$9:$Q$92,16,0),""),"-")</f>
        <v>30</v>
      </c>
      <c r="L112" s="999" t="str">
        <f>IFERROR(IF(D112&gt;36,VLOOKUP(C112,'RES_N_&gt;36'!$A$9:$Q$42,17,0),""),"-")</f>
        <v/>
      </c>
      <c r="M112" s="34"/>
      <c r="N112" s="753"/>
      <c r="O112" s="754"/>
      <c r="P112" s="34"/>
      <c r="Q112" s="1030"/>
      <c r="R112" s="6"/>
      <c r="S112" s="34"/>
      <c r="T112" s="34"/>
    </row>
    <row r="113" spans="1:20" ht="15" customHeight="1" x14ac:dyDescent="0.35">
      <c r="A113" s="788">
        <f t="shared" si="3"/>
        <v>48</v>
      </c>
      <c r="B113" s="816"/>
      <c r="C113" s="1000" t="s">
        <v>165</v>
      </c>
      <c r="D113" s="697">
        <v>37</v>
      </c>
      <c r="E113" s="698" t="s">
        <v>175</v>
      </c>
      <c r="F113" s="696" t="str">
        <f>VLOOKUP(E113,$N$7:$O$105,2,0)</f>
        <v>Chevannes</v>
      </c>
      <c r="G113" s="696" t="s">
        <v>87</v>
      </c>
      <c r="H113" s="696" t="str">
        <f>IF(G113="F","Rouge","Jaune")</f>
        <v>Jaune</v>
      </c>
      <c r="I113" s="1020" t="str">
        <f>IFERROR(IF(G113="F",VLOOKUP(C113,'RES_B+N_D'!$A$9:$Q$37,17,0),""),"-")</f>
        <v/>
      </c>
      <c r="J113" s="775">
        <f>IFERROR(IF(G113="H",VLOOKUP(C113,RES_B_M!$A$9:$Q$198,16,0),""),"-")</f>
        <v>0</v>
      </c>
      <c r="K113" s="775" t="str">
        <f>IFERROR(IF(G113="H",VLOOKUP(C113,RES_N_M!$A$9:$Q$92,16,0),""),"-")</f>
        <v>-</v>
      </c>
      <c r="L113" s="999">
        <f>IFERROR(IF(D113&gt;36,VLOOKUP(C113,'RES_N_&gt;36'!$A$9:$Q$42,17,0),""),"-")</f>
        <v>6</v>
      </c>
      <c r="M113" s="747"/>
      <c r="N113" s="753"/>
      <c r="O113" s="754"/>
      <c r="P113" s="34"/>
      <c r="Q113" s="1030"/>
      <c r="R113" s="6"/>
      <c r="S113" s="34"/>
      <c r="T113" s="34"/>
    </row>
    <row r="114" spans="1:20" ht="15" customHeight="1" x14ac:dyDescent="0.35">
      <c r="A114" s="788">
        <f t="shared" si="3"/>
        <v>49</v>
      </c>
      <c r="B114" s="816"/>
      <c r="C114" s="1000" t="s">
        <v>256</v>
      </c>
      <c r="D114" s="697">
        <v>37.299999999999997</v>
      </c>
      <c r="E114" s="698" t="s">
        <v>175</v>
      </c>
      <c r="F114" s="696" t="str">
        <f>VLOOKUP(E114,$N$7:$O$105,2,0)</f>
        <v>Chevannes</v>
      </c>
      <c r="G114" s="696" t="s">
        <v>87</v>
      </c>
      <c r="H114" s="696" t="str">
        <f>IF(G114="F","Rouge","Jaune")</f>
        <v>Jaune</v>
      </c>
      <c r="I114" s="1020" t="str">
        <f>IFERROR(IF(G114="F",VLOOKUP(C114,'RES_B+N_D'!$A$9:$Q$37,17,0),""),"-")</f>
        <v/>
      </c>
      <c r="J114" s="775">
        <f>IFERROR(IF(G114="H",VLOOKUP(C114,RES_B_M!$A$9:$Q$198,16,0),""),"-")</f>
        <v>0</v>
      </c>
      <c r="K114" s="775" t="str">
        <f>IFERROR(IF(G114="H",VLOOKUP(C114,RES_N_M!$A$9:$Q$92,16,0),""),"-")</f>
        <v>-</v>
      </c>
      <c r="L114" s="999">
        <f>IFERROR(IF(D114&gt;36,VLOOKUP(C114,'RES_N_&gt;36'!$A$9:$Q$42,17,0),""),"-")</f>
        <v>6</v>
      </c>
      <c r="M114" s="747"/>
      <c r="N114" s="753"/>
      <c r="O114" s="754"/>
      <c r="P114" s="34"/>
      <c r="Q114" s="1030"/>
      <c r="R114" s="6"/>
      <c r="S114" s="34"/>
      <c r="T114" s="34"/>
    </row>
    <row r="115" spans="1:20" ht="15" customHeight="1" x14ac:dyDescent="0.35">
      <c r="A115" s="788">
        <f t="shared" si="3"/>
        <v>50</v>
      </c>
      <c r="B115" s="816"/>
      <c r="C115" s="998" t="s">
        <v>299</v>
      </c>
      <c r="D115" s="697">
        <v>30.9</v>
      </c>
      <c r="E115" s="698" t="s">
        <v>205</v>
      </c>
      <c r="F115" s="696" t="str">
        <f>VLOOKUP(E115,$N$7:$O$105,2,0)</f>
        <v>Chevannes</v>
      </c>
      <c r="G115" s="778" t="s">
        <v>87</v>
      </c>
      <c r="H115" s="696" t="str">
        <f>IF(G115="F","Rouge","Jaune")</f>
        <v>Jaune</v>
      </c>
      <c r="I115" s="1020" t="str">
        <f>IFERROR(IF(G115="F",VLOOKUP(C115,'RES_B+N_D'!$A$9:$Q$37,17,0),""),"-")</f>
        <v/>
      </c>
      <c r="J115" s="775">
        <f>IFERROR(IF(G115="H",VLOOKUP(C115,RES_B_M!$A$9:$Q$198,16,0),""),"-")</f>
        <v>0</v>
      </c>
      <c r="K115" s="775" t="str">
        <f>IFERROR(IF(G115="H",VLOOKUP(C115,RES_N_M!$A$9:$Q$92,16,0),""),"-")</f>
        <v>-</v>
      </c>
      <c r="L115" s="999" t="str">
        <f>IFERROR(IF(D115&gt;36,VLOOKUP(C115,'RES_N_&gt;36'!$A$9:$Q$42,17,0),""),"-")</f>
        <v/>
      </c>
      <c r="M115" s="34"/>
      <c r="N115" s="753"/>
      <c r="O115" s="754"/>
      <c r="P115" s="34"/>
      <c r="Q115" s="1030"/>
      <c r="R115" s="6"/>
      <c r="S115" s="34"/>
      <c r="T115" s="34"/>
    </row>
    <row r="116" spans="1:20" ht="15" customHeight="1" x14ac:dyDescent="0.35">
      <c r="A116" s="788">
        <f t="shared" si="3"/>
        <v>51</v>
      </c>
      <c r="B116" s="816"/>
      <c r="C116" s="998" t="s">
        <v>417</v>
      </c>
      <c r="D116" s="697">
        <v>33.6</v>
      </c>
      <c r="E116" s="698" t="s">
        <v>175</v>
      </c>
      <c r="F116" s="696" t="s">
        <v>10</v>
      </c>
      <c r="G116" s="696" t="s">
        <v>87</v>
      </c>
      <c r="H116" s="696" t="s">
        <v>317</v>
      </c>
      <c r="I116" s="1020" t="str">
        <f>IFERROR(IF(G116="F",VLOOKUP(C116,'RES_B+N_D'!$A$9:$Q$37,17,0),""),"-")</f>
        <v/>
      </c>
      <c r="J116" s="775">
        <f>IFERROR(IF(G116="H",VLOOKUP(C116,RES_B_M!$A$9:$Q$198,16,0),""),"-")</f>
        <v>40</v>
      </c>
      <c r="K116" s="775">
        <f>IFERROR(IF(G116="H",VLOOKUP(C116,RES_N_M!$A$9:$Q$92,16,0),""),"-")</f>
        <v>43</v>
      </c>
      <c r="L116" s="999" t="str">
        <f>IFERROR(IF(D116&gt;36,VLOOKUP(C116,'RES_N_&gt;36'!$A$9:$Q$42,17,0),""),"-")</f>
        <v/>
      </c>
      <c r="M116" s="747"/>
      <c r="N116" s="753"/>
      <c r="O116" s="754"/>
      <c r="P116" s="34"/>
      <c r="Q116" s="1030"/>
      <c r="R116" s="6"/>
      <c r="S116" s="34"/>
      <c r="T116" s="34"/>
    </row>
    <row r="117" spans="1:20" ht="15" customHeight="1" x14ac:dyDescent="0.35">
      <c r="A117" s="788">
        <f t="shared" si="3"/>
        <v>52</v>
      </c>
      <c r="B117" s="816"/>
      <c r="C117" s="998" t="s">
        <v>182</v>
      </c>
      <c r="D117" s="697">
        <v>18.7</v>
      </c>
      <c r="E117" s="698" t="s">
        <v>175</v>
      </c>
      <c r="F117" s="696" t="str">
        <f>VLOOKUP(E117,$N$7:$O$105,2,0)</f>
        <v>Chevannes</v>
      </c>
      <c r="G117" s="696" t="s">
        <v>87</v>
      </c>
      <c r="H117" s="696" t="str">
        <f>IF(G117="F","Rouge","Jaune")</f>
        <v>Jaune</v>
      </c>
      <c r="I117" s="1020" t="str">
        <f>IFERROR(IF(G117="F",VLOOKUP(C117,'RES_B+N_D'!$A$9:$Q$37,17,0),""),"-")</f>
        <v/>
      </c>
      <c r="J117" s="775">
        <f>IFERROR(IF(G117="H",VLOOKUP(C117,RES_B_M!$A$9:$Q$198,16,0),""),"-")</f>
        <v>67</v>
      </c>
      <c r="K117" s="775">
        <f>IFERROR(IF(G117="H",VLOOKUP(C117,RES_N_M!$A$9:$Q$92,16,0),""),"-")</f>
        <v>45</v>
      </c>
      <c r="L117" s="999" t="str">
        <f>IFERROR(IF(D117&gt;36,VLOOKUP(C117,'RES_N_&gt;36'!$A$9:$Q$42,17,0),""),"-")</f>
        <v/>
      </c>
      <c r="M117" s="747"/>
      <c r="N117" s="753"/>
      <c r="O117" s="754"/>
      <c r="P117" s="34"/>
      <c r="Q117" s="1030"/>
      <c r="R117" s="6"/>
      <c r="S117" s="34"/>
      <c r="T117" s="34"/>
    </row>
    <row r="118" spans="1:20" ht="15" customHeight="1" x14ac:dyDescent="0.35">
      <c r="A118" s="788">
        <f t="shared" si="3"/>
        <v>53</v>
      </c>
      <c r="B118" s="816"/>
      <c r="C118" s="998" t="s">
        <v>184</v>
      </c>
      <c r="D118" s="697">
        <v>17.899999999999999</v>
      </c>
      <c r="E118" s="698" t="s">
        <v>175</v>
      </c>
      <c r="F118" s="696" t="str">
        <f>VLOOKUP(E118,$N$7:$O$105,2,0)</f>
        <v>Chevannes</v>
      </c>
      <c r="G118" s="696" t="s">
        <v>87</v>
      </c>
      <c r="H118" s="696" t="str">
        <f>IF(G118="F","Rouge","Jaune")</f>
        <v>Jaune</v>
      </c>
      <c r="I118" s="1020" t="str">
        <f>IFERROR(IF(G118="F",VLOOKUP(C118,'RES_B+N_D'!$A$9:$Q$37,17,0),""),"-")</f>
        <v/>
      </c>
      <c r="J118" s="775">
        <f>IFERROR(IF(G118="H",VLOOKUP(C118,RES_B_M!$A$9:$Q$198,16,0),""),"-")</f>
        <v>21</v>
      </c>
      <c r="K118" s="775">
        <f>IFERROR(IF(G118="H",VLOOKUP(C118,RES_N_M!$A$9:$Q$92,16,0),""),"-")</f>
        <v>22</v>
      </c>
      <c r="L118" s="999" t="str">
        <f>IFERROR(IF(D118&gt;36,VLOOKUP(C118,'RES_N_&gt;36'!$A$9:$Q$42,17,0),""),"-")</f>
        <v/>
      </c>
      <c r="M118" s="34"/>
      <c r="N118" s="753"/>
      <c r="O118" s="754"/>
      <c r="P118" s="34"/>
      <c r="Q118" s="1030"/>
      <c r="R118" s="6"/>
      <c r="S118" s="34"/>
      <c r="T118" s="34"/>
    </row>
    <row r="119" spans="1:20" ht="15" customHeight="1" x14ac:dyDescent="0.35">
      <c r="A119" s="788">
        <f t="shared" si="3"/>
        <v>54</v>
      </c>
      <c r="B119" s="816"/>
      <c r="C119" s="998" t="s">
        <v>204</v>
      </c>
      <c r="D119" s="697">
        <v>18.399999999999999</v>
      </c>
      <c r="E119" s="698" t="s">
        <v>205</v>
      </c>
      <c r="F119" s="696" t="str">
        <f>VLOOKUP(E119,$N$7:$O$105,2,0)</f>
        <v>Chevannes</v>
      </c>
      <c r="G119" s="696" t="s">
        <v>87</v>
      </c>
      <c r="H119" s="696" t="str">
        <f>IF(G119="F","Rouge","Jaune")</f>
        <v>Jaune</v>
      </c>
      <c r="I119" s="1020" t="str">
        <f>IFERROR(IF(G119="F",VLOOKUP(C119,'RES_B+N_D'!$A$9:$Q$37,17,0),""),"-")</f>
        <v/>
      </c>
      <c r="J119" s="775">
        <f>IFERROR(IF(G119="H",VLOOKUP(C119,RES_B_M!$A$9:$Q$198,16,0),""),"-")</f>
        <v>23</v>
      </c>
      <c r="K119" s="775">
        <f>IFERROR(IF(G119="H",VLOOKUP(C119,RES_N_M!$A$9:$Q$92,16,0),""),"-")</f>
        <v>21</v>
      </c>
      <c r="L119" s="999" t="str">
        <f>IFERROR(IF(D119&gt;36,VLOOKUP(C119,'RES_N_&gt;36'!$A$9:$Q$42,17,0),""),"-")</f>
        <v/>
      </c>
      <c r="M119" s="747"/>
      <c r="N119" s="753"/>
      <c r="O119" s="754"/>
      <c r="P119" s="34"/>
      <c r="Q119" s="1030"/>
      <c r="R119" s="6"/>
      <c r="S119" s="34"/>
      <c r="T119" s="34"/>
    </row>
    <row r="120" spans="1:20" ht="15" customHeight="1" x14ac:dyDescent="0.35">
      <c r="A120" s="788">
        <f t="shared" si="3"/>
        <v>55</v>
      </c>
      <c r="B120" s="816"/>
      <c r="C120" s="998" t="s">
        <v>198</v>
      </c>
      <c r="D120" s="697">
        <v>26.1</v>
      </c>
      <c r="E120" s="698" t="s">
        <v>175</v>
      </c>
      <c r="F120" s="696" t="s">
        <v>10</v>
      </c>
      <c r="G120" s="696" t="s">
        <v>87</v>
      </c>
      <c r="H120" s="696" t="s">
        <v>317</v>
      </c>
      <c r="I120" s="1020" t="str">
        <f>IFERROR(IF(G120="F",VLOOKUP(C120,'RES_B+N_D'!$A$9:$Q$37,17,0),""),"-")</f>
        <v/>
      </c>
      <c r="J120" s="775">
        <f>IFERROR(IF(G120="H",VLOOKUP(C120,RES_B_M!$A$9:$Q$198,16,0),""),"-")</f>
        <v>0</v>
      </c>
      <c r="K120" s="775" t="str">
        <f>IFERROR(IF(G120="H",VLOOKUP(C120,RES_N_M!$A$9:$Q$92,16,0),""),"-")</f>
        <v>-</v>
      </c>
      <c r="L120" s="999" t="str">
        <f>IFERROR(IF(D120&gt;36,VLOOKUP(C120,'RES_N_&gt;36'!$A$9:$Q$42,17,0),""),"-")</f>
        <v/>
      </c>
      <c r="M120" s="747"/>
      <c r="N120" s="753"/>
      <c r="O120" s="754"/>
      <c r="P120" s="34"/>
      <c r="Q120" s="1030"/>
      <c r="R120" s="6"/>
      <c r="S120" s="34"/>
      <c r="T120" s="34"/>
    </row>
    <row r="121" spans="1:20" ht="15" customHeight="1" x14ac:dyDescent="0.35">
      <c r="A121" s="788">
        <f t="shared" si="3"/>
        <v>56</v>
      </c>
      <c r="B121" s="816"/>
      <c r="C121" s="998" t="s">
        <v>119</v>
      </c>
      <c r="D121" s="697">
        <v>21.7</v>
      </c>
      <c r="E121" s="698" t="s">
        <v>175</v>
      </c>
      <c r="F121" s="696" t="s">
        <v>10</v>
      </c>
      <c r="G121" s="696" t="s">
        <v>87</v>
      </c>
      <c r="H121" s="696" t="s">
        <v>317</v>
      </c>
      <c r="I121" s="1020" t="str">
        <f>IFERROR(IF(G121="F",VLOOKUP(C121,'RES_B+N_D'!$A$9:$Q$37,17,0),""),"-")</f>
        <v/>
      </c>
      <c r="J121" s="775">
        <f>IFERROR(IF(G121="H",VLOOKUP(C121,RES_B_M!$A$9:$Q$198,16,0),""),"-")</f>
        <v>4</v>
      </c>
      <c r="K121" s="775" t="str">
        <f>IFERROR(IF(G121="H",VLOOKUP(C121,RES_N_M!$A$9:$Q$92,16,0),""),"-")</f>
        <v>-</v>
      </c>
      <c r="L121" s="999" t="str">
        <f>IFERROR(IF(D121&gt;36,VLOOKUP(C121,'RES_N_&gt;36'!$A$9:$Q$42,17,0),""),"-")</f>
        <v/>
      </c>
      <c r="M121" s="747"/>
      <c r="N121" s="753"/>
      <c r="O121" s="754"/>
      <c r="P121" s="34"/>
      <c r="Q121" s="1030"/>
      <c r="R121" s="6"/>
      <c r="S121" s="34"/>
      <c r="T121" s="34"/>
    </row>
    <row r="122" spans="1:20" ht="15" customHeight="1" thickBot="1" x14ac:dyDescent="0.4">
      <c r="A122" s="788">
        <f t="shared" si="3"/>
        <v>57</v>
      </c>
      <c r="B122" s="817"/>
      <c r="C122" s="998" t="s">
        <v>430</v>
      </c>
      <c r="D122" s="697">
        <v>11.4</v>
      </c>
      <c r="E122" s="698" t="s">
        <v>175</v>
      </c>
      <c r="F122" s="696" t="s">
        <v>10</v>
      </c>
      <c r="G122" s="696" t="s">
        <v>87</v>
      </c>
      <c r="H122" s="696" t="s">
        <v>317</v>
      </c>
      <c r="I122" s="1020" t="str">
        <f>IFERROR(IF(G122="F",VLOOKUP(C122,'RES_B+N_D'!$A$9:$Q$37,17,0),""),"-")</f>
        <v/>
      </c>
      <c r="J122" s="775">
        <f>IFERROR(IF(G122="H",VLOOKUP(C122,RES_B_M!$A$9:$Q$198,16,0),""),"-")</f>
        <v>85</v>
      </c>
      <c r="K122" s="775">
        <f>IFERROR(IF(G122="H",VLOOKUP(C122,RES_N_M!$A$9:$Q$92,16,0),""),"-")</f>
        <v>58</v>
      </c>
      <c r="L122" s="999" t="str">
        <f>IFERROR(IF(D122&gt;36,VLOOKUP(C122,'RES_N_&gt;36'!$A$9:$Q$42,17,0),""),"-")</f>
        <v/>
      </c>
      <c r="M122" s="747"/>
      <c r="N122" s="753"/>
      <c r="O122" s="754"/>
      <c r="P122" s="34"/>
      <c r="Q122" s="1030"/>
      <c r="R122" s="6"/>
      <c r="S122" s="34"/>
      <c r="T122" s="34"/>
    </row>
    <row r="123" spans="1:20" ht="15" customHeight="1" x14ac:dyDescent="0.35">
      <c r="A123" s="791">
        <v>1</v>
      </c>
      <c r="B123" s="824" t="s">
        <v>313</v>
      </c>
      <c r="C123" s="1001" t="s">
        <v>186</v>
      </c>
      <c r="D123" s="765">
        <v>24.4</v>
      </c>
      <c r="E123" s="767" t="s">
        <v>69</v>
      </c>
      <c r="F123" s="763" t="str">
        <f>VLOOKUP(E123,$N$7:$O$105,2,0)</f>
        <v>Chevry</v>
      </c>
      <c r="G123" s="763" t="s">
        <v>86</v>
      </c>
      <c r="H123" s="763" t="str">
        <f>IF(G123="F","Rouge","Jaune")</f>
        <v>Rouge</v>
      </c>
      <c r="I123" s="1021">
        <f>IFERROR(IF(G123="F",VLOOKUP(C123,'RES_B+N_D'!$A$9:$Q$37,17,0),""),"-")</f>
        <v>6</v>
      </c>
      <c r="J123" s="772" t="str">
        <f>IFERROR(IF(G123="H",VLOOKUP(C123,RES_B_M!$A$9:$Q$198,16,0),""),"-")</f>
        <v/>
      </c>
      <c r="K123" s="772" t="str">
        <f>IFERROR(IF(G123="H",VLOOKUP(C123,RES_N_M!$A$9:$Q$92,16,0),""),"-")</f>
        <v/>
      </c>
      <c r="L123" s="1002" t="str">
        <f>IFERROR(IF(D123&gt;36,VLOOKUP(C123,'RES_N_&gt;36'!$A$9:$Q$42,17,0),""),"-")</f>
        <v/>
      </c>
      <c r="M123" s="747"/>
      <c r="N123" s="753"/>
      <c r="O123" s="754"/>
      <c r="P123" s="34"/>
      <c r="Q123" s="1030"/>
      <c r="R123" s="6"/>
      <c r="S123" s="34"/>
      <c r="T123" s="34"/>
    </row>
    <row r="124" spans="1:20" ht="15" customHeight="1" x14ac:dyDescent="0.35">
      <c r="A124" s="791">
        <f>+A123+1</f>
        <v>2</v>
      </c>
      <c r="B124" s="825"/>
      <c r="C124" s="1001" t="s">
        <v>475</v>
      </c>
      <c r="D124" s="765">
        <v>15.5</v>
      </c>
      <c r="E124" s="767" t="s">
        <v>69</v>
      </c>
      <c r="F124" s="763" t="str">
        <f>VLOOKUP(E124,$N$7:$O$105,2,0)</f>
        <v>Chevry</v>
      </c>
      <c r="G124" s="1003" t="s">
        <v>86</v>
      </c>
      <c r="H124" s="763" t="str">
        <f>IF(G124="F","Rouge","Jaune")</f>
        <v>Rouge</v>
      </c>
      <c r="I124" s="1021">
        <f>IFERROR(IF(G124="F",VLOOKUP(C124,'RES_B+N_D'!$A$9:$Q$37,17,0),""),"-")</f>
        <v>13</v>
      </c>
      <c r="J124" s="772" t="str">
        <f>IFERROR(IF(G124="H",VLOOKUP(C124,RES_B_M!$A$9:$Q$198,16,0),""),"-")</f>
        <v/>
      </c>
      <c r="K124" s="772" t="str">
        <f>IFERROR(IF(G124="H",VLOOKUP(C124,RES_N_M!$A$9:$Q$92,16,0),""),"-")</f>
        <v/>
      </c>
      <c r="L124" s="1002" t="str">
        <f>IFERROR(IF(D124&gt;36,VLOOKUP(C124,'RES_N_&gt;36'!$A$9:$Q$42,17,0),""),"-")</f>
        <v/>
      </c>
      <c r="M124" s="747"/>
      <c r="N124" s="753"/>
      <c r="O124" s="754"/>
      <c r="P124" s="34"/>
      <c r="Q124" s="1030"/>
      <c r="R124" s="6"/>
      <c r="S124" s="34"/>
      <c r="T124" s="34"/>
    </row>
    <row r="125" spans="1:20" ht="15" customHeight="1" x14ac:dyDescent="0.35">
      <c r="A125" s="791">
        <v>2</v>
      </c>
      <c r="B125" s="825"/>
      <c r="C125" s="1001" t="s">
        <v>74</v>
      </c>
      <c r="D125" s="765">
        <v>28.6</v>
      </c>
      <c r="E125" s="767" t="s">
        <v>69</v>
      </c>
      <c r="F125" s="763" t="str">
        <f>VLOOKUP(E125,$N$7:$O$105,2,0)</f>
        <v>Chevry</v>
      </c>
      <c r="G125" s="763" t="s">
        <v>86</v>
      </c>
      <c r="H125" s="763" t="str">
        <f>IF(G125="F","Rouge","Jaune")</f>
        <v>Rouge</v>
      </c>
      <c r="I125" s="1021">
        <f>IFERROR(IF(G125="F",VLOOKUP(C125,'RES_B+N_D'!$A$9:$Q$37,17,0),""),"-")</f>
        <v>19</v>
      </c>
      <c r="J125" s="772" t="str">
        <f>IFERROR(IF(G125="H",VLOOKUP(C125,RES_B_M!$A$9:$Q$198,16,0),""),"-")</f>
        <v/>
      </c>
      <c r="K125" s="772" t="str">
        <f>IFERROR(IF(G125="H",VLOOKUP(C125,RES_N_M!$A$9:$Q$92,16,0),""),"-")</f>
        <v/>
      </c>
      <c r="L125" s="1002" t="str">
        <f>IFERROR(IF(D125&gt;36,VLOOKUP(C125,'RES_N_&gt;36'!$A$9:$Q$42,17,0),""),"-")</f>
        <v/>
      </c>
      <c r="M125" s="747"/>
      <c r="N125" s="753"/>
      <c r="O125" s="754"/>
      <c r="P125" s="34"/>
      <c r="Q125" s="1030"/>
      <c r="R125" s="6"/>
      <c r="S125" s="34"/>
      <c r="T125" s="34"/>
    </row>
    <row r="126" spans="1:20" ht="15" customHeight="1" x14ac:dyDescent="0.35">
      <c r="A126" s="791">
        <f t="shared" ref="A126" si="5">+A125+1</f>
        <v>3</v>
      </c>
      <c r="B126" s="825"/>
      <c r="C126" s="1001" t="s">
        <v>476</v>
      </c>
      <c r="D126" s="765">
        <v>39.1</v>
      </c>
      <c r="E126" s="767" t="s">
        <v>69</v>
      </c>
      <c r="F126" s="763" t="str">
        <f>VLOOKUP(E126,$N$7:$O$105,2,0)</f>
        <v>Chevry</v>
      </c>
      <c r="G126" s="763" t="s">
        <v>86</v>
      </c>
      <c r="H126" s="763" t="str">
        <f t="shared" ref="H126:H129" si="6">IF(G126="F","Rouge","Jaune")</f>
        <v>Rouge</v>
      </c>
      <c r="I126" s="1021" t="str">
        <f>IFERROR(IF(G126="F",VLOOKUP(C126,'RES_B+N_D'!$A$9:$Q$37,17,0),""),"-")</f>
        <v>-</v>
      </c>
      <c r="J126" s="772" t="str">
        <f>IFERROR(IF(G126="H",VLOOKUP(C126,RES_B_M!$A$9:$Q$198,16,0),""),"-")</f>
        <v/>
      </c>
      <c r="K126" s="772" t="str">
        <f>IFERROR(IF(G126="H",VLOOKUP(C126,RES_N_M!$A$9:$Q$92,16,0),""),"-")</f>
        <v/>
      </c>
      <c r="L126" s="1002">
        <f>IFERROR(IF(D126&gt;36,VLOOKUP(C126,'RES_N_&gt;36'!$A$9:$Q$42,17,0),""),"-")</f>
        <v>6</v>
      </c>
      <c r="M126" s="747"/>
      <c r="N126" s="753"/>
      <c r="O126" s="754"/>
      <c r="P126" s="34"/>
      <c r="Q126" s="1030"/>
      <c r="R126" s="6"/>
      <c r="S126" s="34"/>
      <c r="T126" s="34"/>
    </row>
    <row r="127" spans="1:20" ht="15" customHeight="1" x14ac:dyDescent="0.35">
      <c r="A127" s="791">
        <v>3</v>
      </c>
      <c r="B127" s="825"/>
      <c r="C127" s="1001" t="s">
        <v>441</v>
      </c>
      <c r="D127" s="765">
        <v>28.6</v>
      </c>
      <c r="E127" s="767" t="s">
        <v>69</v>
      </c>
      <c r="F127" s="763" t="str">
        <f>VLOOKUP(E127,$N$7:$O$105,2,0)</f>
        <v>Chevry</v>
      </c>
      <c r="G127" s="763" t="s">
        <v>86</v>
      </c>
      <c r="H127" s="763" t="str">
        <f t="shared" si="6"/>
        <v>Rouge</v>
      </c>
      <c r="I127" s="1021">
        <f>IFERROR(IF(G127="F",VLOOKUP(C127,'RES_B+N_D'!$A$9:$Q$37,17,0),""),"-")</f>
        <v>12</v>
      </c>
      <c r="J127" s="772" t="str">
        <f>IFERROR(IF(G127="H",VLOOKUP(C127,RES_B_M!$A$9:$Q$198,16,0),""),"-")</f>
        <v/>
      </c>
      <c r="K127" s="772" t="str">
        <f>IFERROR(IF(G127="H",VLOOKUP(C127,RES_N_M!$A$9:$Q$92,16,0),""),"-")</f>
        <v/>
      </c>
      <c r="L127" s="1002" t="str">
        <f>IFERROR(IF(D127&gt;36,VLOOKUP(C127,'RES_N_&gt;36'!$A$9:$Q$42,17,0),""),"-")</f>
        <v/>
      </c>
      <c r="M127" s="747"/>
      <c r="N127" s="753"/>
      <c r="O127" s="754"/>
      <c r="P127" s="34"/>
      <c r="Q127" s="1030"/>
      <c r="R127" s="6"/>
      <c r="S127" s="34"/>
      <c r="T127" s="34"/>
    </row>
    <row r="128" spans="1:20" ht="15" customHeight="1" x14ac:dyDescent="0.35">
      <c r="A128" s="791">
        <f t="shared" ref="A128" si="7">+A127+1</f>
        <v>4</v>
      </c>
      <c r="B128" s="825"/>
      <c r="C128" s="1001" t="s">
        <v>300</v>
      </c>
      <c r="D128" s="765">
        <v>20.6</v>
      </c>
      <c r="E128" s="767" t="s">
        <v>69</v>
      </c>
      <c r="F128" s="763" t="str">
        <f>VLOOKUP(E128,$N$7:$O$105,2,0)</f>
        <v>Chevry</v>
      </c>
      <c r="G128" s="763" t="s">
        <v>86</v>
      </c>
      <c r="H128" s="763" t="str">
        <f t="shared" si="6"/>
        <v>Rouge</v>
      </c>
      <c r="I128" s="1021">
        <f>IFERROR(IF(G128="F",VLOOKUP(C128,'RES_B+N_D'!$A$9:$Q$37,17,0),""),"-")</f>
        <v>15</v>
      </c>
      <c r="J128" s="772" t="str">
        <f>IFERROR(IF(G128="H",VLOOKUP(C128,RES_B_M!$A$9:$Q$198,16,0),""),"-")</f>
        <v/>
      </c>
      <c r="K128" s="772" t="str">
        <f>IFERROR(IF(G128="H",VLOOKUP(C128,RES_N_M!$A$9:$Q$92,16,0),""),"-")</f>
        <v/>
      </c>
      <c r="L128" s="1002" t="str">
        <f>IFERROR(IF(D128&gt;36,VLOOKUP(C128,'RES_N_&gt;36'!$A$9:$Q$42,17,0),""),"-")</f>
        <v/>
      </c>
      <c r="M128" s="747"/>
      <c r="N128" s="753"/>
      <c r="O128" s="754"/>
      <c r="P128" s="34"/>
      <c r="Q128" s="1030"/>
      <c r="R128" s="6"/>
      <c r="S128" s="34"/>
      <c r="T128" s="34"/>
    </row>
    <row r="129" spans="1:20" ht="15" customHeight="1" x14ac:dyDescent="0.35">
      <c r="A129" s="791">
        <v>4</v>
      </c>
      <c r="B129" s="825"/>
      <c r="C129" s="1001" t="s">
        <v>367</v>
      </c>
      <c r="D129" s="765">
        <v>45.3</v>
      </c>
      <c r="E129" s="767" t="s">
        <v>69</v>
      </c>
      <c r="F129" s="763" t="str">
        <f>VLOOKUP(E129,$N$7:$O$105,2,0)</f>
        <v>Chevry</v>
      </c>
      <c r="G129" s="763" t="s">
        <v>86</v>
      </c>
      <c r="H129" s="763" t="str">
        <f t="shared" si="6"/>
        <v>Rouge</v>
      </c>
      <c r="I129" s="1021" t="str">
        <f>IFERROR(IF(G129="F",VLOOKUP(C129,'RES_B+N_D'!$A$9:$Q$37,17,0),""),"-")</f>
        <v>-</v>
      </c>
      <c r="J129" s="772" t="str">
        <f>IFERROR(IF(G129="H",VLOOKUP(C129,RES_B_M!$A$9:$Q$198,16,0),""),"-")</f>
        <v/>
      </c>
      <c r="K129" s="772" t="str">
        <f>IFERROR(IF(G129="H",VLOOKUP(C129,RES_N_M!$A$9:$Q$92,16,0),""),"-")</f>
        <v/>
      </c>
      <c r="L129" s="1002">
        <f>IFERROR(IF(D129&gt;36,VLOOKUP(C129,'RES_N_&gt;36'!$A$9:$Q$42,17,0),""),"-")</f>
        <v>6</v>
      </c>
      <c r="M129" s="747"/>
      <c r="N129" s="753"/>
      <c r="O129" s="754"/>
      <c r="P129" s="34"/>
      <c r="Q129" s="1030"/>
      <c r="R129" s="6"/>
      <c r="S129" s="34"/>
      <c r="T129" s="34"/>
    </row>
    <row r="130" spans="1:20" ht="15" customHeight="1" x14ac:dyDescent="0.35">
      <c r="A130" s="791">
        <f t="shared" ref="A130" si="8">+A129+1</f>
        <v>5</v>
      </c>
      <c r="B130" s="825"/>
      <c r="C130" s="1001" t="s">
        <v>111</v>
      </c>
      <c r="D130" s="765">
        <v>14.2</v>
      </c>
      <c r="E130" s="767" t="s">
        <v>69</v>
      </c>
      <c r="F130" s="763" t="str">
        <f>VLOOKUP(E130,$N$7:$O$105,2,0)</f>
        <v>Chevry</v>
      </c>
      <c r="G130" s="763" t="s">
        <v>87</v>
      </c>
      <c r="H130" s="763" t="str">
        <f>IF(G130="F","Rouge","Jaune")</f>
        <v>Jaune</v>
      </c>
      <c r="I130" s="1021" t="str">
        <f>IFERROR(IF(G130="F",VLOOKUP(C130,'RES_B+N_D'!$A$9:$Q$37,17,0),""),"-")</f>
        <v/>
      </c>
      <c r="J130" s="772">
        <f>IFERROR(IF(G130="H",VLOOKUP(C130,RES_B_M!$A$9:$Q$198,16,0),""),"-")</f>
        <v>18</v>
      </c>
      <c r="K130" s="772">
        <f>IFERROR(IF(G130="H",VLOOKUP(C130,RES_N_M!$A$9:$Q$92,16,0),""),"-")</f>
        <v>18</v>
      </c>
      <c r="L130" s="1002" t="str">
        <f>IFERROR(IF(D130&gt;36,VLOOKUP(C130,'RES_N_&gt;36'!$A$9:$Q$42,17,0),""),"-")</f>
        <v/>
      </c>
      <c r="M130" s="747"/>
      <c r="N130" s="753"/>
      <c r="O130" s="754"/>
      <c r="P130" s="34"/>
      <c r="Q130" s="1030"/>
      <c r="R130" s="6"/>
      <c r="S130" s="34"/>
      <c r="T130" s="34"/>
    </row>
    <row r="131" spans="1:20" ht="15" customHeight="1" x14ac:dyDescent="0.35">
      <c r="A131" s="791">
        <v>5</v>
      </c>
      <c r="B131" s="825"/>
      <c r="C131" s="1001" t="s">
        <v>164</v>
      </c>
      <c r="D131" s="765">
        <v>43</v>
      </c>
      <c r="E131" s="767" t="s">
        <v>69</v>
      </c>
      <c r="F131" s="763" t="str">
        <f>VLOOKUP(E131,$N$7:$O$105,2,0)</f>
        <v>Chevry</v>
      </c>
      <c r="G131" s="1003" t="s">
        <v>87</v>
      </c>
      <c r="H131" s="763" t="str">
        <f>IF(G131="F","Rouge","Jaune")</f>
        <v>Jaune</v>
      </c>
      <c r="I131" s="1021" t="str">
        <f>IFERROR(IF(G131="F",VLOOKUP(C131,'RES_B+N_D'!$A$9:$Q$37,17,0),""),"-")</f>
        <v/>
      </c>
      <c r="J131" s="772">
        <f>IFERROR(IF(G131="H",VLOOKUP(C131,RES_B_M!$A$9:$Q$198,16,0),""),"-")</f>
        <v>0</v>
      </c>
      <c r="K131" s="772" t="str">
        <f>IFERROR(IF(G131="H",VLOOKUP(C131,RES_N_M!$A$9:$Q$92,16,0),""),"-")</f>
        <v>-</v>
      </c>
      <c r="L131" s="1002">
        <f>IFERROR(IF(D131&gt;36,VLOOKUP(C131,'RES_N_&gt;36'!$A$9:$Q$42,17,0),""),"-")</f>
        <v>6</v>
      </c>
      <c r="M131" s="747"/>
      <c r="N131" s="753"/>
      <c r="O131" s="754"/>
      <c r="P131" s="34"/>
      <c r="Q131" s="1030"/>
      <c r="R131" s="6"/>
      <c r="S131" s="34"/>
      <c r="T131" s="34"/>
    </row>
    <row r="132" spans="1:20" ht="15" customHeight="1" x14ac:dyDescent="0.35">
      <c r="A132" s="791">
        <f t="shared" ref="A132" si="9">+A131+1</f>
        <v>6</v>
      </c>
      <c r="B132" s="825"/>
      <c r="C132" s="1001" t="s">
        <v>270</v>
      </c>
      <c r="D132" s="765">
        <v>39.6</v>
      </c>
      <c r="E132" s="767" t="s">
        <v>69</v>
      </c>
      <c r="F132" s="763" t="str">
        <f>VLOOKUP(E132,$N$7:$O$105,2,0)</f>
        <v>Chevry</v>
      </c>
      <c r="G132" s="763" t="s">
        <v>87</v>
      </c>
      <c r="H132" s="763" t="str">
        <f>IF(G132="F","Rouge","Jaune")</f>
        <v>Jaune</v>
      </c>
      <c r="I132" s="1021" t="str">
        <f>IFERROR(IF(G132="F",VLOOKUP(C132,'RES_B+N_D'!$A$9:$Q$37,17,0),""),"-")</f>
        <v/>
      </c>
      <c r="J132" s="772">
        <f>IFERROR(IF(G132="H",VLOOKUP(C132,RES_B_M!$A$9:$Q$198,16,0),""),"-")</f>
        <v>13</v>
      </c>
      <c r="K132" s="772">
        <f>IFERROR(IF(G132="H",VLOOKUP(C132,RES_N_M!$A$9:$Q$92,16,0),""),"-")</f>
        <v>14</v>
      </c>
      <c r="L132" s="1002">
        <f>IFERROR(IF(D132&gt;36,VLOOKUP(C132,'RES_N_&gt;36'!$A$9:$Q$42,17,0),""),"-")</f>
        <v>6</v>
      </c>
      <c r="M132" s="743"/>
      <c r="N132" s="753"/>
      <c r="O132" s="754"/>
      <c r="P132" s="34"/>
      <c r="Q132" s="1030"/>
      <c r="R132" s="6"/>
      <c r="S132" s="34"/>
      <c r="T132" s="34"/>
    </row>
    <row r="133" spans="1:20" ht="15" customHeight="1" x14ac:dyDescent="0.35">
      <c r="A133" s="791">
        <v>6</v>
      </c>
      <c r="B133" s="825"/>
      <c r="C133" s="1001" t="s">
        <v>271</v>
      </c>
      <c r="D133" s="765">
        <v>44.3</v>
      </c>
      <c r="E133" s="767" t="s">
        <v>69</v>
      </c>
      <c r="F133" s="763" t="str">
        <f>VLOOKUP(E133,$N$7:$O$105,2,0)</f>
        <v>Chevry</v>
      </c>
      <c r="G133" s="763" t="s">
        <v>87</v>
      </c>
      <c r="H133" s="763" t="str">
        <f>IF(G133="F","Rouge","Jaune")</f>
        <v>Jaune</v>
      </c>
      <c r="I133" s="1021" t="str">
        <f>IFERROR(IF(G133="F",VLOOKUP(C133,'RES_B+N_D'!$A$9:$Q$37,17,0),""),"-")</f>
        <v/>
      </c>
      <c r="J133" s="772">
        <f>IFERROR(IF(G133="H",VLOOKUP(C133,RES_B_M!$A$9:$Q$198,16,0),""),"-")</f>
        <v>0</v>
      </c>
      <c r="K133" s="772" t="str">
        <f>IFERROR(IF(G133="H",VLOOKUP(C133,RES_N_M!$A$9:$Q$92,16,0),""),"-")</f>
        <v>-</v>
      </c>
      <c r="L133" s="1002">
        <f>IFERROR(IF(D133&gt;36,VLOOKUP(C133,'RES_N_&gt;36'!$A$9:$Q$42,17,0),""),"-")</f>
        <v>5</v>
      </c>
      <c r="M133" s="743"/>
      <c r="N133" s="753"/>
      <c r="O133" s="754"/>
      <c r="P133" s="34"/>
      <c r="Q133" s="1030"/>
      <c r="R133" s="6"/>
      <c r="S133" s="34"/>
      <c r="T133" s="34"/>
    </row>
    <row r="134" spans="1:20" ht="15" customHeight="1" x14ac:dyDescent="0.35">
      <c r="A134" s="791">
        <f t="shared" ref="A134" si="10">+A133+1</f>
        <v>7</v>
      </c>
      <c r="B134" s="825"/>
      <c r="C134" s="1001" t="s">
        <v>473</v>
      </c>
      <c r="D134" s="765">
        <v>16.3</v>
      </c>
      <c r="E134" s="767" t="s">
        <v>474</v>
      </c>
      <c r="F134" s="763" t="s">
        <v>11</v>
      </c>
      <c r="G134" s="763" t="s">
        <v>87</v>
      </c>
      <c r="H134" s="763" t="s">
        <v>317</v>
      </c>
      <c r="I134" s="1021" t="str">
        <f>IFERROR(IF(G134="F",VLOOKUP(C134,'RES_B+N_D'!$A$9:$Q$37,17,0),""),"-")</f>
        <v/>
      </c>
      <c r="J134" s="772">
        <f>IFERROR(IF(G134="H",VLOOKUP(C134,RES_B_M!$A$9:$Q$198,16,0),""),"-")</f>
        <v>16</v>
      </c>
      <c r="K134" s="772">
        <f>IFERROR(IF(G134="H",VLOOKUP(C134,RES_N_M!$A$9:$Q$92,16,0),""),"-")</f>
        <v>14</v>
      </c>
      <c r="L134" s="1002" t="str">
        <f>IFERROR(IF(D134&gt;36,VLOOKUP(C134,'RES_N_&gt;36'!$A$9:$Q$42,17,0),""),"-")</f>
        <v/>
      </c>
      <c r="M134" s="747"/>
      <c r="N134" s="753"/>
      <c r="O134" s="754"/>
      <c r="P134" s="34"/>
      <c r="Q134" s="1030"/>
      <c r="R134" s="6"/>
      <c r="S134" s="34"/>
      <c r="T134" s="34"/>
    </row>
    <row r="135" spans="1:20" ht="15" customHeight="1" x14ac:dyDescent="0.35">
      <c r="A135" s="791">
        <v>7</v>
      </c>
      <c r="B135" s="825"/>
      <c r="C135" s="1001" t="s">
        <v>267</v>
      </c>
      <c r="D135" s="765">
        <v>15.6</v>
      </c>
      <c r="E135" s="767" t="s">
        <v>69</v>
      </c>
      <c r="F135" s="763" t="str">
        <f>VLOOKUP(E135,$N$7:$O$105,2,0)</f>
        <v>Chevry</v>
      </c>
      <c r="G135" s="763" t="s">
        <v>87</v>
      </c>
      <c r="H135" s="763" t="str">
        <f>IF(G135="F","Rouge","Jaune")</f>
        <v>Jaune</v>
      </c>
      <c r="I135" s="1021" t="str">
        <f>IFERROR(IF(G135="F",VLOOKUP(C135,'RES_B+N_D'!$A$9:$Q$37,17,0),""),"-")</f>
        <v/>
      </c>
      <c r="J135" s="772">
        <f>IFERROR(IF(G135="H",VLOOKUP(C135,RES_B_M!$A$9:$Q$198,16,0),""),"-")</f>
        <v>0</v>
      </c>
      <c r="K135" s="772" t="str">
        <f>IFERROR(IF(G135="H",VLOOKUP(C135,RES_N_M!$A$9:$Q$92,16,0),""),"-")</f>
        <v>-</v>
      </c>
      <c r="L135" s="1002" t="str">
        <f>IFERROR(IF(D135&gt;36,VLOOKUP(C135,'RES_N_&gt;36'!$A$9:$Q$42,17,0),""),"-")</f>
        <v/>
      </c>
      <c r="M135" s="747"/>
      <c r="N135" s="753"/>
      <c r="O135" s="754"/>
      <c r="P135" s="34"/>
      <c r="Q135" s="1030"/>
      <c r="R135" s="6"/>
      <c r="S135" s="34"/>
      <c r="T135" s="34"/>
    </row>
    <row r="136" spans="1:20" ht="15" customHeight="1" x14ac:dyDescent="0.35">
      <c r="A136" s="791">
        <f t="shared" ref="A136" si="11">+A135+1</f>
        <v>8</v>
      </c>
      <c r="B136" s="825"/>
      <c r="C136" s="1001" t="s">
        <v>266</v>
      </c>
      <c r="D136" s="765">
        <v>30.3</v>
      </c>
      <c r="E136" s="767" t="s">
        <v>69</v>
      </c>
      <c r="F136" s="763" t="str">
        <f>VLOOKUP(E136,$N$7:$O$105,2,0)</f>
        <v>Chevry</v>
      </c>
      <c r="G136" s="763" t="s">
        <v>87</v>
      </c>
      <c r="H136" s="763" t="str">
        <f>IF(G136="F","Rouge","Jaune")</f>
        <v>Jaune</v>
      </c>
      <c r="I136" s="1021" t="str">
        <f>IFERROR(IF(G136="F",VLOOKUP(C136,'RES_B+N_D'!$A$9:$Q$37,17,0),""),"-")</f>
        <v/>
      </c>
      <c r="J136" s="772">
        <f>IFERROR(IF(G136="H",VLOOKUP(C136,RES_B_M!$A$9:$Q$198,16,0),""),"-")</f>
        <v>0</v>
      </c>
      <c r="K136" s="772" t="str">
        <f>IFERROR(IF(G136="H",VLOOKUP(C136,RES_N_M!$A$9:$Q$92,16,0),""),"-")</f>
        <v>-</v>
      </c>
      <c r="L136" s="1002" t="str">
        <f>IFERROR(IF(D136&gt;36,VLOOKUP(C136,'RES_N_&gt;36'!$A$9:$Q$42,17,0),""),"-")</f>
        <v/>
      </c>
      <c r="M136" s="747"/>
      <c r="N136" s="753"/>
      <c r="O136" s="754"/>
      <c r="P136" s="34"/>
      <c r="Q136" s="1030"/>
      <c r="R136" s="6"/>
      <c r="S136" s="34"/>
      <c r="T136" s="34"/>
    </row>
    <row r="137" spans="1:20" ht="15" customHeight="1" x14ac:dyDescent="0.35">
      <c r="A137" s="791">
        <v>8</v>
      </c>
      <c r="B137" s="825"/>
      <c r="C137" s="1004" t="s">
        <v>151</v>
      </c>
      <c r="D137" s="1005">
        <v>26.8</v>
      </c>
      <c r="E137" s="1006" t="s">
        <v>69</v>
      </c>
      <c r="F137" s="1003" t="str">
        <f>VLOOKUP(E137,$N$7:$O$105,2,0)</f>
        <v>Chevry</v>
      </c>
      <c r="G137" s="763" t="s">
        <v>87</v>
      </c>
      <c r="H137" s="763" t="str">
        <f>IF(G137="F","Rouge","Jaune")</f>
        <v>Jaune</v>
      </c>
      <c r="I137" s="1021" t="str">
        <f>IFERROR(IF(G137="F",VLOOKUP(C137,'RES_B+N_D'!$A$9:$Q$37,17,0),""),"-")</f>
        <v/>
      </c>
      <c r="J137" s="772">
        <f>IFERROR(IF(G137="H",VLOOKUP(C137,RES_B_M!$A$9:$Q$198,16,0),""),"-")</f>
        <v>25</v>
      </c>
      <c r="K137" s="772">
        <f>IFERROR(IF(G137="H",VLOOKUP(C137,RES_N_M!$A$9:$Q$92,16,0),""),"-")</f>
        <v>23</v>
      </c>
      <c r="L137" s="1002" t="str">
        <f>IFERROR(IF(D137&gt;36,VLOOKUP(C137,'RES_N_&gt;36'!$A$9:$Q$42,17,0),""),"-")</f>
        <v/>
      </c>
      <c r="M137" s="747"/>
      <c r="N137" s="753"/>
      <c r="O137" s="754"/>
      <c r="P137" s="34"/>
      <c r="Q137" s="1030"/>
      <c r="R137" s="6"/>
      <c r="S137" s="34"/>
      <c r="T137" s="34"/>
    </row>
    <row r="138" spans="1:20" ht="15" customHeight="1" x14ac:dyDescent="0.35">
      <c r="A138" s="791">
        <f t="shared" ref="A138" si="12">+A137+1</f>
        <v>9</v>
      </c>
      <c r="B138" s="825"/>
      <c r="C138" s="1001" t="s">
        <v>260</v>
      </c>
      <c r="D138" s="765">
        <v>31.8</v>
      </c>
      <c r="E138" s="767" t="s">
        <v>69</v>
      </c>
      <c r="F138" s="763" t="str">
        <f>VLOOKUP(E138,$N$7:$O$105,2,0)</f>
        <v>Chevry</v>
      </c>
      <c r="G138" s="1003" t="s">
        <v>87</v>
      </c>
      <c r="H138" s="763" t="str">
        <f>IF(G138="F","Rouge","Jaune")</f>
        <v>Jaune</v>
      </c>
      <c r="I138" s="1021" t="str">
        <f>IFERROR(IF(G138="F",VLOOKUP(C138,'RES_B+N_D'!$A$9:$Q$37,17,0),""),"-")</f>
        <v/>
      </c>
      <c r="J138" s="772">
        <f>IFERROR(IF(G138="H",VLOOKUP(C138,RES_B_M!$A$9:$Q$198,16,0),""),"-")</f>
        <v>31</v>
      </c>
      <c r="K138" s="772">
        <f>IFERROR(IF(G138="H",VLOOKUP(C138,RES_N_M!$A$9:$Q$92,16,0),""),"-")</f>
        <v>156</v>
      </c>
      <c r="L138" s="1002" t="str">
        <f>IFERROR(IF(D138&gt;36,VLOOKUP(C138,'RES_N_&gt;36'!$A$9:$Q$42,17,0),""),"-")</f>
        <v/>
      </c>
      <c r="M138" s="747"/>
      <c r="N138" s="753"/>
      <c r="O138" s="754"/>
      <c r="P138" s="34"/>
      <c r="Q138" s="1030"/>
      <c r="R138" s="6"/>
      <c r="S138" s="34"/>
      <c r="T138" s="34"/>
    </row>
    <row r="139" spans="1:20" ht="15" customHeight="1" x14ac:dyDescent="0.35">
      <c r="A139" s="791">
        <v>9</v>
      </c>
      <c r="B139" s="825"/>
      <c r="C139" s="1001" t="s">
        <v>478</v>
      </c>
      <c r="D139" s="765">
        <v>21</v>
      </c>
      <c r="E139" s="767" t="s">
        <v>69</v>
      </c>
      <c r="F139" s="763" t="s">
        <v>11</v>
      </c>
      <c r="G139" s="763" t="s">
        <v>87</v>
      </c>
      <c r="H139" s="763" t="s">
        <v>317</v>
      </c>
      <c r="I139" s="1021" t="str">
        <f>IFERROR(IF(G139="F",VLOOKUP(C139,'RES_B+N_D'!$A$9:$Q$37,17,0),""),"-")</f>
        <v/>
      </c>
      <c r="J139" s="772">
        <f>IFERROR(IF(G139="H",VLOOKUP(C105,RES_B_M!$A$9:$Q$198,16,0),""),"-")</f>
        <v>90</v>
      </c>
      <c r="K139" s="772">
        <f>IFERROR(IF(G139="H",VLOOKUP(C105,RES_N_M!$A$9:$Q$92,16,0),""),"-")</f>
        <v>76</v>
      </c>
      <c r="L139" s="1002" t="str">
        <f>IFERROR(IF(D105&gt;36,VLOOKUP(C105,'RES_N_&gt;36'!$A$9:$Q$42,17,0),""),"-")</f>
        <v/>
      </c>
      <c r="M139" s="747"/>
      <c r="N139" s="753"/>
      <c r="O139" s="754"/>
      <c r="P139" s="34"/>
      <c r="Q139" s="1030"/>
      <c r="R139" s="6"/>
      <c r="S139" s="34"/>
      <c r="T139" s="34"/>
    </row>
    <row r="140" spans="1:20" ht="15" customHeight="1" x14ac:dyDescent="0.35">
      <c r="A140" s="791">
        <f t="shared" ref="A140" si="13">+A139+1</f>
        <v>10</v>
      </c>
      <c r="B140" s="825"/>
      <c r="C140" s="1001" t="s">
        <v>477</v>
      </c>
      <c r="D140" s="765">
        <v>42.9</v>
      </c>
      <c r="E140" s="767" t="s">
        <v>69</v>
      </c>
      <c r="F140" s="763" t="s">
        <v>11</v>
      </c>
      <c r="G140" s="763" t="s">
        <v>87</v>
      </c>
      <c r="H140" s="763" t="s">
        <v>317</v>
      </c>
      <c r="I140" s="1021" t="str">
        <f>IFERROR(IF(G140="F",VLOOKUP(C140,'RES_B+N_D'!$A$9:$Q$37,17,0),""),"-")</f>
        <v/>
      </c>
      <c r="J140" s="772">
        <f>IFERROR(IF(G140="H",VLOOKUP(C106,RES_B_M!$A$9:$Q$198,16,0),""),"-")</f>
        <v>10</v>
      </c>
      <c r="K140" s="772" t="str">
        <f>IFERROR(IF(G140="H",VLOOKUP(C106,RES_N_M!$A$9:$Q$92,16,0),""),"-")</f>
        <v>-</v>
      </c>
      <c r="L140" s="1002" t="str">
        <f>IFERROR(IF(D106&gt;36,VLOOKUP(C106,'RES_N_&gt;36'!$A$9:$Q$42,17,0),""),"-")</f>
        <v/>
      </c>
      <c r="M140" s="747"/>
      <c r="N140" s="753"/>
      <c r="O140" s="754"/>
      <c r="P140" s="724"/>
      <c r="Q140" s="1030"/>
      <c r="R140" s="725"/>
      <c r="S140" s="724"/>
      <c r="T140" s="724"/>
    </row>
    <row r="141" spans="1:20" ht="15" customHeight="1" x14ac:dyDescent="0.35">
      <c r="A141" s="791">
        <v>10</v>
      </c>
      <c r="B141" s="825"/>
      <c r="C141" s="1001" t="s">
        <v>268</v>
      </c>
      <c r="D141" s="765">
        <v>23.1</v>
      </c>
      <c r="E141" s="767" t="s">
        <v>69</v>
      </c>
      <c r="F141" s="763" t="str">
        <f>VLOOKUP(E141,$N$7:$O$105,2,0)</f>
        <v>Chevry</v>
      </c>
      <c r="G141" s="763" t="s">
        <v>87</v>
      </c>
      <c r="H141" s="763" t="str">
        <f>IF(G141="F","Rouge","Jaune")</f>
        <v>Jaune</v>
      </c>
      <c r="I141" s="1021" t="str">
        <f>IFERROR(IF(G141="F",VLOOKUP(C141,'RES_B+N_D'!$A$9:$Q$37,17,0),""),"-")</f>
        <v/>
      </c>
      <c r="J141" s="772">
        <f>IFERROR(IF(G141="H",VLOOKUP(C141,RES_B_M!$A$9:$Q$198,16,0),""),"-")</f>
        <v>0</v>
      </c>
      <c r="K141" s="772" t="str">
        <f>IFERROR(IF(G141="H",VLOOKUP(C141,RES_N_M!$A$9:$Q$92,16,0),""),"-")</f>
        <v>-</v>
      </c>
      <c r="L141" s="1002" t="str">
        <f>IFERROR(IF(D141&gt;36,VLOOKUP(C141,'RES_N_&gt;36'!$A$9:$Q$42,17,0),""),"-")</f>
        <v/>
      </c>
      <c r="M141" s="747"/>
      <c r="N141" s="753"/>
      <c r="O141" s="754"/>
      <c r="P141" s="724"/>
      <c r="Q141" s="1030"/>
      <c r="R141" s="725"/>
      <c r="S141" s="724"/>
      <c r="T141" s="724"/>
    </row>
    <row r="142" spans="1:20" ht="15" customHeight="1" x14ac:dyDescent="0.35">
      <c r="A142" s="791">
        <f t="shared" ref="A142" si="14">+A141+1</f>
        <v>11</v>
      </c>
      <c r="B142" s="825"/>
      <c r="C142" s="1001" t="s">
        <v>264</v>
      </c>
      <c r="D142" s="765">
        <v>17.2</v>
      </c>
      <c r="E142" s="767" t="s">
        <v>69</v>
      </c>
      <c r="F142" s="763" t="str">
        <f>VLOOKUP(E142,$N$7:$O$105,2,0)</f>
        <v>Chevry</v>
      </c>
      <c r="G142" s="763" t="s">
        <v>87</v>
      </c>
      <c r="H142" s="763" t="str">
        <f>IF(G142="F","Rouge","Jaune")</f>
        <v>Jaune</v>
      </c>
      <c r="I142" s="1021" t="str">
        <f>IFERROR(IF(G142="F",VLOOKUP(C142,'RES_B+N_D'!$A$9:$Q$37,17,0),""),"-")</f>
        <v/>
      </c>
      <c r="J142" s="772">
        <f>IFERROR(IF(G142="H",VLOOKUP(C142,RES_B_M!$A$9:$Q$198,16,0),""),"-")</f>
        <v>8</v>
      </c>
      <c r="K142" s="772" t="str">
        <f>IFERROR(IF(G142="H",VLOOKUP(C142,RES_N_M!$A$9:$Q$92,16,0),""),"-")</f>
        <v>-</v>
      </c>
      <c r="L142" s="1002" t="str">
        <f>IFERROR(IF(D142&gt;36,VLOOKUP(C142,'RES_N_&gt;36'!$A$9:$Q$42,17,0),""),"-")</f>
        <v/>
      </c>
      <c r="M142" s="747"/>
      <c r="N142" s="753"/>
      <c r="O142" s="754"/>
      <c r="P142" s="34"/>
      <c r="Q142" s="1030"/>
      <c r="R142" s="6"/>
      <c r="S142" s="34"/>
      <c r="T142" s="34"/>
    </row>
    <row r="143" spans="1:20" ht="15" customHeight="1" x14ac:dyDescent="0.35">
      <c r="A143" s="791">
        <v>11</v>
      </c>
      <c r="B143" s="825"/>
      <c r="C143" s="1001" t="s">
        <v>298</v>
      </c>
      <c r="D143" s="765">
        <v>8.1999999999999993</v>
      </c>
      <c r="E143" s="767" t="s">
        <v>69</v>
      </c>
      <c r="F143" s="763" t="str">
        <f>VLOOKUP(E143,$N$7:$O$105,2,0)</f>
        <v>Chevry</v>
      </c>
      <c r="G143" s="1003" t="s">
        <v>87</v>
      </c>
      <c r="H143" s="763" t="str">
        <f>IF(G143="F","Rouge","Jaune")</f>
        <v>Jaune</v>
      </c>
      <c r="I143" s="1021" t="str">
        <f>IFERROR(IF(G143="F",VLOOKUP(C143,'RES_B+N_D'!$A$9:$Q$37,17,0),""),"-")</f>
        <v/>
      </c>
      <c r="J143" s="772">
        <f>IFERROR(IF(G143="H",VLOOKUP(C143,RES_B_M!$A$9:$Q$198,16,0),""),"-")</f>
        <v>0</v>
      </c>
      <c r="K143" s="772" t="str">
        <f>IFERROR(IF(G143="H",VLOOKUP(C143,RES_N_M!$A$9:$Q$92,16,0),""),"-")</f>
        <v>-</v>
      </c>
      <c r="L143" s="1002" t="str">
        <f>IFERROR(IF(D143&gt;36,VLOOKUP(C143,'RES_N_&gt;36'!$A$9:$Q$42,17,0),""),"-")</f>
        <v/>
      </c>
      <c r="M143" s="747"/>
      <c r="N143" s="753"/>
      <c r="O143" s="754"/>
      <c r="P143" s="34"/>
      <c r="Q143" s="1030"/>
      <c r="R143" s="6"/>
      <c r="S143" s="34"/>
      <c r="T143" s="34"/>
    </row>
    <row r="144" spans="1:20" ht="15" customHeight="1" x14ac:dyDescent="0.35">
      <c r="A144" s="791">
        <f t="shared" ref="A144" si="15">+A143+1</f>
        <v>12</v>
      </c>
      <c r="B144" s="825"/>
      <c r="C144" s="1001" t="s">
        <v>73</v>
      </c>
      <c r="D144" s="765">
        <v>33.6</v>
      </c>
      <c r="E144" s="767" t="s">
        <v>69</v>
      </c>
      <c r="F144" s="763" t="str">
        <f>VLOOKUP(E144,$N$7:$O$105,2,0)</f>
        <v>Chevry</v>
      </c>
      <c r="G144" s="763" t="s">
        <v>87</v>
      </c>
      <c r="H144" s="763" t="str">
        <f>IF(G144="F","Rouge","Jaune")</f>
        <v>Jaune</v>
      </c>
      <c r="I144" s="1021" t="str">
        <f>IFERROR(IF(G144="F",VLOOKUP(C144,'RES_B+N_D'!$A$9:$Q$37,17,0),""),"-")</f>
        <v/>
      </c>
      <c r="J144" s="772">
        <f>IFERROR(IF(G144="H",VLOOKUP(C144,RES_B_M!$A$9:$Q$198,16,0),""),"-")</f>
        <v>0</v>
      </c>
      <c r="K144" s="772" t="str">
        <f>IFERROR(IF(G144="H",VLOOKUP(C144,RES_N_M!$A$9:$Q$92,16,0),""),"-")</f>
        <v>-</v>
      </c>
      <c r="L144" s="1002" t="str">
        <f>IFERROR(IF(D144&gt;36,VLOOKUP(C144,'RES_N_&gt;36'!$A$9:$Q$42,17,0),""),"-")</f>
        <v/>
      </c>
      <c r="M144" s="747"/>
      <c r="N144" s="753"/>
      <c r="O144" s="754"/>
      <c r="P144" s="34"/>
      <c r="Q144" s="1030"/>
      <c r="R144" s="6"/>
      <c r="S144" s="34"/>
      <c r="T144" s="34"/>
    </row>
    <row r="145" spans="1:21" ht="15" customHeight="1" x14ac:dyDescent="0.35">
      <c r="A145" s="791">
        <v>12</v>
      </c>
      <c r="B145" s="825"/>
      <c r="C145" s="1001" t="s">
        <v>438</v>
      </c>
      <c r="D145" s="765">
        <v>37.700000000000003</v>
      </c>
      <c r="E145" s="767" t="s">
        <v>69</v>
      </c>
      <c r="F145" s="763" t="s">
        <v>11</v>
      </c>
      <c r="G145" s="763" t="s">
        <v>87</v>
      </c>
      <c r="H145" s="763" t="s">
        <v>317</v>
      </c>
      <c r="I145" s="1021" t="str">
        <f>IFERROR(IF(G145="F",VLOOKUP(C145,'RES_B+N_D'!$A$9:$Q$37,17,0),""),"-")</f>
        <v/>
      </c>
      <c r="J145" s="772">
        <f>IFERROR(IF(G145="H",VLOOKUP(C145,RES_B_M!$A$9:$Q$198,16,0),""),"-")</f>
        <v>0</v>
      </c>
      <c r="K145" s="772" t="str">
        <f>IFERROR(IF(G145="H",VLOOKUP(C145,RES_N_M!$A$9:$Q$92,16,0),""),"-")</f>
        <v>-</v>
      </c>
      <c r="L145" s="1002">
        <f>IFERROR(IF(D145&gt;36,VLOOKUP(C145,'RES_N_&gt;36'!$A$9:$Q$42,17,0),""),"-")</f>
        <v>6</v>
      </c>
      <c r="M145" s="747"/>
      <c r="N145" s="753"/>
      <c r="O145" s="754"/>
      <c r="P145" s="34"/>
      <c r="Q145" s="1030"/>
      <c r="R145" s="6"/>
      <c r="S145" s="34"/>
      <c r="T145" s="34"/>
    </row>
    <row r="146" spans="1:21" ht="15" customHeight="1" x14ac:dyDescent="0.35">
      <c r="A146" s="791">
        <f t="shared" ref="A146" si="16">+A145+1</f>
        <v>13</v>
      </c>
      <c r="B146" s="825"/>
      <c r="C146" s="1001" t="s">
        <v>214</v>
      </c>
      <c r="D146" s="765">
        <v>23.1</v>
      </c>
      <c r="E146" s="767" t="s">
        <v>69</v>
      </c>
      <c r="F146" s="763" t="str">
        <f>VLOOKUP(E146,$N$7:$O$105,2,0)</f>
        <v>Chevry</v>
      </c>
      <c r="G146" s="763" t="s">
        <v>87</v>
      </c>
      <c r="H146" s="763" t="str">
        <f>IF(G146="F","Rouge","Jaune")</f>
        <v>Jaune</v>
      </c>
      <c r="I146" s="1021" t="str">
        <f>IFERROR(IF(G146="F",VLOOKUP(C146,'RES_B+N_D'!$A$9:$Q$37,17,0),""),"-")</f>
        <v/>
      </c>
      <c r="J146" s="772">
        <f>IFERROR(IF(G146="H",VLOOKUP(C146,RES_B_M!$A$9:$Q$198,16,0),""),"-")</f>
        <v>0</v>
      </c>
      <c r="K146" s="772" t="str">
        <f>IFERROR(IF(G146="H",VLOOKUP(C146,RES_N_M!$A$9:$Q$92,16,0),""),"-")</f>
        <v>-</v>
      </c>
      <c r="L146" s="1002" t="str">
        <f>IFERROR(IF(D146&gt;36,VLOOKUP(C146,'RES_N_&gt;36'!$A$9:$Q$42,17,0),""),"-")</f>
        <v/>
      </c>
      <c r="M146" s="747"/>
      <c r="N146" s="753"/>
      <c r="O146" s="754"/>
      <c r="P146" s="34"/>
      <c r="Q146" s="1030"/>
      <c r="R146" s="6"/>
      <c r="S146" s="34"/>
      <c r="T146" s="34"/>
    </row>
    <row r="147" spans="1:21" ht="15" customHeight="1" x14ac:dyDescent="0.35">
      <c r="A147" s="791">
        <v>13</v>
      </c>
      <c r="B147" s="825"/>
      <c r="C147" s="1001" t="s">
        <v>269</v>
      </c>
      <c r="D147" s="765">
        <v>25.2</v>
      </c>
      <c r="E147" s="767" t="s">
        <v>69</v>
      </c>
      <c r="F147" s="763" t="str">
        <f>VLOOKUP(E147,$N$7:$O$105,2,0)</f>
        <v>Chevry</v>
      </c>
      <c r="G147" s="763" t="s">
        <v>87</v>
      </c>
      <c r="H147" s="763" t="str">
        <f>IF(G147="F","Rouge","Jaune")</f>
        <v>Jaune</v>
      </c>
      <c r="I147" s="1021" t="str">
        <f>IFERROR(IF(G147="F",VLOOKUP(C147,'RES_B+N_D'!$A$9:$Q$37,17,0),""),"-")</f>
        <v/>
      </c>
      <c r="J147" s="772">
        <f>IFERROR(IF(G147="H",VLOOKUP(C147,RES_B_M!$A$9:$Q$198,16,0),""),"-")</f>
        <v>18</v>
      </c>
      <c r="K147" s="772" t="str">
        <f>IFERROR(IF(G147="H",VLOOKUP(C147,RES_N_M!$A$9:$Q$92,16,0),""),"-")</f>
        <v>-</v>
      </c>
      <c r="L147" s="1002" t="str">
        <f>IFERROR(IF(D147&gt;36,VLOOKUP(C147,'RES_N_&gt;36'!$A$9:$Q$42,17,0),""),"-")</f>
        <v/>
      </c>
      <c r="M147" s="747"/>
      <c r="N147" s="753"/>
      <c r="O147" s="754"/>
      <c r="P147" s="34"/>
      <c r="Q147" s="1030"/>
      <c r="R147" s="6"/>
      <c r="S147" s="34"/>
      <c r="T147" s="34"/>
    </row>
    <row r="148" spans="1:21" ht="15" customHeight="1" x14ac:dyDescent="0.35">
      <c r="A148" s="791">
        <f t="shared" ref="A148" si="17">+A147+1</f>
        <v>14</v>
      </c>
      <c r="B148" s="825"/>
      <c r="C148" s="1004" t="s">
        <v>243</v>
      </c>
      <c r="D148" s="765">
        <v>17</v>
      </c>
      <c r="E148" s="767" t="s">
        <v>69</v>
      </c>
      <c r="F148" s="763" t="str">
        <f>VLOOKUP(E148,$N$7:$O$105,2,0)</f>
        <v>Chevry</v>
      </c>
      <c r="G148" s="763" t="s">
        <v>87</v>
      </c>
      <c r="H148" s="763" t="str">
        <f>IF(G148="F","Rouge","Jaune")</f>
        <v>Jaune</v>
      </c>
      <c r="I148" s="1021" t="str">
        <f>IFERROR(IF(G148="F",VLOOKUP(C148,'RES_B+N_D'!$A$9:$Q$37,17,0),""),"-")</f>
        <v/>
      </c>
      <c r="J148" s="772">
        <f>IFERROR(IF(G148="H",VLOOKUP(C148,RES_B_M!$A$9:$Q$198,16,0),""),"-")</f>
        <v>47</v>
      </c>
      <c r="K148" s="772">
        <f>IFERROR(IF(G148="H",VLOOKUP(C148,RES_N_M!$A$9:$Q$92,16,0),""),"-")</f>
        <v>32</v>
      </c>
      <c r="L148" s="1002" t="str">
        <f>IFERROR(IF(D148&gt;36,VLOOKUP(C148,'RES_N_&gt;36'!$A$9:$Q$42,17,0),""),"-")</f>
        <v/>
      </c>
      <c r="M148" s="747"/>
      <c r="N148" s="753"/>
      <c r="O148" s="754"/>
      <c r="P148" s="34"/>
      <c r="Q148" s="1030"/>
      <c r="R148" s="6"/>
      <c r="S148" s="34"/>
      <c r="T148" s="34"/>
    </row>
    <row r="149" spans="1:21" ht="15" customHeight="1" x14ac:dyDescent="0.35">
      <c r="A149" s="791">
        <v>14</v>
      </c>
      <c r="B149" s="825"/>
      <c r="C149" s="1001" t="s">
        <v>201</v>
      </c>
      <c r="D149" s="765">
        <v>29.8</v>
      </c>
      <c r="E149" s="767" t="s">
        <v>72</v>
      </c>
      <c r="F149" s="763" t="str">
        <f>VLOOKUP(E149,$N$7:$O$105,2,0)</f>
        <v>Chevry</v>
      </c>
      <c r="G149" s="763" t="s">
        <v>87</v>
      </c>
      <c r="H149" s="763" t="str">
        <f>IF(G149="F","Rouge","Jaune")</f>
        <v>Jaune</v>
      </c>
      <c r="I149" s="1021" t="str">
        <f>IFERROR(IF(G149="F",VLOOKUP(C149,'RES_B+N_D'!$A$9:$Q$37,17,0),""),"-")</f>
        <v/>
      </c>
      <c r="J149" s="772">
        <f>IFERROR(IF(G149="H",VLOOKUP(C149,RES_B_M!$A$9:$Q$198,16,0),""),"-")</f>
        <v>2</v>
      </c>
      <c r="K149" s="772" t="str">
        <f>IFERROR(IF(G149="H",VLOOKUP(C149,RES_N_M!$A$9:$Q$92,16,0),""),"-")</f>
        <v>-</v>
      </c>
      <c r="L149" s="1002" t="str">
        <f>IFERROR(IF(D149&gt;36,VLOOKUP(C149,'RES_N_&gt;36'!$A$9:$Q$42,17,0),""),"-")</f>
        <v/>
      </c>
      <c r="M149" s="747"/>
      <c r="N149" s="753"/>
      <c r="O149" s="754"/>
      <c r="P149" s="34"/>
      <c r="Q149" s="1030"/>
      <c r="R149" s="6"/>
      <c r="S149" s="34"/>
      <c r="T149" s="34"/>
    </row>
    <row r="150" spans="1:21" ht="15" customHeight="1" x14ac:dyDescent="0.35">
      <c r="A150" s="791">
        <f t="shared" ref="A150" si="18">+A149+1</f>
        <v>15</v>
      </c>
      <c r="B150" s="825"/>
      <c r="C150" s="1001" t="s">
        <v>416</v>
      </c>
      <c r="D150" s="765">
        <v>22</v>
      </c>
      <c r="E150" s="767" t="s">
        <v>69</v>
      </c>
      <c r="F150" s="763" t="s">
        <v>11</v>
      </c>
      <c r="G150" s="763" t="s">
        <v>87</v>
      </c>
      <c r="H150" s="763" t="s">
        <v>317</v>
      </c>
      <c r="I150" s="1021" t="str">
        <f>IFERROR(IF(G150="F",VLOOKUP(C150,'RES_B+N_D'!$A$9:$Q$37,17,0),""),"-")</f>
        <v/>
      </c>
      <c r="J150" s="772">
        <f>IFERROR(IF(G150="H",VLOOKUP(C150,RES_B_M!$A$9:$Q$198,16,0),""),"-")</f>
        <v>2</v>
      </c>
      <c r="K150" s="772" t="str">
        <f>IFERROR(IF(G150="H",VLOOKUP(C150,RES_N_M!$A$9:$Q$92,16,0),""),"-")</f>
        <v>-</v>
      </c>
      <c r="L150" s="1002" t="str">
        <f>IFERROR(IF(D150&gt;36,VLOOKUP(C150,'RES_N_&gt;36'!$A$9:$Q$42,17,0),""),"-")</f>
        <v/>
      </c>
      <c r="M150" s="747"/>
      <c r="N150" s="753"/>
      <c r="O150" s="754"/>
      <c r="P150" s="34"/>
      <c r="Q150" s="1030"/>
      <c r="R150" s="6"/>
      <c r="S150" s="34"/>
      <c r="T150" s="34"/>
    </row>
    <row r="151" spans="1:21" ht="15" customHeight="1" x14ac:dyDescent="0.35">
      <c r="A151" s="791">
        <v>15</v>
      </c>
      <c r="B151" s="825"/>
      <c r="C151" s="1001" t="s">
        <v>163</v>
      </c>
      <c r="D151" s="765">
        <v>35.799999999999997</v>
      </c>
      <c r="E151" s="767" t="s">
        <v>69</v>
      </c>
      <c r="F151" s="763" t="str">
        <f>VLOOKUP(E151,$N$7:$O$105,2,0)</f>
        <v>Chevry</v>
      </c>
      <c r="G151" s="763" t="s">
        <v>87</v>
      </c>
      <c r="H151" s="763" t="str">
        <f>IF(G151="F","Rouge","Jaune")</f>
        <v>Jaune</v>
      </c>
      <c r="I151" s="1021" t="str">
        <f>IFERROR(IF(G151="F",VLOOKUP(C151,'RES_B+N_D'!$A$9:$Q$37,17,0),""),"-")</f>
        <v/>
      </c>
      <c r="J151" s="772">
        <f>IFERROR(IF(G151="H",VLOOKUP(C151,RES_B_M!$A$9:$Q$198,16,0),""),"-")</f>
        <v>0</v>
      </c>
      <c r="K151" s="772" t="str">
        <f>IFERROR(IF(G151="H",VLOOKUP(C151,RES_N_M!$A$9:$Q$92,16,0),""),"-")</f>
        <v>-</v>
      </c>
      <c r="L151" s="1002" t="str">
        <f>IFERROR(IF(D151&gt;36,VLOOKUP(C151,'RES_N_&gt;36'!$A$9:$Q$42,17,0),""),"-")</f>
        <v/>
      </c>
      <c r="M151" s="747"/>
      <c r="N151" s="753"/>
      <c r="O151" s="754"/>
      <c r="P151" s="34"/>
      <c r="Q151" s="1030"/>
      <c r="R151" s="6"/>
      <c r="S151" s="34"/>
      <c r="T151" s="34"/>
    </row>
    <row r="152" spans="1:21" ht="15" customHeight="1" x14ac:dyDescent="0.35">
      <c r="A152" s="791">
        <f t="shared" ref="A152" si="19">+A151+1</f>
        <v>16</v>
      </c>
      <c r="B152" s="825"/>
      <c r="C152" s="1001" t="s">
        <v>200</v>
      </c>
      <c r="D152" s="765">
        <v>33.700000000000003</v>
      </c>
      <c r="E152" s="767" t="s">
        <v>69</v>
      </c>
      <c r="F152" s="763" t="str">
        <f>VLOOKUP(E152,$N$7:$O$105,2,0)</f>
        <v>Chevry</v>
      </c>
      <c r="G152" s="763" t="s">
        <v>87</v>
      </c>
      <c r="H152" s="763" t="str">
        <f>IF(G152="F","Rouge","Jaune")</f>
        <v>Jaune</v>
      </c>
      <c r="I152" s="1021" t="str">
        <f>IFERROR(IF(G152="F",VLOOKUP(C152,'RES_B+N_D'!$A$9:$Q$37,17,0),""),"-")</f>
        <v/>
      </c>
      <c r="J152" s="772">
        <f>IFERROR(IF(G152="H",VLOOKUP(C152,RES_B_M!$A$9:$Q$198,16,0),""),"-")</f>
        <v>0</v>
      </c>
      <c r="K152" s="772" t="str">
        <f>IFERROR(IF(G152="H",VLOOKUP(C152,RES_N_M!$A$9:$Q$92,16,0),""),"-")</f>
        <v>-</v>
      </c>
      <c r="L152" s="1002" t="str">
        <f>IFERROR(IF(D152&gt;36,VLOOKUP(C152,'RES_N_&gt;36'!$A$9:$Q$42,17,0),""),"-")</f>
        <v/>
      </c>
      <c r="M152" s="747"/>
      <c r="N152" s="753"/>
      <c r="O152" s="754"/>
      <c r="P152" s="34"/>
      <c r="Q152" s="1030"/>
      <c r="R152" s="6"/>
      <c r="S152" s="34"/>
      <c r="T152" s="34"/>
    </row>
    <row r="153" spans="1:21" ht="15" customHeight="1" x14ac:dyDescent="0.35">
      <c r="A153" s="791">
        <v>16</v>
      </c>
      <c r="B153" s="825"/>
      <c r="C153" s="1001" t="s">
        <v>146</v>
      </c>
      <c r="D153" s="765">
        <v>24.5</v>
      </c>
      <c r="E153" s="767" t="s">
        <v>69</v>
      </c>
      <c r="F153" s="763" t="str">
        <f>VLOOKUP(E153,$N$7:$O$105,2,0)</f>
        <v>Chevry</v>
      </c>
      <c r="G153" s="763" t="s">
        <v>87</v>
      </c>
      <c r="H153" s="763" t="str">
        <f>IF(G153="F","Rouge","Jaune")</f>
        <v>Jaune</v>
      </c>
      <c r="I153" s="1021" t="str">
        <f>IFERROR(IF(G153="F",VLOOKUP(C153,'RES_B+N_D'!$A$9:$Q$37,17,0),""),"-")</f>
        <v/>
      </c>
      <c r="J153" s="772">
        <f>IFERROR(IF(G153="H",VLOOKUP(C153,RES_B_M!$A$9:$Q$198,16,0),""),"-")</f>
        <v>46</v>
      </c>
      <c r="K153" s="772">
        <f>IFERROR(IF(G153="H",VLOOKUP(C153,RES_N_M!$A$9:$Q$92,16,0),""),"-")</f>
        <v>63</v>
      </c>
      <c r="L153" s="1002" t="str">
        <f>IFERROR(IF(D153&gt;36,VLOOKUP(C153,'RES_N_&gt;36'!$A$9:$Q$42,17,0),""),"-")</f>
        <v/>
      </c>
      <c r="M153" s="747"/>
      <c r="N153" s="753"/>
      <c r="O153" s="754"/>
      <c r="P153" s="34"/>
      <c r="Q153" s="1030"/>
      <c r="R153" s="6"/>
      <c r="S153" s="34"/>
      <c r="T153" s="34"/>
    </row>
    <row r="154" spans="1:21" ht="15" customHeight="1" x14ac:dyDescent="0.35">
      <c r="A154" s="791">
        <f t="shared" ref="A154" si="20">+A153+1</f>
        <v>17</v>
      </c>
      <c r="B154" s="825"/>
      <c r="C154" s="1001" t="s">
        <v>445</v>
      </c>
      <c r="D154" s="765">
        <v>32.700000000000003</v>
      </c>
      <c r="E154" s="767" t="s">
        <v>69</v>
      </c>
      <c r="F154" s="763" t="s">
        <v>11</v>
      </c>
      <c r="G154" s="763" t="s">
        <v>87</v>
      </c>
      <c r="H154" s="763" t="s">
        <v>317</v>
      </c>
      <c r="I154" s="1021" t="str">
        <f>IFERROR(IF(G154="F",VLOOKUP(C154,'RES_B+N_D'!$A$9:$Q$37,17,0),""),"-")</f>
        <v/>
      </c>
      <c r="J154" s="772">
        <f>IFERROR(IF(G154="H",VLOOKUP(C154,RES_B_M!$A$9:$Q$198,16,0),""),"-")</f>
        <v>20</v>
      </c>
      <c r="K154" s="772">
        <f>IFERROR(IF(G154="H",VLOOKUP(C154,RES_N_M!$A$9:$Q$92,16,0),""),"-")</f>
        <v>66</v>
      </c>
      <c r="L154" s="1002" t="str">
        <f>IFERROR(IF(D154&gt;36,VLOOKUP(C154,'RES_N_&gt;36'!$A$9:$Q$42,17,0),""),"-")</f>
        <v/>
      </c>
      <c r="M154" s="747"/>
      <c r="N154" s="753"/>
      <c r="O154" s="754"/>
      <c r="P154" s="34"/>
      <c r="Q154" s="1030"/>
      <c r="R154" s="6"/>
      <c r="S154" s="34"/>
      <c r="T154" s="34"/>
    </row>
    <row r="155" spans="1:21" ht="15" customHeight="1" x14ac:dyDescent="0.35">
      <c r="A155" s="791">
        <v>17</v>
      </c>
      <c r="B155" s="825"/>
      <c r="C155" s="1001" t="s">
        <v>145</v>
      </c>
      <c r="D155" s="765">
        <v>20.5</v>
      </c>
      <c r="E155" s="767" t="s">
        <v>69</v>
      </c>
      <c r="F155" s="763" t="str">
        <f>VLOOKUP(E155,$N$7:$O$105,2,0)</f>
        <v>Chevry</v>
      </c>
      <c r="G155" s="1003" t="s">
        <v>87</v>
      </c>
      <c r="H155" s="763" t="str">
        <f>IF(G155="F","Rouge","Jaune")</f>
        <v>Jaune</v>
      </c>
      <c r="I155" s="1021" t="str">
        <f>IFERROR(IF(G155="F",VLOOKUP(C155,'RES_B+N_D'!$A$9:$Q$37,17,0),""),"-")</f>
        <v/>
      </c>
      <c r="J155" s="772">
        <f>IFERROR(IF(G155="H",VLOOKUP(C155,RES_B_M!$A$9:$Q$198,16,0),""),"-")</f>
        <v>4</v>
      </c>
      <c r="K155" s="772" t="str">
        <f>IFERROR(IF(G155="H",VLOOKUP(C155,RES_N_M!$A$9:$Q$92,16,0),""),"-")</f>
        <v>-</v>
      </c>
      <c r="L155" s="1002" t="str">
        <f>IFERROR(IF(D155&gt;36,VLOOKUP(C155,'RES_N_&gt;36'!$A$9:$Q$42,17,0),""),"-")</f>
        <v/>
      </c>
      <c r="M155" s="747"/>
      <c r="N155" s="753"/>
      <c r="O155" s="754"/>
      <c r="P155" s="34"/>
      <c r="Q155" s="1030"/>
      <c r="R155" s="6"/>
      <c r="S155" s="34"/>
      <c r="T155" s="34"/>
    </row>
    <row r="156" spans="1:21" ht="15" customHeight="1" x14ac:dyDescent="0.35">
      <c r="A156" s="791">
        <f t="shared" ref="A156" si="21">+A155+1</f>
        <v>18</v>
      </c>
      <c r="B156" s="825"/>
      <c r="C156" s="1001" t="s">
        <v>207</v>
      </c>
      <c r="D156" s="765">
        <v>14.6</v>
      </c>
      <c r="E156" s="767" t="s">
        <v>69</v>
      </c>
      <c r="F156" s="763" t="str">
        <f>VLOOKUP(E156,$N$7:$O$105,2,0)</f>
        <v>Chevry</v>
      </c>
      <c r="G156" s="763" t="s">
        <v>87</v>
      </c>
      <c r="H156" s="763" t="str">
        <f>IF(G156="F","Rouge","Jaune")</f>
        <v>Jaune</v>
      </c>
      <c r="I156" s="1021" t="str">
        <f>IFERROR(IF(G156="F",VLOOKUP(C156,'RES_B+N_D'!$A$9:$Q$37,17,0),""),"-")</f>
        <v/>
      </c>
      <c r="J156" s="772">
        <f>IFERROR(IF(G156="H",VLOOKUP(C156,RES_B_M!$A$9:$Q$198,16,0),""),"-")</f>
        <v>44</v>
      </c>
      <c r="K156" s="772">
        <f>IFERROR(IF(G156="H",VLOOKUP(C156,RES_N_M!$A$9:$Q$92,16,0),""),"-")</f>
        <v>21</v>
      </c>
      <c r="L156" s="1002" t="str">
        <f>IFERROR(IF(D156&gt;36,VLOOKUP(C156,'RES_N_&gt;36'!$A$9:$Q$42,17,0),""),"-")</f>
        <v/>
      </c>
      <c r="M156" s="747"/>
      <c r="N156" s="753"/>
      <c r="O156" s="754"/>
      <c r="P156" s="34"/>
      <c r="Q156" s="1030"/>
      <c r="R156" s="6"/>
      <c r="S156" s="34"/>
      <c r="T156" s="34"/>
      <c r="U156" s="54"/>
    </row>
    <row r="157" spans="1:21" ht="15" customHeight="1" x14ac:dyDescent="0.35">
      <c r="A157" s="791">
        <v>18</v>
      </c>
      <c r="B157" s="825"/>
      <c r="C157" s="1001" t="s">
        <v>160</v>
      </c>
      <c r="D157" s="765">
        <v>23.1</v>
      </c>
      <c r="E157" s="767" t="s">
        <v>69</v>
      </c>
      <c r="F157" s="763" t="str">
        <f>VLOOKUP(E157,$N$7:$O$105,2,0)</f>
        <v>Chevry</v>
      </c>
      <c r="G157" s="763" t="s">
        <v>87</v>
      </c>
      <c r="H157" s="763" t="str">
        <f>IF(G157="F","Rouge","Jaune")</f>
        <v>Jaune</v>
      </c>
      <c r="I157" s="1021" t="str">
        <f>IFERROR(IF(G157="F",VLOOKUP(C157,'RES_B+N_D'!$A$9:$Q$37,17,0),""),"-")</f>
        <v/>
      </c>
      <c r="J157" s="772">
        <f>IFERROR(IF(G157="H",VLOOKUP(C157,RES_B_M!$A$9:$Q$198,16,0),""),"-")</f>
        <v>28</v>
      </c>
      <c r="K157" s="772">
        <f>IFERROR(IF(G157="H",VLOOKUP(C157,RES_N_M!$A$9:$Q$92,16,0),""),"-")</f>
        <v>64</v>
      </c>
      <c r="L157" s="1002" t="str">
        <f>IFERROR(IF(D157&gt;36,VLOOKUP(C157,'RES_N_&gt;36'!$A$9:$Q$42,17,0),""),"-")</f>
        <v/>
      </c>
      <c r="M157" s="747"/>
      <c r="N157" s="753"/>
      <c r="O157" s="754"/>
      <c r="P157" s="34"/>
      <c r="Q157" s="1030"/>
      <c r="R157" s="6"/>
      <c r="S157" s="34"/>
      <c r="T157" s="34"/>
    </row>
    <row r="158" spans="1:21" ht="15" customHeight="1" x14ac:dyDescent="0.35">
      <c r="A158" s="791">
        <f t="shared" ref="A158" si="22">+A157+1</f>
        <v>19</v>
      </c>
      <c r="B158" s="825"/>
      <c r="C158" s="1001" t="s">
        <v>414</v>
      </c>
      <c r="D158" s="765">
        <v>54</v>
      </c>
      <c r="E158" s="767" t="s">
        <v>69</v>
      </c>
      <c r="F158" s="763" t="s">
        <v>11</v>
      </c>
      <c r="G158" s="763" t="s">
        <v>87</v>
      </c>
      <c r="H158" s="763" t="s">
        <v>317</v>
      </c>
      <c r="I158" s="1021" t="str">
        <f>IFERROR(IF(G158="F",VLOOKUP(C158,'RES_B+N_D'!$A$9:$Q$37,17,0),""),"-")</f>
        <v/>
      </c>
      <c r="J158" s="772">
        <f>IFERROR(IF(G158="H",VLOOKUP(C158,RES_B_M!$A$9:$Q$198,16,0),""),"-")</f>
        <v>0</v>
      </c>
      <c r="K158" s="772" t="str">
        <f>IFERROR(IF(G158="H",VLOOKUP(C158,RES_N_M!$A$9:$Q$92,16,0),""),"-")</f>
        <v>-</v>
      </c>
      <c r="L158" s="1002">
        <f>IFERROR(IF(D158&gt;36,VLOOKUP(C158,'RES_N_&gt;36'!$A$9:$Q$42,17,0),""),"-")</f>
        <v>6</v>
      </c>
      <c r="M158" s="747"/>
      <c r="N158" s="753"/>
      <c r="O158" s="754"/>
      <c r="P158" s="34"/>
      <c r="Q158" s="1030"/>
      <c r="R158" s="6"/>
      <c r="S158" s="34"/>
      <c r="T158" s="34"/>
    </row>
    <row r="159" spans="1:21" ht="15" customHeight="1" x14ac:dyDescent="0.35">
      <c r="A159" s="791">
        <v>19</v>
      </c>
      <c r="B159" s="825"/>
      <c r="C159" s="1001" t="s">
        <v>117</v>
      </c>
      <c r="D159" s="765">
        <v>22.5</v>
      </c>
      <c r="E159" s="767" t="s">
        <v>69</v>
      </c>
      <c r="F159" s="763" t="s">
        <v>11</v>
      </c>
      <c r="G159" s="763" t="s">
        <v>87</v>
      </c>
      <c r="H159" s="763" t="s">
        <v>317</v>
      </c>
      <c r="I159" s="1021" t="str">
        <f>IFERROR(IF(G159="F",VLOOKUP(C159,'RES_B+N_D'!$A$9:$Q$37,17,0),""),"-")</f>
        <v/>
      </c>
      <c r="J159" s="772">
        <f>IFERROR(IF(G159="H",VLOOKUP(C159,RES_B_M!$A$9:$Q$198,16,0),""),"-")</f>
        <v>4</v>
      </c>
      <c r="K159" s="772" t="str">
        <f>IFERROR(IF(G159="H",VLOOKUP(C159,RES_N_M!$A$9:$Q$92,16,0),""),"-")</f>
        <v>-</v>
      </c>
      <c r="L159" s="1002" t="str">
        <f>IFERROR(IF(D159&gt;36,VLOOKUP(C159,'RES_N_&gt;36'!$A$9:$Q$42,17,0),""),"-")</f>
        <v/>
      </c>
      <c r="M159" s="747"/>
      <c r="N159" s="753"/>
      <c r="O159" s="754"/>
      <c r="P159" s="34"/>
      <c r="Q159" s="1030"/>
      <c r="R159" s="6"/>
      <c r="S159" s="34"/>
      <c r="T159" s="34"/>
    </row>
    <row r="160" spans="1:21" ht="15" customHeight="1" x14ac:dyDescent="0.35">
      <c r="A160" s="791">
        <f t="shared" ref="A160" si="23">+A159+1</f>
        <v>20</v>
      </c>
      <c r="B160" s="825"/>
      <c r="C160" s="1001" t="s">
        <v>437</v>
      </c>
      <c r="D160" s="765">
        <v>35</v>
      </c>
      <c r="E160" s="767" t="s">
        <v>69</v>
      </c>
      <c r="F160" s="763" t="s">
        <v>11</v>
      </c>
      <c r="G160" s="763" t="s">
        <v>87</v>
      </c>
      <c r="H160" s="763" t="s">
        <v>317</v>
      </c>
      <c r="I160" s="1021" t="str">
        <f>IFERROR(IF(G160="F",VLOOKUP(C160,'RES_B+N_D'!$A$9:$Q$37,17,0),""),"-")</f>
        <v/>
      </c>
      <c r="J160" s="772">
        <f>IFERROR(IF(G160="H",VLOOKUP(C160,RES_B_M!$A$9:$Q$198,16,0),""),"-")</f>
        <v>12</v>
      </c>
      <c r="K160" s="772">
        <f>IFERROR(IF(G160="H",VLOOKUP(C160,RES_N_M!$A$9:$Q$92,16,0),""),"-")</f>
        <v>27</v>
      </c>
      <c r="L160" s="1002" t="str">
        <f>IFERROR(IF(D160&gt;36,VLOOKUP(C160,'RES_N_&gt;36'!$A$9:$Q$42,17,0),""),"-")</f>
        <v/>
      </c>
      <c r="M160" s="747"/>
      <c r="N160" s="753"/>
      <c r="O160" s="754"/>
      <c r="P160" s="34"/>
      <c r="Q160" s="1030"/>
      <c r="R160" s="6"/>
      <c r="S160" s="34"/>
      <c r="T160" s="34"/>
    </row>
    <row r="161" spans="1:20" ht="15" customHeight="1" x14ac:dyDescent="0.35">
      <c r="A161" s="791">
        <v>20</v>
      </c>
      <c r="B161" s="825"/>
      <c r="C161" s="1001" t="s">
        <v>420</v>
      </c>
      <c r="D161" s="765">
        <v>36.5</v>
      </c>
      <c r="E161" s="767" t="s">
        <v>69</v>
      </c>
      <c r="F161" s="763" t="s">
        <v>11</v>
      </c>
      <c r="G161" s="763" t="s">
        <v>87</v>
      </c>
      <c r="H161" s="763" t="s">
        <v>317</v>
      </c>
      <c r="I161" s="1021" t="str">
        <f>IFERROR(IF(G161="F",VLOOKUP(C161,'RES_B+N_D'!$A$9:$Q$37,17,0),""),"-")</f>
        <v/>
      </c>
      <c r="J161" s="772">
        <f>IFERROR(IF(G161="H",VLOOKUP(C161,RES_B_M!$A$9:$Q$198,16,0),""),"-")</f>
        <v>0</v>
      </c>
      <c r="K161" s="772" t="str">
        <f>IFERROR(IF(G161="H",VLOOKUP(C161,RES_N_M!$A$9:$Q$92,16,0),""),"-")</f>
        <v>-</v>
      </c>
      <c r="L161" s="1002">
        <f>IFERROR(IF(D161&gt;36,VLOOKUP(C161,'RES_N_&gt;36'!$A$9:$Q$42,17,0),""),"-")</f>
        <v>6</v>
      </c>
      <c r="M161" s="747"/>
      <c r="N161" s="753"/>
      <c r="O161" s="754"/>
      <c r="P161" s="34"/>
      <c r="Q161" s="1030"/>
      <c r="R161" s="6"/>
      <c r="S161" s="34"/>
      <c r="T161" s="34"/>
    </row>
    <row r="162" spans="1:20" ht="15" customHeight="1" x14ac:dyDescent="0.35">
      <c r="A162" s="791">
        <f t="shared" ref="A162" si="24">+A161+1</f>
        <v>21</v>
      </c>
      <c r="B162" s="825"/>
      <c r="C162" s="1001" t="s">
        <v>421</v>
      </c>
      <c r="D162" s="765">
        <v>35.200000000000003</v>
      </c>
      <c r="E162" s="767" t="s">
        <v>69</v>
      </c>
      <c r="F162" s="763" t="s">
        <v>11</v>
      </c>
      <c r="G162" s="763" t="s">
        <v>87</v>
      </c>
      <c r="H162" s="763" t="s">
        <v>317</v>
      </c>
      <c r="I162" s="1021" t="str">
        <f>IFERROR(IF(G162="F",VLOOKUP(C162,'RES_B+N_D'!$A$9:$Q$37,17,0),""),"-")</f>
        <v/>
      </c>
      <c r="J162" s="772">
        <f>IFERROR(IF(G162="H",VLOOKUP(C162,RES_B_M!$A$9:$Q$198,16,0),""),"-")</f>
        <v>4</v>
      </c>
      <c r="K162" s="772">
        <f>IFERROR(IF(G162="H",VLOOKUP(C162,RES_N_M!$A$9:$Q$92,16,0),""),"-")</f>
        <v>24</v>
      </c>
      <c r="L162" s="1002" t="str">
        <f>IFERROR(IF(D162&gt;36,VLOOKUP(C162,'RES_N_&gt;36'!$A$9:$Q$42,17,0),""),"-")</f>
        <v/>
      </c>
      <c r="M162" s="747"/>
      <c r="N162" s="753"/>
      <c r="O162" s="754"/>
      <c r="P162" s="34"/>
      <c r="Q162" s="1030"/>
      <c r="R162" s="6"/>
      <c r="S162" s="34"/>
      <c r="T162" s="34"/>
    </row>
    <row r="163" spans="1:20" ht="15" customHeight="1" thickBot="1" x14ac:dyDescent="0.4">
      <c r="A163" s="791">
        <v>21</v>
      </c>
      <c r="B163" s="826"/>
      <c r="C163" s="1001" t="s">
        <v>331</v>
      </c>
      <c r="D163" s="765">
        <v>8.8000000000000007</v>
      </c>
      <c r="E163" s="767" t="s">
        <v>42</v>
      </c>
      <c r="F163" s="763" t="s">
        <v>11</v>
      </c>
      <c r="G163" s="763" t="s">
        <v>87</v>
      </c>
      <c r="H163" s="763" t="s">
        <v>317</v>
      </c>
      <c r="I163" s="1021" t="str">
        <f>IFERROR(IF(G163="F",VLOOKUP(C163,'RES_B+N_D'!$A$9:$Q$37,17,0),""),"-")</f>
        <v/>
      </c>
      <c r="J163" s="772">
        <f>IFERROR(IF(G163="H",VLOOKUP(C163,RES_B_M!$A$9:$Q$198,16,0),""),"-")</f>
        <v>0</v>
      </c>
      <c r="K163" s="772" t="str">
        <f>IFERROR(IF(G163="H",VLOOKUP(C163,RES_N_M!$A$9:$Q$92,16,0),""),"-")</f>
        <v>-</v>
      </c>
      <c r="L163" s="1002" t="str">
        <f>IFERROR(IF(D163&gt;36,VLOOKUP(C163,'RES_N_&gt;36'!$A$9:$Q$42,17,0),""),"-")</f>
        <v/>
      </c>
      <c r="M163" s="747"/>
      <c r="N163" s="753"/>
      <c r="O163" s="754"/>
      <c r="P163" s="34"/>
      <c r="Q163" s="1030"/>
      <c r="R163" s="6"/>
      <c r="S163" s="34"/>
      <c r="T163" s="34"/>
    </row>
    <row r="164" spans="1:20" ht="15" customHeight="1" x14ac:dyDescent="0.35">
      <c r="A164" s="792">
        <v>1</v>
      </c>
      <c r="B164" s="818" t="s">
        <v>314</v>
      </c>
      <c r="C164" s="1007" t="s">
        <v>396</v>
      </c>
      <c r="D164" s="766">
        <v>11.6</v>
      </c>
      <c r="E164" s="768" t="s">
        <v>80</v>
      </c>
      <c r="F164" s="764" t="s">
        <v>12</v>
      </c>
      <c r="G164" s="764" t="s">
        <v>87</v>
      </c>
      <c r="H164" s="764" t="s">
        <v>317</v>
      </c>
      <c r="I164" s="1022" t="str">
        <f>IFERROR(IF(G164="F",VLOOKUP(C164,'RES_B+N_D'!$A$9:$Q$37,17,0),""),"-")</f>
        <v/>
      </c>
      <c r="J164" s="774">
        <f>IFERROR(IF(G164="H",VLOOKUP(C164,RES_B_M!$A$9:$Q$198,16,0),""),"-")</f>
        <v>71</v>
      </c>
      <c r="K164" s="774">
        <f>IFERROR(IF(G164="H",VLOOKUP(C164,RES_N_M!$A$9:$Q$92,16,0),""),"-")</f>
        <v>31</v>
      </c>
      <c r="L164" s="1008" t="str">
        <f>IFERROR(IF(D164&gt;36,VLOOKUP(C164,'RES_N_&gt;36'!$A$9:$Q$42,17,0),""),"-")</f>
        <v/>
      </c>
      <c r="M164" s="747"/>
      <c r="N164" s="753"/>
      <c r="O164" s="754"/>
      <c r="P164" s="34"/>
      <c r="Q164" s="1030"/>
      <c r="R164" s="6"/>
      <c r="S164" s="34"/>
      <c r="T164" s="34"/>
    </row>
    <row r="165" spans="1:20" ht="15" customHeight="1" x14ac:dyDescent="0.35">
      <c r="A165" s="792">
        <f>+A164+1</f>
        <v>2</v>
      </c>
      <c r="B165" s="819"/>
      <c r="C165" s="1009" t="s">
        <v>202</v>
      </c>
      <c r="D165" s="766">
        <v>13.2</v>
      </c>
      <c r="E165" s="768" t="s">
        <v>80</v>
      </c>
      <c r="F165" s="764" t="str">
        <f>VLOOKUP(E165,$N$7:$O$105,2,0)</f>
        <v>Corbuches</v>
      </c>
      <c r="G165" s="764" t="s">
        <v>87</v>
      </c>
      <c r="H165" s="764" t="str">
        <f>IF(G165="F","Rouge","Jaune")</f>
        <v>Jaune</v>
      </c>
      <c r="I165" s="1022" t="str">
        <f>IFERROR(IF(G165="F",VLOOKUP(C165,'RES_B+N_D'!$A$9:$Q$37,17,0),""),"-")</f>
        <v/>
      </c>
      <c r="J165" s="774">
        <f>IFERROR(IF(G165="H",VLOOKUP(C165,RES_B_M!$A$9:$Q$198,16,0),""),"-")</f>
        <v>149</v>
      </c>
      <c r="K165" s="774">
        <f>IFERROR(IF(G165="H",VLOOKUP(C165,RES_N_M!$A$9:$Q$92,16,0),""),"-")</f>
        <v>79</v>
      </c>
      <c r="L165" s="1008" t="str">
        <f>IFERROR(IF(D165&gt;36,VLOOKUP(C165,'RES_N_&gt;36'!$A$9:$Q$42,17,0),""),"-")</f>
        <v/>
      </c>
      <c r="M165" s="747"/>
      <c r="N165" s="753"/>
      <c r="O165" s="754"/>
      <c r="P165" s="34"/>
      <c r="Q165" s="1030"/>
      <c r="R165" s="6"/>
      <c r="S165" s="34"/>
      <c r="T165" s="34"/>
    </row>
    <row r="166" spans="1:20" ht="15" customHeight="1" x14ac:dyDescent="0.35">
      <c r="A166" s="792">
        <v>2</v>
      </c>
      <c r="B166" s="819"/>
      <c r="C166" s="1007" t="s">
        <v>258</v>
      </c>
      <c r="D166" s="766">
        <v>27.3</v>
      </c>
      <c r="E166" s="768" t="s">
        <v>80</v>
      </c>
      <c r="F166" s="764" t="str">
        <f>VLOOKUP(E166,$N$7:$O$105,2,0)</f>
        <v>Corbuches</v>
      </c>
      <c r="G166" s="764" t="s">
        <v>87</v>
      </c>
      <c r="H166" s="764" t="str">
        <f>IF(G166="F","Rouge","Jaune")</f>
        <v>Jaune</v>
      </c>
      <c r="I166" s="1022" t="str">
        <f>IFERROR(IF(G166="F",VLOOKUP(C166,'RES_B+N_D'!$A$9:$Q$37,17,0),""),"-")</f>
        <v/>
      </c>
      <c r="J166" s="774">
        <f>IFERROR(IF(G166="H",VLOOKUP(C166,RES_B_M!$A$9:$Q$198,16,0),""),"-")</f>
        <v>0</v>
      </c>
      <c r="K166" s="774" t="str">
        <f>IFERROR(IF(G166="H",VLOOKUP(C166,RES_N_M!$A$9:$Q$92,16,0),""),"-")</f>
        <v>-</v>
      </c>
      <c r="L166" s="1008" t="str">
        <f>IFERROR(IF(D166&gt;36,VLOOKUP(C166,'RES_N_&gt;36'!$A$9:$Q$42,17,0),""),"-")</f>
        <v/>
      </c>
      <c r="M166" s="747"/>
      <c r="N166" s="753"/>
      <c r="O166" s="754"/>
      <c r="P166" s="34"/>
      <c r="Q166" s="1030"/>
      <c r="R166" s="6"/>
      <c r="S166" s="34"/>
      <c r="T166" s="34"/>
    </row>
    <row r="167" spans="1:20" ht="15" customHeight="1" x14ac:dyDescent="0.35">
      <c r="A167" s="792">
        <f t="shared" ref="A167" si="25">+A166+1</f>
        <v>3</v>
      </c>
      <c r="B167" s="819"/>
      <c r="C167" s="1007" t="s">
        <v>252</v>
      </c>
      <c r="D167" s="766">
        <v>25.4</v>
      </c>
      <c r="E167" s="768" t="s">
        <v>80</v>
      </c>
      <c r="F167" s="764" t="str">
        <f>VLOOKUP(E167,$N$7:$O$105,2,0)</f>
        <v>Corbuches</v>
      </c>
      <c r="G167" s="764" t="s">
        <v>87</v>
      </c>
      <c r="H167" s="764" t="str">
        <f>IF(G167="F","Rouge","Jaune")</f>
        <v>Jaune</v>
      </c>
      <c r="I167" s="1022" t="str">
        <f>IFERROR(IF(G167="F",VLOOKUP(C167,'RES_B+N_D'!$A$9:$Q$37,17,0),""),"-")</f>
        <v/>
      </c>
      <c r="J167" s="774">
        <f>IFERROR(IF(G167="H",VLOOKUP(C167,RES_B_M!$A$9:$Q$198,16,0),""),"-")</f>
        <v>0</v>
      </c>
      <c r="K167" s="774" t="str">
        <f>IFERROR(IF(G167="H",VLOOKUP(C167,RES_N_M!$A$9:$Q$92,16,0),""),"-")</f>
        <v>-</v>
      </c>
      <c r="L167" s="1008" t="str">
        <f>IFERROR(IF(D167&gt;36,VLOOKUP(C167,'RES_N_&gt;36'!$A$9:$Q$42,17,0),""),"-")</f>
        <v/>
      </c>
      <c r="M167" s="747"/>
      <c r="N167" s="753"/>
      <c r="O167" s="754"/>
      <c r="P167" s="34"/>
      <c r="Q167" s="1030"/>
      <c r="R167" s="6"/>
      <c r="S167" s="34"/>
      <c r="T167" s="34"/>
    </row>
    <row r="168" spans="1:20" ht="15" customHeight="1" x14ac:dyDescent="0.35">
      <c r="A168" s="792">
        <v>3</v>
      </c>
      <c r="B168" s="819"/>
      <c r="C168" s="1009" t="s">
        <v>181</v>
      </c>
      <c r="D168" s="766">
        <v>14</v>
      </c>
      <c r="E168" s="768" t="s">
        <v>80</v>
      </c>
      <c r="F168" s="764" t="str">
        <f>VLOOKUP(E168,$N$7:$O$105,2,0)</f>
        <v>Corbuches</v>
      </c>
      <c r="G168" s="764" t="s">
        <v>87</v>
      </c>
      <c r="H168" s="764" t="str">
        <f>IF(G168="F","Rouge","Jaune")</f>
        <v>Jaune</v>
      </c>
      <c r="I168" s="1022" t="str">
        <f>IFERROR(IF(G168="F",VLOOKUP(C168,'RES_B+N_D'!$A$9:$Q$37,17,0),""),"-")</f>
        <v/>
      </c>
      <c r="J168" s="774">
        <f>IFERROR(IF(G168="H",VLOOKUP(C168,RES_B_M!$A$9:$Q$198,16,0),""),"-")</f>
        <v>0</v>
      </c>
      <c r="K168" s="774" t="str">
        <f>IFERROR(IF(G168="H",VLOOKUP(C168,RES_N_M!$A$9:$Q$92,16,0),""),"-")</f>
        <v>-</v>
      </c>
      <c r="L168" s="1008" t="str">
        <f>IFERROR(IF(D168&gt;36,VLOOKUP(C168,'RES_N_&gt;36'!$A$9:$Q$42,17,0),""),"-")</f>
        <v/>
      </c>
      <c r="M168" s="747"/>
      <c r="N168" s="753"/>
      <c r="O168" s="754"/>
      <c r="P168" s="34"/>
      <c r="Q168" s="1030"/>
      <c r="R168" s="6"/>
      <c r="S168" s="34"/>
      <c r="T168" s="34"/>
    </row>
    <row r="169" spans="1:20" ht="15" customHeight="1" x14ac:dyDescent="0.35">
      <c r="A169" s="792">
        <f t="shared" ref="A169" si="26">+A168+1</f>
        <v>4</v>
      </c>
      <c r="B169" s="819"/>
      <c r="C169" s="1007" t="s">
        <v>253</v>
      </c>
      <c r="D169" s="766">
        <v>28.3</v>
      </c>
      <c r="E169" s="768" t="s">
        <v>80</v>
      </c>
      <c r="F169" s="764" t="str">
        <f>VLOOKUP(E169,$N$7:$O$105,2,0)</f>
        <v>Corbuches</v>
      </c>
      <c r="G169" s="764" t="s">
        <v>87</v>
      </c>
      <c r="H169" s="764" t="str">
        <f>IF(G169="F","Rouge","Jaune")</f>
        <v>Jaune</v>
      </c>
      <c r="I169" s="1022" t="str">
        <f>IFERROR(IF(G169="F",VLOOKUP(C169,'RES_B+N_D'!$A$9:$Q$37,17,0),""),"-")</f>
        <v/>
      </c>
      <c r="J169" s="774">
        <f>IFERROR(IF(G169="H",VLOOKUP(C169,RES_B_M!$A$9:$Q$198,16,0),""),"-")</f>
        <v>0</v>
      </c>
      <c r="K169" s="774" t="str">
        <f>IFERROR(IF(G169="H",VLOOKUP(C169,RES_N_M!$A$9:$Q$92,16,0),""),"-")</f>
        <v>-</v>
      </c>
      <c r="L169" s="1008" t="str">
        <f>IFERROR(IF(D169&gt;36,VLOOKUP(C169,'RES_N_&gt;36'!$A$9:$Q$42,17,0),""),"-")</f>
        <v/>
      </c>
      <c r="M169" s="747"/>
      <c r="N169" s="753"/>
      <c r="O169" s="754"/>
      <c r="P169" s="34"/>
      <c r="Q169" s="1030"/>
      <c r="R169" s="6"/>
      <c r="S169" s="34"/>
      <c r="T169" s="34"/>
    </row>
    <row r="170" spans="1:20" ht="15" customHeight="1" x14ac:dyDescent="0.35">
      <c r="A170" s="792">
        <v>4</v>
      </c>
      <c r="B170" s="819"/>
      <c r="C170" s="1007" t="s">
        <v>432</v>
      </c>
      <c r="D170" s="766">
        <v>9.9</v>
      </c>
      <c r="E170" s="768" t="s">
        <v>80</v>
      </c>
      <c r="F170" s="764" t="s">
        <v>12</v>
      </c>
      <c r="G170" s="764" t="s">
        <v>87</v>
      </c>
      <c r="H170" s="764" t="s">
        <v>317</v>
      </c>
      <c r="I170" s="1022" t="str">
        <f>IFERROR(IF(G170="F",VLOOKUP(C170,'RES_B+N_D'!$A$9:$Q$37,17,0),""),"-")</f>
        <v/>
      </c>
      <c r="J170" s="774">
        <f>IFERROR(IF(G170="H",VLOOKUP(C170,RES_B_M!$A$9:$Q$198,16,0),""),"-")</f>
        <v>41</v>
      </c>
      <c r="K170" s="774" t="str">
        <f>IFERROR(IF(G170="H",VLOOKUP(C170,RES_N_M!$A$9:$Q$92,16,0),""),"-")</f>
        <v>-</v>
      </c>
      <c r="L170" s="1008" t="str">
        <f>IFERROR(IF(D170&gt;36,VLOOKUP(C170,'RES_N_&gt;36'!$A$9:$Q$42,17,0),""),"-")</f>
        <v/>
      </c>
      <c r="M170" s="747"/>
      <c r="N170" s="753"/>
      <c r="O170" s="754"/>
      <c r="P170" s="34"/>
      <c r="Q170" s="1030"/>
      <c r="R170" s="6"/>
      <c r="S170" s="34"/>
      <c r="T170" s="34"/>
    </row>
    <row r="171" spans="1:20" ht="15" customHeight="1" x14ac:dyDescent="0.35">
      <c r="A171" s="792">
        <f t="shared" ref="A171" si="27">+A170+1</f>
        <v>5</v>
      </c>
      <c r="B171" s="819"/>
      <c r="C171" s="1007" t="s">
        <v>431</v>
      </c>
      <c r="D171" s="766">
        <v>10.8</v>
      </c>
      <c r="E171" s="768" t="s">
        <v>80</v>
      </c>
      <c r="F171" s="764" t="s">
        <v>12</v>
      </c>
      <c r="G171" s="764" t="s">
        <v>87</v>
      </c>
      <c r="H171" s="764" t="s">
        <v>317</v>
      </c>
      <c r="I171" s="1022" t="str">
        <f>IFERROR(IF(G171="F",VLOOKUP(C171,'RES_B+N_D'!$A$9:$Q$37,17,0),""),"-")</f>
        <v/>
      </c>
      <c r="J171" s="774">
        <f>IFERROR(IF(G171="H",VLOOKUP(C171,RES_B_M!$A$9:$Q$198,16,0),""),"-")</f>
        <v>28</v>
      </c>
      <c r="K171" s="774">
        <f>IFERROR(IF(G171="H",VLOOKUP(C171,RES_N_M!$A$9:$Q$92,16,0),""),"-")</f>
        <v>18</v>
      </c>
      <c r="L171" s="1008" t="str">
        <f>IFERROR(IF(D171&gt;36,VLOOKUP(C171,'RES_N_&gt;36'!$A$9:$Q$42,17,0),""),"-")</f>
        <v/>
      </c>
      <c r="M171" s="747"/>
      <c r="N171" s="753"/>
      <c r="O171" s="754"/>
      <c r="P171" s="34"/>
      <c r="Q171" s="1030"/>
      <c r="R171" s="6"/>
      <c r="S171" s="34"/>
      <c r="T171" s="34"/>
    </row>
    <row r="172" spans="1:20" ht="15" customHeight="1" x14ac:dyDescent="0.35">
      <c r="A172" s="792">
        <v>5</v>
      </c>
      <c r="B172" s="819"/>
      <c r="C172" s="1007" t="s">
        <v>236</v>
      </c>
      <c r="D172" s="766">
        <v>18.8</v>
      </c>
      <c r="E172" s="768" t="s">
        <v>80</v>
      </c>
      <c r="F172" s="764" t="str">
        <f>VLOOKUP(E172,$N$7:$O$105,2,0)</f>
        <v>Corbuches</v>
      </c>
      <c r="G172" s="764" t="s">
        <v>87</v>
      </c>
      <c r="H172" s="764" t="str">
        <f t="shared" ref="H172:H178" si="28">IF(G172="F","Rouge","Jaune")</f>
        <v>Jaune</v>
      </c>
      <c r="I172" s="1022" t="str">
        <f>IFERROR(IF(G172="F",VLOOKUP(C172,'RES_B+N_D'!$A$9:$Q$37,17,0),""),"-")</f>
        <v/>
      </c>
      <c r="J172" s="774">
        <f>IFERROR(IF(G172="H",VLOOKUP(C172,RES_B_M!$A$9:$Q$198,16,0),""),"-")</f>
        <v>12</v>
      </c>
      <c r="K172" s="774">
        <f>IFERROR(IF(G172="H",VLOOKUP(C172,RES_N_M!$A$9:$Q$92,16,0),""),"-")</f>
        <v>10</v>
      </c>
      <c r="L172" s="1008" t="str">
        <f>IFERROR(IF(D172&gt;36,VLOOKUP(C172,'RES_N_&gt;36'!$A$9:$Q$42,17,0),""),"-")</f>
        <v/>
      </c>
      <c r="M172" s="747"/>
      <c r="N172" s="753"/>
      <c r="O172" s="754"/>
      <c r="P172" s="34"/>
      <c r="Q172" s="1030"/>
      <c r="R172" s="6"/>
      <c r="S172" s="34"/>
      <c r="T172" s="34"/>
    </row>
    <row r="173" spans="1:20" ht="15" customHeight="1" x14ac:dyDescent="0.35">
      <c r="A173" s="792">
        <f t="shared" ref="A173" si="29">+A172+1</f>
        <v>6</v>
      </c>
      <c r="B173" s="819"/>
      <c r="C173" s="1007" t="s">
        <v>259</v>
      </c>
      <c r="D173" s="766">
        <v>27.1</v>
      </c>
      <c r="E173" s="768" t="s">
        <v>80</v>
      </c>
      <c r="F173" s="764" t="str">
        <f>VLOOKUP(E173,$N$7:$O$105,2,0)</f>
        <v>Corbuches</v>
      </c>
      <c r="G173" s="764" t="s">
        <v>87</v>
      </c>
      <c r="H173" s="764" t="str">
        <f t="shared" si="28"/>
        <v>Jaune</v>
      </c>
      <c r="I173" s="1022" t="str">
        <f>IFERROR(IF(G173="F",VLOOKUP(C173,'RES_B+N_D'!$A$9:$Q$37,17,0),""),"-")</f>
        <v/>
      </c>
      <c r="J173" s="774">
        <f>IFERROR(IF(G173="H",VLOOKUP(C173,RES_B_M!$A$9:$Q$198,16,0),""),"-")</f>
        <v>0</v>
      </c>
      <c r="K173" s="774" t="str">
        <f>IFERROR(IF(G173="H",VLOOKUP(C173,RES_N_M!$A$9:$Q$92,16,0),""),"-")</f>
        <v>-</v>
      </c>
      <c r="L173" s="1008" t="str">
        <f>IFERROR(IF(D173&gt;36,VLOOKUP(C173,'RES_N_&gt;36'!$A$9:$Q$42,17,0),""),"-")</f>
        <v/>
      </c>
      <c r="M173" s="747"/>
      <c r="N173" s="753"/>
      <c r="O173" s="754"/>
      <c r="P173" s="34"/>
      <c r="Q173" s="1030"/>
      <c r="R173" s="6"/>
      <c r="S173" s="34"/>
      <c r="T173" s="34"/>
    </row>
    <row r="174" spans="1:20" ht="15" customHeight="1" x14ac:dyDescent="0.35">
      <c r="A174" s="792">
        <v>6</v>
      </c>
      <c r="B174" s="819"/>
      <c r="C174" s="1007" t="s">
        <v>254</v>
      </c>
      <c r="D174" s="766">
        <v>28.4</v>
      </c>
      <c r="E174" s="768" t="s">
        <v>80</v>
      </c>
      <c r="F174" s="764" t="str">
        <f>VLOOKUP(E174,$N$7:$O$105,2,0)</f>
        <v>Corbuches</v>
      </c>
      <c r="G174" s="764" t="s">
        <v>87</v>
      </c>
      <c r="H174" s="764" t="str">
        <f t="shared" si="28"/>
        <v>Jaune</v>
      </c>
      <c r="I174" s="1022" t="str">
        <f>IFERROR(IF(G174="F",VLOOKUP(C174,'RES_B+N_D'!$A$9:$Q$37,17,0),""),"-")</f>
        <v/>
      </c>
      <c r="J174" s="774">
        <f>IFERROR(IF(G174="H",VLOOKUP(C174,RES_B_M!$A$9:$Q$198,16,0),""),"-")</f>
        <v>0</v>
      </c>
      <c r="K174" s="774" t="str">
        <f>IFERROR(IF(G174="H",VLOOKUP(C174,RES_N_M!$A$9:$Q$92,16,0),""),"-")</f>
        <v>-</v>
      </c>
      <c r="L174" s="1008" t="str">
        <f>IFERROR(IF(D174&gt;36,VLOOKUP(C174,'RES_N_&gt;36'!$A$9:$Q$42,17,0),""),"-")</f>
        <v/>
      </c>
      <c r="M174" s="747"/>
      <c r="N174" s="753"/>
      <c r="O174" s="754"/>
      <c r="P174" s="34"/>
      <c r="Q174" s="1030"/>
      <c r="R174" s="6"/>
      <c r="S174" s="34"/>
      <c r="T174" s="34"/>
    </row>
    <row r="175" spans="1:20" ht="15" customHeight="1" x14ac:dyDescent="0.35">
      <c r="A175" s="792">
        <f t="shared" ref="A175" si="30">+A174+1</f>
        <v>7</v>
      </c>
      <c r="B175" s="819"/>
      <c r="C175" s="1007" t="s">
        <v>261</v>
      </c>
      <c r="D175" s="766">
        <v>29.7</v>
      </c>
      <c r="E175" s="768" t="s">
        <v>80</v>
      </c>
      <c r="F175" s="764" t="str">
        <f>VLOOKUP(E175,$N$7:$O$105,2,0)</f>
        <v>Corbuches</v>
      </c>
      <c r="G175" s="764" t="s">
        <v>87</v>
      </c>
      <c r="H175" s="764" t="str">
        <f t="shared" si="28"/>
        <v>Jaune</v>
      </c>
      <c r="I175" s="1022" t="str">
        <f>IFERROR(IF(G175="F",VLOOKUP(C175,'RES_B+N_D'!$A$9:$Q$37,17,0),""),"-")</f>
        <v/>
      </c>
      <c r="J175" s="774">
        <f>IFERROR(IF(G175="H",VLOOKUP(C175,RES_B_M!$A$9:$Q$198,16,0),""),"-")</f>
        <v>0</v>
      </c>
      <c r="K175" s="774" t="str">
        <f>IFERROR(IF(G175="H",VLOOKUP(C175,RES_N_M!$A$9:$Q$92,16,0),""),"-")</f>
        <v>-</v>
      </c>
      <c r="L175" s="1008" t="str">
        <f>IFERROR(IF(D175&gt;36,VLOOKUP(C175,'RES_N_&gt;36'!$A$9:$Q$42,17,0),""),"-")</f>
        <v/>
      </c>
      <c r="M175" s="747"/>
      <c r="N175" s="753"/>
      <c r="O175" s="754"/>
      <c r="P175" s="34"/>
      <c r="Q175" s="1030"/>
      <c r="R175" s="6"/>
      <c r="S175" s="34"/>
      <c r="T175" s="34"/>
    </row>
    <row r="176" spans="1:20" ht="15" customHeight="1" x14ac:dyDescent="0.35">
      <c r="A176" s="792">
        <v>7</v>
      </c>
      <c r="B176" s="819"/>
      <c r="C176" s="1007" t="s">
        <v>173</v>
      </c>
      <c r="D176" s="766">
        <v>18.2</v>
      </c>
      <c r="E176" s="768" t="s">
        <v>80</v>
      </c>
      <c r="F176" s="764" t="str">
        <f>VLOOKUP(E176,$N$7:$O$105,2,0)</f>
        <v>Corbuches</v>
      </c>
      <c r="G176" s="764" t="s">
        <v>87</v>
      </c>
      <c r="H176" s="764" t="str">
        <f t="shared" si="28"/>
        <v>Jaune</v>
      </c>
      <c r="I176" s="1022" t="str">
        <f>IFERROR(IF(G176="F",VLOOKUP(C176,'RES_B+N_D'!$A$9:$Q$37,17,0),""),"-")</f>
        <v/>
      </c>
      <c r="J176" s="774">
        <f>IFERROR(IF(G176="H",VLOOKUP(C176,RES_B_M!$A$9:$Q$198,16,0),""),"-")</f>
        <v>0</v>
      </c>
      <c r="K176" s="774" t="str">
        <f>IFERROR(IF(G176="H",VLOOKUP(C176,RES_N_M!$A$9:$Q$92,16,0),""),"-")</f>
        <v>-</v>
      </c>
      <c r="L176" s="1008" t="str">
        <f>IFERROR(IF(D176&gt;36,VLOOKUP(C176,'RES_N_&gt;36'!$A$9:$Q$42,17,0),""),"-")</f>
        <v/>
      </c>
      <c r="M176" s="747"/>
      <c r="N176" s="753"/>
      <c r="O176" s="754"/>
      <c r="P176" s="34"/>
      <c r="Q176" s="1030"/>
      <c r="R176" s="6"/>
      <c r="S176" s="34"/>
      <c r="T176" s="34"/>
    </row>
    <row r="177" spans="1:21" ht="15" customHeight="1" x14ac:dyDescent="0.35">
      <c r="A177" s="792">
        <f t="shared" ref="A177" si="31">+A176+1</f>
        <v>8</v>
      </c>
      <c r="B177" s="819"/>
      <c r="C177" s="1009" t="s">
        <v>289</v>
      </c>
      <c r="D177" s="766">
        <v>44</v>
      </c>
      <c r="E177" s="768" t="s">
        <v>80</v>
      </c>
      <c r="F177" s="764" t="str">
        <f>VLOOKUP(E177,$N$7:$O$105,2,0)</f>
        <v>Corbuches</v>
      </c>
      <c r="G177" s="770" t="s">
        <v>87</v>
      </c>
      <c r="H177" s="764" t="str">
        <f t="shared" si="28"/>
        <v>Jaune</v>
      </c>
      <c r="I177" s="1022" t="str">
        <f>IFERROR(IF(G177="F",VLOOKUP(C177,'RES_B+N_D'!$A$9:$Q$37,17,0),""),"-")</f>
        <v/>
      </c>
      <c r="J177" s="774">
        <f>IFERROR(IF(G177="H",VLOOKUP(C177,RES_B_M!$A$9:$Q$198,16,0),""),"-")</f>
        <v>0</v>
      </c>
      <c r="K177" s="774" t="str">
        <f>IFERROR(IF(G177="H",VLOOKUP(C177,RES_N_M!$A$9:$Q$92,16,0),""),"-")</f>
        <v>-</v>
      </c>
      <c r="L177" s="1008">
        <f>IFERROR(IF(D177&gt;36,VLOOKUP(C177,'RES_N_&gt;36'!$A$9:$Q$42,17,0),""),"-")</f>
        <v>6</v>
      </c>
      <c r="M177" s="747"/>
      <c r="N177" s="753"/>
      <c r="O177" s="754"/>
      <c r="P177" s="34"/>
      <c r="Q177" s="1030"/>
      <c r="R177" s="6"/>
      <c r="S177" s="34"/>
      <c r="T177" s="34"/>
    </row>
    <row r="178" spans="1:21" ht="15" customHeight="1" x14ac:dyDescent="0.35">
      <c r="A178" s="792">
        <v>8</v>
      </c>
      <c r="B178" s="819"/>
      <c r="C178" s="1009" t="s">
        <v>273</v>
      </c>
      <c r="D178" s="766">
        <v>19</v>
      </c>
      <c r="E178" s="768" t="s">
        <v>80</v>
      </c>
      <c r="F178" s="764" t="str">
        <f>VLOOKUP(E178,$N$7:$O$105,2,0)</f>
        <v>Corbuches</v>
      </c>
      <c r="G178" s="764" t="s">
        <v>87</v>
      </c>
      <c r="H178" s="764" t="str">
        <f t="shared" si="28"/>
        <v>Jaune</v>
      </c>
      <c r="I178" s="1022" t="str">
        <f>IFERROR(IF(G178="F",VLOOKUP(C178,'RES_B+N_D'!$A$9:$Q$37,17,0),""),"-")</f>
        <v/>
      </c>
      <c r="J178" s="774">
        <f>IFERROR(IF(G178="H",VLOOKUP(C178,RES_B_M!$A$9:$Q$198,16,0),""),"-")</f>
        <v>0</v>
      </c>
      <c r="K178" s="774" t="str">
        <f>IFERROR(IF(G178="H",VLOOKUP(C178,RES_N_M!$A$9:$Q$92,16,0),""),"-")</f>
        <v>-</v>
      </c>
      <c r="L178" s="1008" t="str">
        <f>IFERROR(IF(D178&gt;36,VLOOKUP(C178,'RES_N_&gt;36'!$A$9:$Q$42,17,0),""),"-")</f>
        <v/>
      </c>
      <c r="M178" s="747"/>
      <c r="N178" s="753"/>
      <c r="O178" s="754"/>
      <c r="P178" s="34"/>
      <c r="Q178" s="1030"/>
      <c r="R178" s="6"/>
      <c r="S178" s="34"/>
      <c r="T178" s="34"/>
    </row>
    <row r="179" spans="1:21" ht="15" customHeight="1" x14ac:dyDescent="0.35">
      <c r="A179" s="792">
        <f t="shared" ref="A179" si="32">+A178+1</f>
        <v>9</v>
      </c>
      <c r="B179" s="819"/>
      <c r="C179" s="1007" t="s">
        <v>345</v>
      </c>
      <c r="D179" s="766">
        <v>29.5</v>
      </c>
      <c r="E179" s="768" t="s">
        <v>80</v>
      </c>
      <c r="F179" s="764" t="s">
        <v>12</v>
      </c>
      <c r="G179" s="764" t="s">
        <v>87</v>
      </c>
      <c r="H179" s="764" t="s">
        <v>317</v>
      </c>
      <c r="I179" s="1022" t="str">
        <f>IFERROR(IF(G179="F",VLOOKUP(C179,'RES_B+N_D'!$A$9:$Q$37,17,0),""),"-")</f>
        <v/>
      </c>
      <c r="J179" s="774">
        <f>IFERROR(IF(G179="H",VLOOKUP(C179,RES_B_M!$A$9:$Q$198,16,0),""),"-")</f>
        <v>0</v>
      </c>
      <c r="K179" s="774" t="str">
        <f>IFERROR(IF(G179="H",VLOOKUP(C179,RES_N_M!$A$9:$Q$92,16,0),""),"-")</f>
        <v>-</v>
      </c>
      <c r="L179" s="1008" t="str">
        <f>IFERROR(IF(D179&gt;36,VLOOKUP(C179,'RES_N_&gt;36'!$A$9:$Q$42,17,0),""),"-")</f>
        <v/>
      </c>
      <c r="M179" s="747"/>
      <c r="N179" s="753"/>
      <c r="O179" s="754"/>
      <c r="P179" s="34"/>
      <c r="Q179" s="1030"/>
      <c r="R179" s="6"/>
      <c r="S179" s="34"/>
      <c r="T179" s="34"/>
    </row>
    <row r="180" spans="1:21" ht="15" customHeight="1" x14ac:dyDescent="0.35">
      <c r="A180" s="792">
        <v>9</v>
      </c>
      <c r="B180" s="819"/>
      <c r="C180" s="1009" t="s">
        <v>274</v>
      </c>
      <c r="D180" s="766">
        <v>14.6</v>
      </c>
      <c r="E180" s="768" t="s">
        <v>80</v>
      </c>
      <c r="F180" s="764" t="str">
        <f>VLOOKUP(E180,$N$7:$O$105,2,0)</f>
        <v>Corbuches</v>
      </c>
      <c r="G180" s="764" t="s">
        <v>87</v>
      </c>
      <c r="H180" s="764" t="str">
        <f>IF(G180="F","Rouge","Jaune")</f>
        <v>Jaune</v>
      </c>
      <c r="I180" s="1022" t="str">
        <f>IFERROR(IF(G180="F",VLOOKUP(C180,'RES_B+N_D'!$A$9:$Q$37,17,0),""),"-")</f>
        <v/>
      </c>
      <c r="J180" s="774">
        <f>IFERROR(IF(G180="H",VLOOKUP(C180,RES_B_M!$A$9:$Q$198,16,0),""),"-")</f>
        <v>0</v>
      </c>
      <c r="K180" s="774" t="str">
        <f>IFERROR(IF(G180="H",VLOOKUP(C180,RES_N_M!$A$9:$Q$92,16,0),""),"-")</f>
        <v>-</v>
      </c>
      <c r="L180" s="1008" t="str">
        <f>IFERROR(IF(D180&gt;36,VLOOKUP(C180,'RES_N_&gt;36'!$A$9:$Q$42,17,0),""),"-")</f>
        <v/>
      </c>
      <c r="M180" s="747"/>
      <c r="N180" s="753"/>
      <c r="O180" s="754"/>
      <c r="P180" s="34"/>
      <c r="Q180" s="1030"/>
      <c r="R180" s="6"/>
      <c r="S180" s="34"/>
      <c r="T180" s="34"/>
    </row>
    <row r="181" spans="1:21" ht="15" customHeight="1" x14ac:dyDescent="0.35">
      <c r="A181" s="792">
        <f t="shared" ref="A181" si="33">+A180+1</f>
        <v>10</v>
      </c>
      <c r="B181" s="819"/>
      <c r="C181" s="1007" t="s">
        <v>81</v>
      </c>
      <c r="D181" s="766">
        <v>28.8</v>
      </c>
      <c r="E181" s="768" t="s">
        <v>80</v>
      </c>
      <c r="F181" s="764" t="str">
        <f>VLOOKUP(E181,$N$7:$O$105,2,0)</f>
        <v>Corbuches</v>
      </c>
      <c r="G181" s="764" t="s">
        <v>87</v>
      </c>
      <c r="H181" s="764" t="str">
        <f>IF(G181="F","Rouge","Jaune")</f>
        <v>Jaune</v>
      </c>
      <c r="I181" s="1022" t="str">
        <f>IFERROR(IF(G181="F",VLOOKUP(C181,'RES_B+N_D'!$A$9:$Q$37,17,0),""),"-")</f>
        <v/>
      </c>
      <c r="J181" s="774">
        <f>IFERROR(IF(G181="H",VLOOKUP(C181,RES_B_M!$A$9:$Q$198,16,0),""),"-")</f>
        <v>0</v>
      </c>
      <c r="K181" s="774">
        <f>IFERROR(IF(G181="H",VLOOKUP(C181,RES_N_M!$A$9:$Q$92,16,0),""),"-")</f>
        <v>15</v>
      </c>
      <c r="L181" s="1008" t="str">
        <f>IFERROR(IF(D181&gt;36,VLOOKUP(C181,'RES_N_&gt;36'!$A$9:$Q$42,17,0),""),"-")</f>
        <v/>
      </c>
      <c r="M181" s="747"/>
      <c r="N181" s="753"/>
      <c r="O181" s="754"/>
      <c r="P181" s="34"/>
      <c r="Q181" s="1030"/>
      <c r="R181" s="6"/>
      <c r="S181" s="34"/>
      <c r="T181" s="34"/>
    </row>
    <row r="182" spans="1:21" ht="15" customHeight="1" x14ac:dyDescent="0.35">
      <c r="A182" s="792">
        <v>10</v>
      </c>
      <c r="B182" s="819"/>
      <c r="C182" s="1007" t="s">
        <v>333</v>
      </c>
      <c r="D182" s="766">
        <v>17.3</v>
      </c>
      <c r="E182" s="768" t="s">
        <v>234</v>
      </c>
      <c r="F182" s="764" t="s">
        <v>12</v>
      </c>
      <c r="G182" s="764" t="s">
        <v>87</v>
      </c>
      <c r="H182" s="764" t="s">
        <v>317</v>
      </c>
      <c r="I182" s="1022" t="str">
        <f>IFERROR(IF(G182="F",VLOOKUP(C182,'RES_B+N_D'!$A$9:$Q$37,17,0),""),"-")</f>
        <v/>
      </c>
      <c r="J182" s="774">
        <f>IFERROR(IF(G182="H",VLOOKUP(C182,RES_B_M!$A$9:$Q$198,16,0),""),"-")</f>
        <v>0</v>
      </c>
      <c r="K182" s="774" t="str">
        <f>IFERROR(IF(G182="H",VLOOKUP(C182,RES_N_M!$A$9:$Q$92,16,0),""),"-")</f>
        <v>-</v>
      </c>
      <c r="L182" s="1008" t="str">
        <f>IFERROR(IF(D182&gt;36,VLOOKUP(C182,'RES_N_&gt;36'!$A$9:$Q$42,17,0),""),"-")</f>
        <v/>
      </c>
      <c r="M182" s="747"/>
      <c r="N182" s="753"/>
      <c r="O182" s="754"/>
      <c r="P182" s="34"/>
      <c r="Q182" s="1030"/>
      <c r="R182" s="6"/>
      <c r="S182" s="34"/>
      <c r="T182" s="34"/>
    </row>
    <row r="183" spans="1:21" ht="15" customHeight="1" x14ac:dyDescent="0.35">
      <c r="A183" s="792">
        <f t="shared" ref="A183" si="34">+A182+1</f>
        <v>11</v>
      </c>
      <c r="B183" s="819"/>
      <c r="C183" s="1007" t="s">
        <v>262</v>
      </c>
      <c r="D183" s="766">
        <v>12.1</v>
      </c>
      <c r="E183" s="768" t="s">
        <v>80</v>
      </c>
      <c r="F183" s="764" t="str">
        <f>VLOOKUP(E183,$N$7:$O$105,2,0)</f>
        <v>Corbuches</v>
      </c>
      <c r="G183" s="764" t="s">
        <v>87</v>
      </c>
      <c r="H183" s="764" t="str">
        <f>IF(G183="F","Rouge","Jaune")</f>
        <v>Jaune</v>
      </c>
      <c r="I183" s="1022" t="str">
        <f>IFERROR(IF(G183="F",VLOOKUP(C183,'RES_B+N_D'!$A$9:$Q$37,17,0),""),"-")</f>
        <v/>
      </c>
      <c r="J183" s="774">
        <f>IFERROR(IF(G183="H",VLOOKUP(C183,RES_B_M!$A$9:$Q$198,16,0),""),"-")</f>
        <v>43</v>
      </c>
      <c r="K183" s="774">
        <f>IFERROR(IF(G183="H",VLOOKUP(C183,RES_N_M!$A$9:$Q$92,16,0),""),"-")</f>
        <v>17</v>
      </c>
      <c r="L183" s="1008" t="str">
        <f>IFERROR(IF(D183&gt;36,VLOOKUP(C183,'RES_N_&gt;36'!$A$9:$Q$42,17,0),""),"-")</f>
        <v/>
      </c>
      <c r="M183" s="747"/>
      <c r="N183" s="753"/>
      <c r="O183" s="754"/>
      <c r="P183" s="34"/>
      <c r="Q183" s="1030"/>
      <c r="R183" s="6"/>
      <c r="S183" s="34"/>
      <c r="T183" s="34"/>
    </row>
    <row r="184" spans="1:21" ht="15" customHeight="1" x14ac:dyDescent="0.35">
      <c r="A184" s="792">
        <v>11</v>
      </c>
      <c r="B184" s="819"/>
      <c r="C184" s="1007" t="s">
        <v>250</v>
      </c>
      <c r="D184" s="766">
        <v>29.5</v>
      </c>
      <c r="E184" s="768" t="s">
        <v>80</v>
      </c>
      <c r="F184" s="764" t="str">
        <f>VLOOKUP(E184,$N$7:$O$105,2,0)</f>
        <v>Corbuches</v>
      </c>
      <c r="G184" s="764" t="s">
        <v>87</v>
      </c>
      <c r="H184" s="764" t="str">
        <f>IF(G184="F","Rouge","Jaune")</f>
        <v>Jaune</v>
      </c>
      <c r="I184" s="1022" t="str">
        <f>IFERROR(IF(G184="F",VLOOKUP(C184,'RES_B+N_D'!$A$9:$Q$37,17,0),""),"-")</f>
        <v/>
      </c>
      <c r="J184" s="774">
        <f>IFERROR(IF(G184="H",VLOOKUP(C184,RES_B_M!$A$9:$Q$198,16,0),""),"-")</f>
        <v>0</v>
      </c>
      <c r="K184" s="774" t="str">
        <f>IFERROR(IF(G184="H",VLOOKUP(C184,RES_N_M!$A$9:$Q$92,16,0),""),"-")</f>
        <v>-</v>
      </c>
      <c r="L184" s="1008" t="str">
        <f>IFERROR(IF(D184&gt;36,VLOOKUP(C184,'RES_N_&gt;36'!$A$9:$Q$42,17,0),""),"-")</f>
        <v/>
      </c>
      <c r="M184" s="747"/>
      <c r="N184" s="753"/>
      <c r="O184" s="754"/>
      <c r="P184" s="34"/>
      <c r="Q184" s="1030"/>
      <c r="R184" s="6"/>
      <c r="S184" s="34"/>
      <c r="T184" s="34"/>
      <c r="U184" s="54"/>
    </row>
    <row r="185" spans="1:21" ht="15" customHeight="1" x14ac:dyDescent="0.35">
      <c r="A185" s="792">
        <f t="shared" ref="A185" si="35">+A184+1</f>
        <v>12</v>
      </c>
      <c r="B185" s="819"/>
      <c r="C185" s="1009" t="s">
        <v>272</v>
      </c>
      <c r="D185" s="766">
        <v>10.5</v>
      </c>
      <c r="E185" s="768" t="s">
        <v>80</v>
      </c>
      <c r="F185" s="764" t="str">
        <f>VLOOKUP(E185,$N$7:$O$105,2,0)</f>
        <v>Corbuches</v>
      </c>
      <c r="G185" s="764" t="s">
        <v>87</v>
      </c>
      <c r="H185" s="764" t="str">
        <f>IF(G185="F","Rouge","Jaune")</f>
        <v>Jaune</v>
      </c>
      <c r="I185" s="1022" t="str">
        <f>IFERROR(IF(G185="F",VLOOKUP(C185,'RES_B+N_D'!$A$9:$Q$37,17,0),""),"-")</f>
        <v/>
      </c>
      <c r="J185" s="774">
        <f>IFERROR(IF(G185="H",VLOOKUP(C185,RES_B_M!$A$9:$Q$198,16,0),""),"-")</f>
        <v>139</v>
      </c>
      <c r="K185" s="774">
        <f>IFERROR(IF(G185="H",VLOOKUP(C185,RES_N_M!$A$9:$Q$92,16,0),""),"-")</f>
        <v>79</v>
      </c>
      <c r="L185" s="1008" t="str">
        <f>IFERROR(IF(D185&gt;36,VLOOKUP(C185,'RES_N_&gt;36'!$A$9:$Q$42,17,0),""),"-")</f>
        <v/>
      </c>
      <c r="M185" s="747"/>
      <c r="N185" s="753"/>
      <c r="O185" s="754"/>
      <c r="P185" s="34"/>
      <c r="Q185" s="1030"/>
      <c r="R185" s="6"/>
      <c r="S185" s="34"/>
      <c r="T185" s="34"/>
    </row>
    <row r="186" spans="1:21" ht="15" customHeight="1" x14ac:dyDescent="0.35">
      <c r="A186" s="792">
        <v>12</v>
      </c>
      <c r="B186" s="819"/>
      <c r="C186" s="1007" t="s">
        <v>360</v>
      </c>
      <c r="D186" s="766">
        <v>21.8</v>
      </c>
      <c r="E186" s="768" t="s">
        <v>80</v>
      </c>
      <c r="F186" s="764" t="s">
        <v>12</v>
      </c>
      <c r="G186" s="764" t="s">
        <v>87</v>
      </c>
      <c r="H186" s="764" t="s">
        <v>317</v>
      </c>
      <c r="I186" s="1022" t="str">
        <f>IFERROR(IF(G186="F",VLOOKUP(C186,'RES_B+N_D'!$A$9:$Q$37,17,0),""),"-")</f>
        <v/>
      </c>
      <c r="J186" s="774">
        <f>IFERROR(IF(G186="H",VLOOKUP(C186,RES_B_M!$A$9:$Q$198,16,0),""),"-")</f>
        <v>27</v>
      </c>
      <c r="K186" s="774">
        <f>IFERROR(IF(G186="H",VLOOKUP(C186,RES_N_M!$A$9:$Q$92,16,0),""),"-")</f>
        <v>18</v>
      </c>
      <c r="L186" s="1008" t="str">
        <f>IFERROR(IF(D186&gt;36,VLOOKUP(C186,'RES_N_&gt;36'!$A$9:$Q$42,17,0),""),"-")</f>
        <v/>
      </c>
      <c r="M186" s="747"/>
      <c r="N186" s="753"/>
      <c r="O186" s="754"/>
      <c r="P186" s="34"/>
      <c r="Q186" s="1030"/>
      <c r="R186" s="6"/>
      <c r="S186" s="34"/>
      <c r="T186" s="34"/>
    </row>
    <row r="187" spans="1:21" ht="15" customHeight="1" x14ac:dyDescent="0.35">
      <c r="A187" s="792">
        <f t="shared" ref="A187" si="36">+A186+1</f>
        <v>13</v>
      </c>
      <c r="B187" s="819"/>
      <c r="C187" s="1007" t="s">
        <v>255</v>
      </c>
      <c r="D187" s="766">
        <v>17</v>
      </c>
      <c r="E187" s="768" t="s">
        <v>80</v>
      </c>
      <c r="F187" s="764" t="str">
        <f>VLOOKUP(E187,$N$7:$O$105,2,0)</f>
        <v>Corbuches</v>
      </c>
      <c r="G187" s="764" t="s">
        <v>87</v>
      </c>
      <c r="H187" s="764" t="str">
        <f>IF(G187="F","Rouge","Jaune")</f>
        <v>Jaune</v>
      </c>
      <c r="I187" s="1022" t="str">
        <f>IFERROR(IF(G187="F",VLOOKUP(C187,'RES_B+N_D'!$A$9:$Q$37,17,0),""),"-")</f>
        <v/>
      </c>
      <c r="J187" s="774">
        <f>IFERROR(IF(G187="H",VLOOKUP(C187,RES_B_M!$A$9:$Q$198,16,0),""),"-")</f>
        <v>0</v>
      </c>
      <c r="K187" s="774" t="str">
        <f>IFERROR(IF(G187="H",VLOOKUP(C187,RES_N_M!$A$9:$Q$92,16,0),""),"-")</f>
        <v>-</v>
      </c>
      <c r="L187" s="1008" t="str">
        <f>IFERROR(IF(D187&gt;36,VLOOKUP(C187,'RES_N_&gt;36'!$A$9:$Q$42,17,0),""),"-")</f>
        <v/>
      </c>
      <c r="M187" s="747"/>
      <c r="N187" s="753"/>
      <c r="O187" s="754"/>
      <c r="P187" s="34"/>
      <c r="Q187" s="1030"/>
      <c r="R187" s="6"/>
      <c r="S187" s="34"/>
      <c r="T187" s="34"/>
    </row>
    <row r="188" spans="1:21" ht="15" customHeight="1" thickBot="1" x14ac:dyDescent="0.4">
      <c r="A188" s="792">
        <v>13</v>
      </c>
      <c r="B188" s="820"/>
      <c r="C188" s="1007" t="s">
        <v>287</v>
      </c>
      <c r="D188" s="766">
        <v>25.1</v>
      </c>
      <c r="E188" s="768" t="s">
        <v>288</v>
      </c>
      <c r="F188" s="764" t="s">
        <v>12</v>
      </c>
      <c r="G188" s="764" t="s">
        <v>87</v>
      </c>
      <c r="H188" s="764" t="s">
        <v>317</v>
      </c>
      <c r="I188" s="1022" t="str">
        <f>IFERROR(IF(G188="F",VLOOKUP(C188,'RES_B+N_D'!$A$9:$Q$37,17,0),""),"-")</f>
        <v/>
      </c>
      <c r="J188" s="774">
        <f>IFERROR(IF(G188="H",VLOOKUP(C188,RES_B_M!$A$9:$Q$198,16,0),""),"-")</f>
        <v>0</v>
      </c>
      <c r="K188" s="774" t="str">
        <f>IFERROR(IF(G188="H",VLOOKUP(C188,RES_N_M!$A$9:$Q$92,16,0),""),"-")</f>
        <v>-</v>
      </c>
      <c r="L188" s="1008" t="str">
        <f>IFERROR(IF(D188&gt;36,VLOOKUP(C188,'RES_N_&gt;36'!$A$9:$Q$42,17,0),""),"-")</f>
        <v/>
      </c>
      <c r="M188" s="84"/>
      <c r="N188" s="85"/>
      <c r="O188" s="86"/>
      <c r="P188" s="84"/>
      <c r="Q188" s="1029"/>
      <c r="R188" s="6"/>
      <c r="S188" s="45"/>
      <c r="T188" s="84"/>
    </row>
    <row r="189" spans="1:21" ht="15" customHeight="1" x14ac:dyDescent="0.35">
      <c r="A189" s="793">
        <v>1</v>
      </c>
      <c r="B189" s="821" t="s">
        <v>315</v>
      </c>
      <c r="C189" s="1010" t="s">
        <v>451</v>
      </c>
      <c r="D189" s="985">
        <v>15.4</v>
      </c>
      <c r="E189" s="986" t="s">
        <v>70</v>
      </c>
      <c r="F189" s="786" t="str">
        <f>VLOOKUP(E189,$N$7:$O$105,2,0)</f>
        <v>Réveillon</v>
      </c>
      <c r="G189" s="786" t="s">
        <v>86</v>
      </c>
      <c r="H189" s="786" t="str">
        <f t="shared" ref="H189:H197" si="37">IF(G189="F","Rouge","Jaune")</f>
        <v>Rouge</v>
      </c>
      <c r="I189" s="1023">
        <f>IFERROR(IF(G189="F",VLOOKUP(C189,'RES_B+N_D'!$A$9:$Q$37,17,0),""),"-")</f>
        <v>18</v>
      </c>
      <c r="J189" s="787" t="str">
        <f>IFERROR(IF(G189="H",VLOOKUP(C189,RES_B_M!$A$9:$Q$198,16,0),""),"-")</f>
        <v/>
      </c>
      <c r="K189" s="787" t="str">
        <f>IFERROR(IF(G189="H",VLOOKUP(C189,RES_N_M!$A$9:$Q$92,16,0),""),"-")</f>
        <v/>
      </c>
      <c r="L189" s="1011"/>
      <c r="M189" s="84"/>
      <c r="N189" s="85"/>
      <c r="O189" s="86"/>
      <c r="P189" s="84"/>
      <c r="Q189" s="1029"/>
      <c r="R189" s="6"/>
      <c r="S189" s="45"/>
      <c r="T189" s="84"/>
    </row>
    <row r="190" spans="1:21" ht="15" customHeight="1" x14ac:dyDescent="0.35">
      <c r="A190" s="793">
        <f>+A189+1</f>
        <v>2</v>
      </c>
      <c r="B190" s="822"/>
      <c r="C190" s="1010" t="s">
        <v>460</v>
      </c>
      <c r="D190" s="985">
        <v>15.3</v>
      </c>
      <c r="E190" s="986" t="s">
        <v>70</v>
      </c>
      <c r="F190" s="786" t="str">
        <f>VLOOKUP(E190,$N$7:$O$105,2,0)</f>
        <v>Réveillon</v>
      </c>
      <c r="G190" s="786" t="s">
        <v>86</v>
      </c>
      <c r="H190" s="786" t="str">
        <f t="shared" si="37"/>
        <v>Rouge</v>
      </c>
      <c r="I190" s="1023">
        <f>IFERROR(IF(G190="F",VLOOKUP(C190,'RES_B+N_D'!$A$9:$Q$37,17,0),""),"-")</f>
        <v>9</v>
      </c>
      <c r="J190" s="787"/>
      <c r="K190" s="787"/>
      <c r="L190" s="1011"/>
      <c r="M190" s="747"/>
      <c r="N190" s="753"/>
      <c r="O190" s="754"/>
      <c r="P190" s="34"/>
      <c r="Q190" s="1030"/>
      <c r="R190" s="6"/>
      <c r="S190" s="34"/>
      <c r="T190" s="34"/>
    </row>
    <row r="191" spans="1:21" ht="15" customHeight="1" x14ac:dyDescent="0.35">
      <c r="A191" s="793">
        <f t="shared" ref="A191:A233" si="38">+A190+1</f>
        <v>3</v>
      </c>
      <c r="B191" s="822"/>
      <c r="C191" s="1010" t="s">
        <v>405</v>
      </c>
      <c r="D191" s="985">
        <v>27.1</v>
      </c>
      <c r="E191" s="986" t="s">
        <v>70</v>
      </c>
      <c r="F191" s="786" t="s">
        <v>13</v>
      </c>
      <c r="G191" s="786" t="s">
        <v>86</v>
      </c>
      <c r="H191" s="786" t="str">
        <f t="shared" si="37"/>
        <v>Rouge</v>
      </c>
      <c r="I191" s="1023">
        <f>IFERROR(IF(G191="F",VLOOKUP(C191,'RES_B+N_D'!$A$9:$Q$37,17,0),""),"-")</f>
        <v>17</v>
      </c>
      <c r="J191" s="787" t="str">
        <f>IFERROR(IF(G191="H",VLOOKUP(C191,RES_B_M!$A$9:$Q$198,16,0),""),"-")</f>
        <v/>
      </c>
      <c r="K191" s="787" t="str">
        <f>IFERROR(IF(G191="H",VLOOKUP(C191,RES_N_M!$A$9:$Q$92,16,0),""),"-")</f>
        <v/>
      </c>
      <c r="L191" s="1011" t="str">
        <f>IFERROR(IF(D191&gt;36,VLOOKUP(C191,'RES_N_&gt;36'!$A$9:$Q$42,17,0),""),"-")</f>
        <v/>
      </c>
      <c r="M191" s="747"/>
      <c r="N191" s="753"/>
      <c r="O191" s="754"/>
      <c r="P191" s="34"/>
      <c r="Q191" s="1030"/>
      <c r="R191" s="6"/>
      <c r="S191" s="34"/>
      <c r="T191" s="34"/>
    </row>
    <row r="192" spans="1:21" ht="15" customHeight="1" x14ac:dyDescent="0.35">
      <c r="A192" s="793">
        <f t="shared" si="38"/>
        <v>4</v>
      </c>
      <c r="B192" s="822"/>
      <c r="C192" s="1010" t="s">
        <v>169</v>
      </c>
      <c r="D192" s="985">
        <v>21.9</v>
      </c>
      <c r="E192" s="986" t="s">
        <v>70</v>
      </c>
      <c r="F192" s="786" t="str">
        <f>VLOOKUP(E192,$N$7:$O$105,2,0)</f>
        <v>Réveillon</v>
      </c>
      <c r="G192" s="786" t="s">
        <v>86</v>
      </c>
      <c r="H192" s="786" t="str">
        <f t="shared" si="37"/>
        <v>Rouge</v>
      </c>
      <c r="I192" s="1023">
        <f>IFERROR(IF(G192="F",VLOOKUP(C192,'RES_B+N_D'!$A$9:$Q$37,17,0),""),"-")</f>
        <v>19</v>
      </c>
      <c r="J192" s="787" t="str">
        <f>IFERROR(IF(G192="H",VLOOKUP(C192,RES_B_M!$A$9:$Q$198,16,0),""),"-")</f>
        <v/>
      </c>
      <c r="K192" s="787" t="str">
        <f>IFERROR(IF(G192="H",VLOOKUP(C192,RES_N_M!$A$9:$Q$92,16,0),""),"-")</f>
        <v/>
      </c>
      <c r="L192" s="1011" t="str">
        <f>IFERROR(IF(D192&gt;36,VLOOKUP(C192,'RES_N_&gt;36'!$A$9:$Q$42,17,0),""),"-")</f>
        <v/>
      </c>
      <c r="M192" s="747"/>
      <c r="N192" s="753"/>
      <c r="O192" s="754"/>
      <c r="P192" s="34"/>
      <c r="Q192" s="1030"/>
      <c r="R192" s="6"/>
      <c r="S192" s="34"/>
      <c r="T192" s="34"/>
    </row>
    <row r="193" spans="1:21" ht="15" customHeight="1" x14ac:dyDescent="0.35">
      <c r="A193" s="793">
        <f t="shared" si="38"/>
        <v>5</v>
      </c>
      <c r="B193" s="822"/>
      <c r="C193" s="1010" t="s">
        <v>370</v>
      </c>
      <c r="D193" s="985">
        <v>49.7</v>
      </c>
      <c r="E193" s="986" t="s">
        <v>70</v>
      </c>
      <c r="F193" s="786" t="str">
        <f>VLOOKUP(E193,$N$7:$O$105,2,0)</f>
        <v>Réveillon</v>
      </c>
      <c r="G193" s="786" t="s">
        <v>86</v>
      </c>
      <c r="H193" s="786" t="str">
        <f t="shared" si="37"/>
        <v>Rouge</v>
      </c>
      <c r="I193" s="1023" t="str">
        <f>IFERROR(IF(G193="F",VLOOKUP(C193,'RES_B+N_D'!$A$9:$Q$37,17,0),""),"-")</f>
        <v>-</v>
      </c>
      <c r="J193" s="787" t="str">
        <f>IFERROR(IF(G193="H",VLOOKUP(C193,RES_B_M!$A$9:$Q$198,16,0),""),"-")</f>
        <v/>
      </c>
      <c r="K193" s="787" t="str">
        <f>IFERROR(IF(G193="H",VLOOKUP(C193,RES_N_M!$A$9:$Q$92,16,0),""),"-")</f>
        <v/>
      </c>
      <c r="L193" s="1011"/>
      <c r="M193" s="747"/>
      <c r="N193" s="753"/>
      <c r="O193" s="754"/>
      <c r="P193" s="34"/>
      <c r="Q193" s="1030"/>
      <c r="R193" s="6"/>
      <c r="S193" s="34"/>
      <c r="T193" s="34"/>
    </row>
    <row r="194" spans="1:21" ht="15" customHeight="1" x14ac:dyDescent="0.35">
      <c r="A194" s="793">
        <f t="shared" si="38"/>
        <v>6</v>
      </c>
      <c r="B194" s="822"/>
      <c r="C194" s="1010" t="s">
        <v>463</v>
      </c>
      <c r="D194" s="985">
        <v>37.700000000000003</v>
      </c>
      <c r="E194" s="986" t="s">
        <v>70</v>
      </c>
      <c r="F194" s="786" t="str">
        <f>VLOOKUP(E194,$N$7:$O$105,2,0)</f>
        <v>Réveillon</v>
      </c>
      <c r="G194" s="786" t="s">
        <v>86</v>
      </c>
      <c r="H194" s="786" t="str">
        <f t="shared" si="37"/>
        <v>Rouge</v>
      </c>
      <c r="I194" s="1023" t="str">
        <f>IFERROR(IF(G194="F",VLOOKUP(C194,'RES_B+N_D'!$A$9:$Q$37,17,0),""),"-")</f>
        <v>-</v>
      </c>
      <c r="J194" s="787"/>
      <c r="K194" s="787"/>
      <c r="L194" s="1011"/>
      <c r="M194" s="747"/>
      <c r="N194" s="753"/>
      <c r="O194" s="754"/>
      <c r="P194" s="34"/>
      <c r="Q194" s="1030"/>
      <c r="R194" s="6"/>
      <c r="S194" s="34"/>
      <c r="T194" s="34"/>
    </row>
    <row r="195" spans="1:21" ht="15" customHeight="1" x14ac:dyDescent="0.35">
      <c r="A195" s="793">
        <f t="shared" si="38"/>
        <v>7</v>
      </c>
      <c r="B195" s="822"/>
      <c r="C195" s="1010" t="s">
        <v>168</v>
      </c>
      <c r="D195" s="985">
        <v>23.8</v>
      </c>
      <c r="E195" s="986" t="s">
        <v>70</v>
      </c>
      <c r="F195" s="786" t="str">
        <f>VLOOKUP(E195,$N$7:$O$105,2,0)</f>
        <v>Réveillon</v>
      </c>
      <c r="G195" s="786" t="s">
        <v>86</v>
      </c>
      <c r="H195" s="786" t="str">
        <f t="shared" si="37"/>
        <v>Rouge</v>
      </c>
      <c r="I195" s="1023">
        <f>IFERROR(IF(G195="F",VLOOKUP(C195,'RES_B+N_D'!$A$9:$Q$37,17,0),""),"-")</f>
        <v>4</v>
      </c>
      <c r="J195" s="787" t="str">
        <f>IFERROR(IF(G195="H",VLOOKUP(C195,RES_B_M!$A$9:$Q$198,16,0),""),"-")</f>
        <v/>
      </c>
      <c r="K195" s="787" t="str">
        <f>IFERROR(IF(G195="H",VLOOKUP(C195,RES_N_M!$A$9:$Q$92,16,0),""),"-")</f>
        <v/>
      </c>
      <c r="L195" s="1011" t="str">
        <f>IFERROR(IF(D195&gt;36,VLOOKUP(C195,'RES_N_&gt;36'!$A$9:$Q$42,17,0),""),"-")</f>
        <v/>
      </c>
      <c r="M195" s="747"/>
      <c r="N195" s="753"/>
      <c r="O195" s="754"/>
      <c r="P195" s="34"/>
      <c r="Q195" s="1030"/>
      <c r="R195" s="6"/>
      <c r="S195" s="34"/>
      <c r="T195" s="34"/>
    </row>
    <row r="196" spans="1:21" ht="15" customHeight="1" x14ac:dyDescent="0.35">
      <c r="A196" s="793">
        <f t="shared" si="38"/>
        <v>8</v>
      </c>
      <c r="B196" s="822"/>
      <c r="C196" s="1010" t="s">
        <v>221</v>
      </c>
      <c r="D196" s="985">
        <v>23.2</v>
      </c>
      <c r="E196" s="986" t="s">
        <v>70</v>
      </c>
      <c r="F196" s="786" t="str">
        <f>VLOOKUP(E196,$N$7:$O$105,2,0)</f>
        <v>Réveillon</v>
      </c>
      <c r="G196" s="786" t="s">
        <v>86</v>
      </c>
      <c r="H196" s="786" t="str">
        <f t="shared" si="37"/>
        <v>Rouge</v>
      </c>
      <c r="I196" s="1023">
        <f>IFERROR(IF(G196="F",VLOOKUP(C196,'RES_B+N_D'!$A$9:$Q$37,17,0),""),"-")</f>
        <v>19</v>
      </c>
      <c r="J196" s="787" t="str">
        <f>IFERROR(IF(G196="H",VLOOKUP(C196,RES_B_M!$A$9:$Q$198,16,0),""),"-")</f>
        <v/>
      </c>
      <c r="K196" s="787" t="str">
        <f>IFERROR(IF(G196="H",VLOOKUP(C196,RES_N_M!$A$9:$Q$92,16,0),""),"-")</f>
        <v/>
      </c>
      <c r="L196" s="1011" t="str">
        <f>IFERROR(IF(D196&gt;36,VLOOKUP(C196,'RES_N_&gt;36'!$A$9:$Q$42,17,0),""),"-")</f>
        <v/>
      </c>
      <c r="M196" s="747"/>
      <c r="N196" s="753"/>
      <c r="O196" s="754"/>
      <c r="P196" s="34"/>
      <c r="Q196" s="1030"/>
      <c r="R196" s="6"/>
      <c r="S196" s="34"/>
      <c r="T196" s="34"/>
      <c r="U196" s="54"/>
    </row>
    <row r="197" spans="1:21" ht="15" customHeight="1" x14ac:dyDescent="0.35">
      <c r="A197" s="793">
        <f t="shared" si="38"/>
        <v>9</v>
      </c>
      <c r="B197" s="822"/>
      <c r="C197" s="1010" t="s">
        <v>403</v>
      </c>
      <c r="D197" s="985">
        <v>13.1</v>
      </c>
      <c r="E197" s="986" t="s">
        <v>70</v>
      </c>
      <c r="F197" s="786" t="str">
        <f>VLOOKUP(E197,$N$7:$O$105,2,0)</f>
        <v>Réveillon</v>
      </c>
      <c r="G197" s="786" t="s">
        <v>86</v>
      </c>
      <c r="H197" s="786" t="str">
        <f t="shared" si="37"/>
        <v>Rouge</v>
      </c>
      <c r="I197" s="1023">
        <f>IFERROR(IF(G197="F",VLOOKUP(C197,'RES_B+N_D'!$A$9:$Q$37,17,0),""),"-")</f>
        <v>10</v>
      </c>
      <c r="J197" s="787"/>
      <c r="K197" s="787"/>
      <c r="L197" s="1011"/>
      <c r="M197" s="747"/>
      <c r="N197" s="753"/>
      <c r="O197" s="754"/>
      <c r="P197" s="34"/>
      <c r="Q197" s="1030"/>
      <c r="R197" s="6"/>
      <c r="S197" s="34"/>
      <c r="T197" s="34"/>
    </row>
    <row r="198" spans="1:21" ht="15" customHeight="1" x14ac:dyDescent="0.35">
      <c r="A198" s="793">
        <f t="shared" si="38"/>
        <v>10</v>
      </c>
      <c r="B198" s="822"/>
      <c r="C198" s="1010" t="s">
        <v>398</v>
      </c>
      <c r="D198" s="985">
        <v>23.6</v>
      </c>
      <c r="E198" s="986" t="s">
        <v>70</v>
      </c>
      <c r="F198" s="786" t="s">
        <v>13</v>
      </c>
      <c r="G198" s="785" t="s">
        <v>87</v>
      </c>
      <c r="H198" s="786" t="s">
        <v>317</v>
      </c>
      <c r="I198" s="1023" t="str">
        <f>IFERROR(IF(G198="F",VLOOKUP(C198,'RES_B+N_D'!$A$9:$Q$37,17,0),""),"-")</f>
        <v/>
      </c>
      <c r="J198" s="787">
        <f>IFERROR(IF(G198="H",VLOOKUP(C198,RES_B_M!$A$9:$Q$198,16,0),""),"-")</f>
        <v>64</v>
      </c>
      <c r="K198" s="787">
        <f>IFERROR(IF(G198="H",VLOOKUP(C198,RES_N_M!$A$9:$Q$92,16,0),""),"-")</f>
        <v>64</v>
      </c>
      <c r="L198" s="1011" t="str">
        <f>IFERROR(IF(D198&gt;36,VLOOKUP(C198,'RES_N_&gt;36'!$A$9:$Q$42,17,0),""),"-")</f>
        <v/>
      </c>
      <c r="M198" s="747"/>
      <c r="N198" s="753"/>
      <c r="O198" s="754"/>
      <c r="P198" s="34"/>
      <c r="Q198" s="1030"/>
      <c r="R198" s="6"/>
      <c r="S198" s="34"/>
      <c r="T198" s="34"/>
    </row>
    <row r="199" spans="1:21" ht="15" customHeight="1" x14ac:dyDescent="0.35">
      <c r="A199" s="793">
        <f t="shared" si="38"/>
        <v>11</v>
      </c>
      <c r="B199" s="822"/>
      <c r="C199" s="1010" t="s">
        <v>141</v>
      </c>
      <c r="D199" s="985">
        <v>16</v>
      </c>
      <c r="E199" s="986" t="s">
        <v>70</v>
      </c>
      <c r="F199" s="786" t="str">
        <f>VLOOKUP(E199,$N$7:$O$105,2,0)</f>
        <v>Réveillon</v>
      </c>
      <c r="G199" s="786" t="s">
        <v>87</v>
      </c>
      <c r="H199" s="786" t="str">
        <f>IF(G199="F","Rouge","Jaune")</f>
        <v>Jaune</v>
      </c>
      <c r="I199" s="1023" t="str">
        <f>IFERROR(IF(G199="F",VLOOKUP(C199,'RES_B+N_D'!$A$9:$Q$37,17,0),""),"-")</f>
        <v/>
      </c>
      <c r="J199" s="787">
        <f>IFERROR(IF(G199="H",VLOOKUP(C199,RES_B_M!$A$9:$Q$198,16,0),""),"-")</f>
        <v>59</v>
      </c>
      <c r="K199" s="787">
        <f>IFERROR(IF(G199="H",VLOOKUP(C199,RES_N_M!$A$9:$Q$92,16,0),""),"-")</f>
        <v>47</v>
      </c>
      <c r="L199" s="1011" t="str">
        <f>IFERROR(IF(D199&gt;36,VLOOKUP(C199,'RES_N_&gt;36'!$A$9:$Q$42,17,0),""),"-")</f>
        <v/>
      </c>
      <c r="M199" s="747"/>
      <c r="N199" s="753"/>
      <c r="O199" s="754"/>
      <c r="P199" s="34"/>
      <c r="Q199" s="1030"/>
      <c r="R199" s="6"/>
      <c r="S199" s="34"/>
      <c r="T199" s="34"/>
    </row>
    <row r="200" spans="1:21" ht="15" customHeight="1" x14ac:dyDescent="0.35">
      <c r="A200" s="793">
        <f t="shared" si="38"/>
        <v>12</v>
      </c>
      <c r="B200" s="822"/>
      <c r="C200" s="1012" t="s">
        <v>353</v>
      </c>
      <c r="D200" s="985">
        <v>10.1</v>
      </c>
      <c r="E200" s="986" t="s">
        <v>70</v>
      </c>
      <c r="F200" s="786" t="s">
        <v>13</v>
      </c>
      <c r="G200" s="785" t="s">
        <v>87</v>
      </c>
      <c r="H200" s="786" t="s">
        <v>317</v>
      </c>
      <c r="I200" s="1023" t="str">
        <f>IFERROR(IF(G200="F",VLOOKUP(C200,'RES_B+N_D'!$A$9:$Q$37,17,0),""),"-")</f>
        <v/>
      </c>
      <c r="J200" s="787">
        <f>IFERROR(IF(G200="H",VLOOKUP(C200,RES_B_M!$A$9:$Q$198,16,0),""),"-")</f>
        <v>158</v>
      </c>
      <c r="K200" s="787">
        <f>IFERROR(IF(G200="H",VLOOKUP(C200,RES_N_M!$A$9:$Q$92,16,0),""),"-")</f>
        <v>78</v>
      </c>
      <c r="L200" s="1011" t="str">
        <f>IFERROR(IF(D200&gt;36,VLOOKUP(C200,'RES_N_&gt;36'!$A$9:$Q$42,17,0),""),"-")</f>
        <v/>
      </c>
      <c r="M200" s="747"/>
      <c r="N200" s="753"/>
      <c r="O200" s="754"/>
      <c r="P200" s="34"/>
      <c r="Q200" s="1030"/>
      <c r="R200" s="6"/>
      <c r="S200" s="34"/>
      <c r="T200" s="34"/>
    </row>
    <row r="201" spans="1:21" ht="15" customHeight="1" x14ac:dyDescent="0.35">
      <c r="A201" s="793">
        <f t="shared" si="38"/>
        <v>13</v>
      </c>
      <c r="B201" s="822"/>
      <c r="C201" s="1012" t="s">
        <v>241</v>
      </c>
      <c r="D201" s="985">
        <v>22.9</v>
      </c>
      <c r="E201" s="986" t="s">
        <v>70</v>
      </c>
      <c r="F201" s="786" t="str">
        <f>VLOOKUP(E201,$N$7:$O$105,2,0)</f>
        <v>Réveillon</v>
      </c>
      <c r="G201" s="786" t="s">
        <v>87</v>
      </c>
      <c r="H201" s="786" t="str">
        <f>IF(G201="F","Rouge","Jaune")</f>
        <v>Jaune</v>
      </c>
      <c r="I201" s="1023" t="str">
        <f>IFERROR(IF(G201="F",VLOOKUP(C201,'RES_B+N_D'!$A$9:$Q$37,17,0),""),"-")</f>
        <v/>
      </c>
      <c r="J201" s="787">
        <f>IFERROR(IF(G201="H",VLOOKUP(C201,RES_B_M!$A$9:$Q$198,16,0),""),"-")</f>
        <v>3</v>
      </c>
      <c r="K201" s="787" t="str">
        <f>IFERROR(IF(G201="H",VLOOKUP(C201,RES_N_M!$A$9:$Q$92,16,0),""),"-")</f>
        <v>-</v>
      </c>
      <c r="L201" s="1011" t="str">
        <f>IFERROR(IF(D201&gt;36,VLOOKUP(C201,'RES_N_&gt;36'!$A$9:$Q$42,17,0),""),"-")</f>
        <v/>
      </c>
      <c r="M201" s="747"/>
      <c r="N201" s="753"/>
      <c r="O201" s="754"/>
      <c r="P201" s="34"/>
      <c r="Q201" s="1030"/>
      <c r="R201" s="6"/>
      <c r="S201" s="34"/>
      <c r="T201" s="34"/>
    </row>
    <row r="202" spans="1:21" ht="15" customHeight="1" x14ac:dyDescent="0.35">
      <c r="A202" s="793">
        <f t="shared" si="38"/>
        <v>14</v>
      </c>
      <c r="B202" s="822"/>
      <c r="C202" s="1010" t="s">
        <v>281</v>
      </c>
      <c r="D202" s="985">
        <v>26.2</v>
      </c>
      <c r="E202" s="986" t="s">
        <v>70</v>
      </c>
      <c r="F202" s="786" t="str">
        <f>VLOOKUP(E202,$N$7:$O$105,2,0)</f>
        <v>Réveillon</v>
      </c>
      <c r="G202" s="786" t="s">
        <v>87</v>
      </c>
      <c r="H202" s="786" t="str">
        <f>IF(G202="F","Rouge","Jaune")</f>
        <v>Jaune</v>
      </c>
      <c r="I202" s="1023" t="str">
        <f>IFERROR(IF(G202="F",VLOOKUP(C202,'RES_B+N_D'!$A$9:$Q$37,17,0),""),"-")</f>
        <v/>
      </c>
      <c r="J202" s="787">
        <f>IFERROR(IF(G202="H",VLOOKUP(C202,RES_B_M!$A$9:$Q$198,16,0),""),"-")</f>
        <v>0</v>
      </c>
      <c r="K202" s="787" t="str">
        <f>IFERROR(IF(G202="H",VLOOKUP(C202,RES_N_M!$A$9:$Q$92,16,0),""),"-")</f>
        <v>-</v>
      </c>
      <c r="L202" s="1011" t="str">
        <f>IFERROR(IF(D202&gt;36,VLOOKUP(C202,'RES_N_&gt;36'!$A$9:$Q$42,17,0),""),"-")</f>
        <v/>
      </c>
      <c r="M202" s="747"/>
      <c r="N202" s="753"/>
      <c r="O202" s="754"/>
      <c r="P202" s="34"/>
      <c r="Q202" s="1030"/>
      <c r="R202" s="6"/>
      <c r="S202" s="34"/>
      <c r="T202" s="34"/>
    </row>
    <row r="203" spans="1:21" ht="15" customHeight="1" x14ac:dyDescent="0.35">
      <c r="A203" s="793">
        <f t="shared" si="38"/>
        <v>15</v>
      </c>
      <c r="B203" s="822"/>
      <c r="C203" s="1010" t="s">
        <v>462</v>
      </c>
      <c r="D203" s="985">
        <v>19.399999999999999</v>
      </c>
      <c r="E203" s="986" t="s">
        <v>70</v>
      </c>
      <c r="F203" s="786" t="s">
        <v>13</v>
      </c>
      <c r="G203" s="785" t="s">
        <v>87</v>
      </c>
      <c r="H203" s="786" t="s">
        <v>317</v>
      </c>
      <c r="I203" s="1023" t="str">
        <f>IFERROR(IF(G203="F",VLOOKUP(C203,'RES_B+N_D'!$A$9:$Q$37,17,0),""),"-")</f>
        <v/>
      </c>
      <c r="J203" s="787" t="str">
        <f>IFERROR(IF(G203="H",VLOOKUP(C203,RES_B_M!$A$9:$Q$198,16,0),""),"-")</f>
        <v>-</v>
      </c>
      <c r="K203" s="787">
        <f>IFERROR(IF(G203="H",VLOOKUP(C203,RES_N_M!$A$9:$Q$92,16,0),""),"-")</f>
        <v>20</v>
      </c>
      <c r="L203" s="1011" t="str">
        <f>IFERROR(IF(D203&gt;36,VLOOKUP(C203,'RES_N_&gt;36'!$A$9:$Q$42,17,0),""),"-")</f>
        <v/>
      </c>
      <c r="M203" s="747"/>
      <c r="N203" s="753"/>
      <c r="O203" s="754"/>
      <c r="P203" s="34"/>
      <c r="Q203" s="1030"/>
      <c r="R203" s="6"/>
      <c r="S203" s="34"/>
      <c r="T203" s="34"/>
    </row>
    <row r="204" spans="1:21" ht="15" customHeight="1" x14ac:dyDescent="0.35">
      <c r="A204" s="793">
        <f t="shared" si="38"/>
        <v>16</v>
      </c>
      <c r="B204" s="822"/>
      <c r="C204" s="1012" t="s">
        <v>251</v>
      </c>
      <c r="D204" s="985">
        <v>26.7</v>
      </c>
      <c r="E204" s="986" t="s">
        <v>70</v>
      </c>
      <c r="F204" s="786" t="str">
        <f>VLOOKUP(E204,$N$7:$O$105,2,0)</f>
        <v>Réveillon</v>
      </c>
      <c r="G204" s="786" t="s">
        <v>87</v>
      </c>
      <c r="H204" s="786" t="str">
        <f>IF(G204="F","Rouge","Jaune")</f>
        <v>Jaune</v>
      </c>
      <c r="I204" s="1023" t="str">
        <f>IFERROR(IF(G204="F",VLOOKUP(C204,'RES_B+N_D'!$A$9:$Q$37,17,0),""),"-")</f>
        <v/>
      </c>
      <c r="J204" s="787">
        <f>IFERROR(IF(G204="H",VLOOKUP(C204,RES_B_M!$A$9:$Q$198,16,0),""),"-")</f>
        <v>0</v>
      </c>
      <c r="K204" s="787" t="str">
        <f>IFERROR(IF(G204="H",VLOOKUP(C204,RES_N_M!$A$9:$Q$92,16,0),""),"-")</f>
        <v>-</v>
      </c>
      <c r="L204" s="1011" t="str">
        <f>IFERROR(IF(D204&gt;36,VLOOKUP(C204,'RES_N_&gt;36'!$A$9:$Q$42,17,0),""),"-")</f>
        <v/>
      </c>
      <c r="M204" s="747"/>
      <c r="N204" s="753"/>
      <c r="O204" s="754"/>
      <c r="P204" s="34"/>
      <c r="Q204" s="1030"/>
      <c r="R204" s="6"/>
      <c r="S204" s="34"/>
      <c r="T204" s="34"/>
    </row>
    <row r="205" spans="1:21" ht="15" customHeight="1" x14ac:dyDescent="0.35">
      <c r="A205" s="793">
        <f t="shared" si="38"/>
        <v>17</v>
      </c>
      <c r="B205" s="822"/>
      <c r="C205" s="1010" t="s">
        <v>450</v>
      </c>
      <c r="D205" s="985">
        <v>8.6</v>
      </c>
      <c r="E205" s="986" t="s">
        <v>70</v>
      </c>
      <c r="F205" s="786" t="s">
        <v>13</v>
      </c>
      <c r="G205" s="785" t="s">
        <v>87</v>
      </c>
      <c r="H205" s="786" t="s">
        <v>317</v>
      </c>
      <c r="I205" s="1023" t="str">
        <f>IFERROR(IF(G205="F",VLOOKUP(C205,'RES_B+N_D'!$A$9:$Q$37,17,0),""),"-")</f>
        <v/>
      </c>
      <c r="J205" s="787">
        <f>IFERROR(IF(G205="H",VLOOKUP(C205,RES_B_M!$A$9:$Q$198,16,0),""),"-")</f>
        <v>60</v>
      </c>
      <c r="K205" s="787">
        <f>IFERROR(IF(G205="H",VLOOKUP(C205,RES_N_M!$A$9:$Q$92,16,0),""),"-")</f>
        <v>47</v>
      </c>
      <c r="L205" s="1011" t="str">
        <f>IFERROR(IF(D205&gt;36,VLOOKUP(C205,'RES_N_&gt;36'!$A$9:$Q$42,17,0),""),"-")</f>
        <v/>
      </c>
      <c r="M205" s="747"/>
      <c r="N205" s="753"/>
      <c r="O205" s="754"/>
      <c r="P205" s="34"/>
      <c r="Q205" s="1030"/>
      <c r="R205" s="6"/>
      <c r="S205" s="34"/>
      <c r="T205" s="34"/>
    </row>
    <row r="206" spans="1:21" ht="15" customHeight="1" x14ac:dyDescent="0.35">
      <c r="A206" s="793">
        <f t="shared" si="38"/>
        <v>18</v>
      </c>
      <c r="B206" s="822"/>
      <c r="C206" s="1012" t="s">
        <v>172</v>
      </c>
      <c r="D206" s="985">
        <v>23.2</v>
      </c>
      <c r="E206" s="986" t="s">
        <v>70</v>
      </c>
      <c r="F206" s="786" t="str">
        <f>VLOOKUP(E206,$N$7:$O$105,2,0)</f>
        <v>Réveillon</v>
      </c>
      <c r="G206" s="786" t="s">
        <v>87</v>
      </c>
      <c r="H206" s="786" t="str">
        <f>IF(G206="F","Rouge","Jaune")</f>
        <v>Jaune</v>
      </c>
      <c r="I206" s="1023" t="str">
        <f>IFERROR(IF(G206="F",VLOOKUP(C206,'RES_B+N_D'!$A$9:$Q$37,17,0),""),"-")</f>
        <v/>
      </c>
      <c r="J206" s="787">
        <f>IFERROR(IF(G206="H",VLOOKUP(C206,RES_B_M!$A$9:$Q$198,16,0),""),"-")</f>
        <v>0</v>
      </c>
      <c r="K206" s="787" t="str">
        <f>IFERROR(IF(G206="H",VLOOKUP(C206,RES_N_M!$A$9:$Q$92,16,0),""),"-")</f>
        <v>-</v>
      </c>
      <c r="L206" s="1011" t="str">
        <f>IFERROR(IF(D206&gt;36,VLOOKUP(C206,'RES_N_&gt;36'!$A$9:$Q$42,17,0),""),"-")</f>
        <v/>
      </c>
      <c r="M206" s="747"/>
      <c r="N206" s="753"/>
      <c r="O206" s="754"/>
      <c r="P206" s="34"/>
      <c r="Q206" s="1030"/>
      <c r="R206" s="6"/>
      <c r="S206" s="34"/>
      <c r="T206" s="34"/>
    </row>
    <row r="207" spans="1:21" ht="15" customHeight="1" x14ac:dyDescent="0.35">
      <c r="A207" s="793">
        <f t="shared" si="38"/>
        <v>19</v>
      </c>
      <c r="B207" s="822"/>
      <c r="C207" s="1010" t="s">
        <v>408</v>
      </c>
      <c r="D207" s="985">
        <v>22</v>
      </c>
      <c r="E207" s="986" t="s">
        <v>70</v>
      </c>
      <c r="F207" s="786" t="s">
        <v>13</v>
      </c>
      <c r="G207" s="785" t="s">
        <v>87</v>
      </c>
      <c r="H207" s="786" t="s">
        <v>317</v>
      </c>
      <c r="I207" s="1023" t="str">
        <f>IFERROR(IF(G207="F",VLOOKUP(C207,'RES_B+N_D'!$A$9:$Q$37,17,0),""),"-")</f>
        <v/>
      </c>
      <c r="J207" s="787">
        <f>IFERROR(IF(G207="H",VLOOKUP(C207,RES_B_M!$A$9:$Q$198,16,0),""),"-")</f>
        <v>4</v>
      </c>
      <c r="K207" s="787">
        <f>IFERROR(IF(G207="H",VLOOKUP(C207,RES_N_M!$A$9:$Q$92,16,0),""),"-")</f>
        <v>20</v>
      </c>
      <c r="L207" s="1011" t="str">
        <f>IFERROR(IF(D207&gt;36,VLOOKUP(C207,'RES_N_&gt;36'!$A$9:$Q$42,17,0),""),"-")</f>
        <v/>
      </c>
      <c r="M207" s="747"/>
      <c r="N207" s="753"/>
      <c r="O207" s="754"/>
      <c r="P207" s="34"/>
      <c r="Q207" s="1030"/>
      <c r="R207" s="6"/>
      <c r="S207" s="34"/>
      <c r="T207" s="34"/>
    </row>
    <row r="208" spans="1:21" ht="15" customHeight="1" x14ac:dyDescent="0.35">
      <c r="A208" s="793">
        <f t="shared" si="38"/>
        <v>20</v>
      </c>
      <c r="B208" s="822"/>
      <c r="C208" s="1010" t="s">
        <v>354</v>
      </c>
      <c r="D208" s="985">
        <v>12.4</v>
      </c>
      <c r="E208" s="986" t="s">
        <v>103</v>
      </c>
      <c r="F208" s="786" t="s">
        <v>13</v>
      </c>
      <c r="G208" s="785" t="s">
        <v>87</v>
      </c>
      <c r="H208" s="786" t="s">
        <v>317</v>
      </c>
      <c r="I208" s="1023" t="str">
        <f>IFERROR(IF(G208="F",VLOOKUP(C208,'RES_B+N_D'!$A$9:$Q$37,17,0),""),"-")</f>
        <v/>
      </c>
      <c r="J208" s="787">
        <f>IFERROR(IF(G208="H",VLOOKUP(C208,RES_B_M!$A$9:$Q$198,16,0),""),"-")</f>
        <v>20</v>
      </c>
      <c r="K208" s="787">
        <f>IFERROR(IF(G208="H",VLOOKUP(C208,RES_N_M!$A$9:$Q$92,16,0),""),"-")</f>
        <v>22</v>
      </c>
      <c r="L208" s="1011" t="str">
        <f>IFERROR(IF(D208&gt;36,VLOOKUP(C208,'RES_N_&gt;36'!$A$9:$Q$42,17,0),""),"-")</f>
        <v/>
      </c>
      <c r="M208" s="747"/>
      <c r="N208" s="753"/>
      <c r="O208" s="754"/>
      <c r="P208" s="34"/>
      <c r="Q208" s="1030"/>
      <c r="R208" s="6"/>
      <c r="S208" s="34"/>
      <c r="T208" s="34"/>
    </row>
    <row r="209" spans="1:21" ht="15" customHeight="1" x14ac:dyDescent="0.35">
      <c r="A209" s="793">
        <f t="shared" si="38"/>
        <v>21</v>
      </c>
      <c r="B209" s="822"/>
      <c r="C209" s="1010" t="s">
        <v>413</v>
      </c>
      <c r="D209" s="985">
        <v>28.8</v>
      </c>
      <c r="E209" s="986" t="s">
        <v>70</v>
      </c>
      <c r="F209" s="786" t="s">
        <v>13</v>
      </c>
      <c r="G209" s="785" t="s">
        <v>87</v>
      </c>
      <c r="H209" s="786" t="s">
        <v>317</v>
      </c>
      <c r="I209" s="1023" t="str">
        <f>IFERROR(IF(G209="F",VLOOKUP(C209,'RES_B+N_D'!$A$9:$Q$37,17,0),""),"-")</f>
        <v/>
      </c>
      <c r="J209" s="787">
        <f>IFERROR(IF(G209="H",VLOOKUP(C209,RES_B_M!$A$9:$Q$198,16,0),""),"-")</f>
        <v>26</v>
      </c>
      <c r="K209" s="787">
        <f>IFERROR(IF(G209="H",VLOOKUP(C209,RES_N_M!$A$9:$Q$92,16,0),""),"-")</f>
        <v>82</v>
      </c>
      <c r="L209" s="1011" t="str">
        <f>IFERROR(IF(D209&gt;36,VLOOKUP(C209,'RES_N_&gt;36'!$A$9:$Q$42,17,0),""),"-")</f>
        <v/>
      </c>
      <c r="M209" s="747"/>
      <c r="N209" s="753"/>
      <c r="O209" s="754"/>
      <c r="P209" s="34"/>
      <c r="Q209" s="1030"/>
      <c r="R209" s="6"/>
      <c r="S209" s="34"/>
      <c r="T209" s="34"/>
    </row>
    <row r="210" spans="1:21" ht="15" customHeight="1" x14ac:dyDescent="0.35">
      <c r="A210" s="793">
        <f t="shared" si="38"/>
        <v>22</v>
      </c>
      <c r="B210" s="822"/>
      <c r="C210" s="1012" t="s">
        <v>245</v>
      </c>
      <c r="D210" s="985">
        <v>19.5</v>
      </c>
      <c r="E210" s="986" t="s">
        <v>70</v>
      </c>
      <c r="F210" s="786" t="str">
        <f>VLOOKUP(E210,$N$7:$O$105,2,0)</f>
        <v>Réveillon</v>
      </c>
      <c r="G210" s="786" t="s">
        <v>87</v>
      </c>
      <c r="H210" s="786" t="str">
        <f>IF(G210="F","Rouge","Jaune")</f>
        <v>Jaune</v>
      </c>
      <c r="I210" s="1023" t="str">
        <f>IFERROR(IF(G210="F",VLOOKUP(C210,'RES_B+N_D'!$A$9:$Q$37,17,0),""),"-")</f>
        <v/>
      </c>
      <c r="J210" s="787">
        <f>IFERROR(IF(G210="H",VLOOKUP(C210,RES_B_M!$A$9:$Q$198,16,0),""),"-")</f>
        <v>0</v>
      </c>
      <c r="K210" s="787" t="str">
        <f>IFERROR(IF(G210="H",VLOOKUP(C210,RES_N_M!$A$9:$Q$92,16,0),""),"-")</f>
        <v>-</v>
      </c>
      <c r="L210" s="1011" t="str">
        <f>IFERROR(IF(D210&gt;36,VLOOKUP(C210,'RES_N_&gt;36'!$A$9:$Q$42,17,0),""),"-")</f>
        <v/>
      </c>
      <c r="M210" s="747"/>
      <c r="N210" s="753"/>
      <c r="O210" s="754"/>
      <c r="P210" s="34"/>
      <c r="Q210" s="1030"/>
      <c r="R210" s="6"/>
      <c r="S210" s="34"/>
      <c r="T210" s="34"/>
    </row>
    <row r="211" spans="1:21" ht="15" customHeight="1" x14ac:dyDescent="0.35">
      <c r="A211" s="793">
        <f t="shared" si="38"/>
        <v>23</v>
      </c>
      <c r="B211" s="822"/>
      <c r="C211" s="1010" t="s">
        <v>424</v>
      </c>
      <c r="D211" s="985">
        <v>13.9</v>
      </c>
      <c r="E211" s="986" t="s">
        <v>70</v>
      </c>
      <c r="F211" s="786" t="s">
        <v>13</v>
      </c>
      <c r="G211" s="785" t="s">
        <v>87</v>
      </c>
      <c r="H211" s="786" t="s">
        <v>317</v>
      </c>
      <c r="I211" s="1023" t="str">
        <f>IFERROR(IF(G211="F",VLOOKUP(C211,'RES_B+N_D'!$A$9:$Q$37,17,0),""),"-")</f>
        <v/>
      </c>
      <c r="J211" s="787">
        <f>IFERROR(IF(G211="H",VLOOKUP(C211,RES_B_M!$A$9:$Q$198,16,0),""),"-")</f>
        <v>114</v>
      </c>
      <c r="K211" s="787">
        <f>IFERROR(IF(G211="H",VLOOKUP(C211,RES_N_M!$A$9:$Q$92,16,0),""),"-")</f>
        <v>62</v>
      </c>
      <c r="L211" s="1011" t="str">
        <f>IFERROR(IF(D211&gt;36,VLOOKUP(C211,'RES_N_&gt;36'!$A$9:$Q$42,17,0),""),"-")</f>
        <v/>
      </c>
      <c r="M211" s="747"/>
      <c r="N211" s="753"/>
      <c r="O211" s="754"/>
      <c r="P211" s="34"/>
      <c r="Q211" s="1030"/>
      <c r="R211" s="6"/>
      <c r="S211" s="34"/>
      <c r="T211" s="34"/>
    </row>
    <row r="212" spans="1:21" ht="15" customHeight="1" x14ac:dyDescent="0.35">
      <c r="A212" s="793">
        <f t="shared" si="38"/>
        <v>24</v>
      </c>
      <c r="B212" s="822"/>
      <c r="C212" s="1010" t="s">
        <v>336</v>
      </c>
      <c r="D212" s="985">
        <v>33.700000000000003</v>
      </c>
      <c r="E212" s="986" t="s">
        <v>330</v>
      </c>
      <c r="F212" s="786" t="s">
        <v>13</v>
      </c>
      <c r="G212" s="785" t="s">
        <v>87</v>
      </c>
      <c r="H212" s="786" t="s">
        <v>317</v>
      </c>
      <c r="I212" s="1023" t="str">
        <f>IFERROR(IF(G212="F",VLOOKUP(C212,'RES_B+N_D'!$A$9:$Q$37,17,0),""),"-")</f>
        <v/>
      </c>
      <c r="J212" s="787">
        <f>IFERROR(IF(G212="H",VLOOKUP(C212,RES_B_M!$A$9:$Q$198,16,0),""),"-")</f>
        <v>33</v>
      </c>
      <c r="K212" s="787">
        <f>IFERROR(IF(G212="H",VLOOKUP(C212,RES_N_M!$A$9:$Q$92,16,0),""),"-")</f>
        <v>67</v>
      </c>
      <c r="L212" s="1011" t="str">
        <f>IFERROR(IF(D212&gt;36,VLOOKUP(C212,'RES_N_&gt;36'!$A$9:$Q$42,17,0),""),"-")</f>
        <v/>
      </c>
      <c r="M212" s="747"/>
      <c r="N212" s="753"/>
      <c r="O212" s="754"/>
      <c r="P212" s="34"/>
      <c r="Q212" s="1030"/>
      <c r="R212" s="6"/>
      <c r="S212" s="34"/>
      <c r="T212" s="34"/>
    </row>
    <row r="213" spans="1:21" ht="15" customHeight="1" x14ac:dyDescent="0.35">
      <c r="A213" s="793">
        <f t="shared" si="38"/>
        <v>25</v>
      </c>
      <c r="B213" s="822"/>
      <c r="C213" s="1012" t="s">
        <v>238</v>
      </c>
      <c r="D213" s="985">
        <v>17.5</v>
      </c>
      <c r="E213" s="986" t="s">
        <v>70</v>
      </c>
      <c r="F213" s="786" t="str">
        <f>VLOOKUP(E213,$N$7:$O$105,2,0)</f>
        <v>Réveillon</v>
      </c>
      <c r="G213" s="786" t="s">
        <v>87</v>
      </c>
      <c r="H213" s="786" t="str">
        <f>IF(G213="F","Rouge","Jaune")</f>
        <v>Jaune</v>
      </c>
      <c r="I213" s="1023" t="str">
        <f>IFERROR(IF(G213="F",VLOOKUP(C213,'RES_B+N_D'!$A$9:$Q$37,17,0),""),"-")</f>
        <v/>
      </c>
      <c r="J213" s="787">
        <f>IFERROR(IF(G213="H",VLOOKUP(C213,RES_B_M!$A$9:$Q$198,16,0),""),"-")</f>
        <v>0</v>
      </c>
      <c r="K213" s="787" t="str">
        <f>IFERROR(IF(G213="H",VLOOKUP(C213,RES_N_M!$A$9:$Q$92,16,0),""),"-")</f>
        <v>-</v>
      </c>
      <c r="L213" s="1011" t="str">
        <f>IFERROR(IF(D213&gt;36,VLOOKUP(C213,'RES_N_&gt;36'!$A$9:$Q$42,17,0),""),"-")</f>
        <v/>
      </c>
      <c r="M213" s="747"/>
      <c r="N213" s="753"/>
      <c r="O213" s="754"/>
      <c r="P213" s="34"/>
      <c r="Q213" s="1030"/>
      <c r="R213" s="6"/>
      <c r="S213" s="34"/>
      <c r="T213" s="34"/>
    </row>
    <row r="214" spans="1:21" ht="15" customHeight="1" x14ac:dyDescent="0.35">
      <c r="A214" s="793">
        <f t="shared" si="38"/>
        <v>26</v>
      </c>
      <c r="B214" s="822"/>
      <c r="C214" s="1012" t="s">
        <v>247</v>
      </c>
      <c r="D214" s="985">
        <v>28.3</v>
      </c>
      <c r="E214" s="986" t="s">
        <v>70</v>
      </c>
      <c r="F214" s="786" t="str">
        <f>VLOOKUP(E214,$N$7:$O$105,2,0)</f>
        <v>Réveillon</v>
      </c>
      <c r="G214" s="786" t="s">
        <v>87</v>
      </c>
      <c r="H214" s="786" t="str">
        <f>IF(G214="F","Rouge","Jaune")</f>
        <v>Jaune</v>
      </c>
      <c r="I214" s="1023" t="str">
        <f>IFERROR(IF(G214="F",VLOOKUP(C214,'RES_B+N_D'!$A$9:$Q$37,17,0),""),"-")</f>
        <v/>
      </c>
      <c r="J214" s="787">
        <f>IFERROR(IF(G214="H",VLOOKUP(C214,RES_B_M!$A$9:$Q$198,16,0),""),"-")</f>
        <v>12</v>
      </c>
      <c r="K214" s="787">
        <f>IFERROR(IF(G214="H",VLOOKUP(C214,RES_N_M!$A$9:$Q$92,16,0),""),"-")</f>
        <v>39</v>
      </c>
      <c r="L214" s="1011" t="str">
        <f>IFERROR(IF(D214&gt;36,VLOOKUP(C214,'RES_N_&gt;36'!$A$9:$Q$42,17,0),""),"-")</f>
        <v/>
      </c>
      <c r="M214" s="747"/>
      <c r="N214" s="753"/>
      <c r="O214" s="754"/>
      <c r="P214" s="34"/>
      <c r="Q214" s="1030"/>
      <c r="R214" s="6"/>
      <c r="S214" s="34"/>
      <c r="T214" s="34"/>
    </row>
    <row r="215" spans="1:21" ht="15" customHeight="1" x14ac:dyDescent="0.35">
      <c r="A215" s="793">
        <f t="shared" si="38"/>
        <v>27</v>
      </c>
      <c r="B215" s="822"/>
      <c r="C215" s="1010" t="s">
        <v>148</v>
      </c>
      <c r="D215" s="985">
        <v>10.5</v>
      </c>
      <c r="E215" s="986" t="s">
        <v>70</v>
      </c>
      <c r="F215" s="786" t="str">
        <f>VLOOKUP(E215,$N$7:$O$105,2,0)</f>
        <v>Réveillon</v>
      </c>
      <c r="G215" s="785" t="s">
        <v>87</v>
      </c>
      <c r="H215" s="786" t="str">
        <f>IF(G215="F","Rouge","Jaune")</f>
        <v>Jaune</v>
      </c>
      <c r="I215" s="1023" t="str">
        <f>IFERROR(IF(G215="F",VLOOKUP(C215,'RES_B+N_D'!$A$9:$Q$37,17,0),""),"-")</f>
        <v/>
      </c>
      <c r="J215" s="787">
        <f>IFERROR(IF(G215="H",VLOOKUP(C215,RES_B_M!$A$9:$Q$198,16,0),""),"-")</f>
        <v>221</v>
      </c>
      <c r="K215" s="787">
        <f>IFERROR(IF(G215="H",VLOOKUP(C215,RES_N_M!$A$9:$Q$92,16,0),""),"-")</f>
        <v>119</v>
      </c>
      <c r="L215" s="1011" t="str">
        <f>IFERROR(IF(D215&gt;36,VLOOKUP(C215,'RES_N_&gt;36'!$A$9:$Q$42,17,0),""),"-")</f>
        <v/>
      </c>
      <c r="M215" s="747"/>
      <c r="N215" s="753"/>
      <c r="O215" s="754"/>
      <c r="P215" s="34"/>
      <c r="Q215" s="1030"/>
      <c r="R215" s="6"/>
      <c r="S215" s="34"/>
      <c r="T215" s="34"/>
    </row>
    <row r="216" spans="1:21" s="683" customFormat="1" ht="15" customHeight="1" x14ac:dyDescent="0.35">
      <c r="A216" s="793">
        <f t="shared" si="38"/>
        <v>28</v>
      </c>
      <c r="B216" s="822"/>
      <c r="C216" s="1010" t="s">
        <v>356</v>
      </c>
      <c r="D216" s="985">
        <v>15.1</v>
      </c>
      <c r="E216" s="986" t="s">
        <v>103</v>
      </c>
      <c r="F216" s="786" t="s">
        <v>13</v>
      </c>
      <c r="G216" s="785" t="s">
        <v>87</v>
      </c>
      <c r="H216" s="786" t="s">
        <v>317</v>
      </c>
      <c r="I216" s="1023" t="str">
        <f>IFERROR(IF(G216="F",VLOOKUP(C216,'RES_B+N_D'!$A$9:$Q$37,17,0),""),"-")</f>
        <v/>
      </c>
      <c r="J216" s="787">
        <f>IFERROR(IF(G216="H",VLOOKUP(C216,RES_B_M!$A$9:$Q$198,16,0),""),"-")</f>
        <v>39</v>
      </c>
      <c r="K216" s="787">
        <f>IFERROR(IF(G216="H",VLOOKUP(C216,RES_N_M!$A$9:$Q$92,16,0),""),"-")</f>
        <v>28</v>
      </c>
      <c r="L216" s="1011" t="str">
        <f>IFERROR(IF(D216&gt;36,VLOOKUP(C216,'RES_N_&gt;36'!$A$9:$Q$42,17,0),""),"-")</f>
        <v/>
      </c>
      <c r="M216" s="684"/>
      <c r="N216" s="1026"/>
      <c r="O216" s="685"/>
      <c r="P216" s="684"/>
      <c r="Q216" s="1031"/>
      <c r="R216" s="686"/>
      <c r="S216" s="684"/>
      <c r="T216" s="684"/>
    </row>
    <row r="217" spans="1:21" s="683" customFormat="1" ht="15" customHeight="1" x14ac:dyDescent="0.35">
      <c r="A217" s="793">
        <f t="shared" si="38"/>
        <v>29</v>
      </c>
      <c r="B217" s="822"/>
      <c r="C217" s="1010" t="s">
        <v>397</v>
      </c>
      <c r="D217" s="985">
        <v>10.1</v>
      </c>
      <c r="E217" s="986" t="s">
        <v>70</v>
      </c>
      <c r="F217" s="786" t="s">
        <v>13</v>
      </c>
      <c r="G217" s="785" t="s">
        <v>87</v>
      </c>
      <c r="H217" s="786" t="s">
        <v>317</v>
      </c>
      <c r="I217" s="1023" t="str">
        <f>IFERROR(IF(G217="F",VLOOKUP(C217,'RES_B+N_D'!$A$9:$Q$37,17,0),""),"-")</f>
        <v/>
      </c>
      <c r="J217" s="787">
        <f>IFERROR(IF(G217="H",VLOOKUP(C217,RES_B_M!$A$9:$Q$198,16,0),""),"-")</f>
        <v>57</v>
      </c>
      <c r="K217" s="787">
        <f>IFERROR(IF(G217="H",VLOOKUP(C217,RES_N_M!$A$9:$Q$92,16,0),""),"-")</f>
        <v>50</v>
      </c>
      <c r="L217" s="1011" t="str">
        <f>IFERROR(IF(D217&gt;36,VLOOKUP(C217,'RES_N_&gt;36'!$A$9:$Q$42,17,0),""),"-")</f>
        <v/>
      </c>
      <c r="M217" s="684"/>
      <c r="N217" s="1026"/>
      <c r="O217" s="685"/>
      <c r="P217" s="684"/>
      <c r="Q217" s="1031"/>
      <c r="R217" s="686"/>
      <c r="S217" s="684"/>
      <c r="T217" s="684"/>
    </row>
    <row r="218" spans="1:21" s="683" customFormat="1" ht="15" customHeight="1" x14ac:dyDescent="0.35">
      <c r="A218" s="793">
        <f t="shared" si="38"/>
        <v>30</v>
      </c>
      <c r="B218" s="822"/>
      <c r="C218" s="1010" t="s">
        <v>449</v>
      </c>
      <c r="D218" s="985">
        <v>54</v>
      </c>
      <c r="E218" s="986" t="s">
        <v>70</v>
      </c>
      <c r="F218" s="786" t="s">
        <v>13</v>
      </c>
      <c r="G218" s="785" t="s">
        <v>87</v>
      </c>
      <c r="H218" s="786" t="s">
        <v>317</v>
      </c>
      <c r="I218" s="1023" t="str">
        <f>IFERROR(IF(G218="F",VLOOKUP(C218,'RES_B+N_D'!$A$9:$Q$37,17,0),""),"-")</f>
        <v/>
      </c>
      <c r="J218" s="787" t="str">
        <f>IFERROR(IF(G218="H",VLOOKUP(C218,RES_B_M!$A$9:$Q$198,16,0),""),"-")</f>
        <v>-</v>
      </c>
      <c r="K218" s="787" t="str">
        <f>IFERROR(IF(G218="H",VLOOKUP(C218,RES_N_M!$A$9:$Q$92,16,0),""),"-")</f>
        <v>-</v>
      </c>
      <c r="L218" s="1011">
        <f>IFERROR(IF(D218&gt;36,VLOOKUP(C218,'RES_N_&gt;36'!$A$9:$Q$42,17,0),""),"-")</f>
        <v>6</v>
      </c>
      <c r="M218" s="684"/>
      <c r="N218" s="1026"/>
      <c r="O218" s="685"/>
      <c r="P218" s="684"/>
      <c r="Q218" s="1031"/>
      <c r="R218" s="686"/>
      <c r="S218" s="684"/>
      <c r="T218" s="684"/>
    </row>
    <row r="219" spans="1:21" s="683" customFormat="1" ht="15" customHeight="1" x14ac:dyDescent="0.35">
      <c r="A219" s="793">
        <f t="shared" si="38"/>
        <v>31</v>
      </c>
      <c r="B219" s="822"/>
      <c r="C219" s="1012" t="s">
        <v>335</v>
      </c>
      <c r="D219" s="985">
        <v>25.1</v>
      </c>
      <c r="E219" s="986" t="s">
        <v>330</v>
      </c>
      <c r="F219" s="786" t="s">
        <v>13</v>
      </c>
      <c r="G219" s="785" t="s">
        <v>87</v>
      </c>
      <c r="H219" s="786" t="s">
        <v>317</v>
      </c>
      <c r="I219" s="1023" t="str">
        <f>IFERROR(IF(G219="F",VLOOKUP(C219,'RES_B+N_D'!$A$9:$Q$37,17,0),""),"-")</f>
        <v/>
      </c>
      <c r="J219" s="787">
        <f>IFERROR(IF(G219="H",VLOOKUP(C219,RES_B_M!$A$9:$Q$198,16,0),""),"-")</f>
        <v>26</v>
      </c>
      <c r="K219" s="787">
        <f>IFERROR(IF(G219="H",VLOOKUP(C219,RES_N_M!$A$9:$Q$92,16,0),""),"-")</f>
        <v>30</v>
      </c>
      <c r="L219" s="1011" t="str">
        <f>IFERROR(IF(D219&gt;36,VLOOKUP(C219,'RES_N_&gt;36'!$A$9:$Q$42,17,0),""),"-")</f>
        <v/>
      </c>
      <c r="M219" s="684"/>
      <c r="N219" s="1026"/>
      <c r="O219" s="685"/>
      <c r="P219" s="684"/>
      <c r="Q219" s="1031"/>
      <c r="R219" s="686"/>
      <c r="S219" s="684"/>
      <c r="T219" s="684"/>
    </row>
    <row r="220" spans="1:21" ht="15" customHeight="1" x14ac:dyDescent="0.35">
      <c r="A220" s="793">
        <f t="shared" si="38"/>
        <v>32</v>
      </c>
      <c r="B220" s="822"/>
      <c r="C220" s="1010" t="s">
        <v>366</v>
      </c>
      <c r="D220" s="985">
        <v>21</v>
      </c>
      <c r="E220" s="986" t="s">
        <v>70</v>
      </c>
      <c r="F220" s="786" t="s">
        <v>13</v>
      </c>
      <c r="G220" s="785" t="s">
        <v>87</v>
      </c>
      <c r="H220" s="786" t="s">
        <v>317</v>
      </c>
      <c r="I220" s="1023" t="str">
        <f>IFERROR(IF(G220="F",VLOOKUP(C220,'RES_B+N_D'!$A$9:$Q$37,17,0),""),"-")</f>
        <v/>
      </c>
      <c r="J220" s="787">
        <f>IFERROR(IF(G220="H",VLOOKUP(C220,RES_B_M!$A$9:$Q$198,16,0),""),"-")</f>
        <v>0</v>
      </c>
      <c r="K220" s="787" t="str">
        <f>IFERROR(IF(G220="H",VLOOKUP(C220,RES_N_M!$A$9:$Q$92,16,0),""),"-")</f>
        <v>-</v>
      </c>
      <c r="L220" s="1011" t="str">
        <f>IFERROR(IF(D220&gt;36,VLOOKUP(C220,'RES_N_&gt;36'!$A$9:$Q$42,17,0),""),"-")</f>
        <v/>
      </c>
      <c r="M220" s="747"/>
      <c r="N220" s="753"/>
      <c r="O220" s="754"/>
      <c r="P220" s="34"/>
      <c r="Q220" s="1030"/>
      <c r="R220" s="6"/>
      <c r="S220" s="34"/>
      <c r="T220" s="34"/>
    </row>
    <row r="221" spans="1:21" ht="15" customHeight="1" x14ac:dyDescent="0.35">
      <c r="A221" s="793">
        <f t="shared" si="38"/>
        <v>33</v>
      </c>
      <c r="B221" s="822"/>
      <c r="C221" s="1010" t="s">
        <v>412</v>
      </c>
      <c r="D221" s="985">
        <v>19.7</v>
      </c>
      <c r="E221" s="986" t="s">
        <v>70</v>
      </c>
      <c r="F221" s="786" t="s">
        <v>13</v>
      </c>
      <c r="G221" s="785" t="s">
        <v>87</v>
      </c>
      <c r="H221" s="786" t="s">
        <v>317</v>
      </c>
      <c r="I221" s="1023" t="str">
        <f>IFERROR(IF(G221="F",VLOOKUP(C221,'RES_B+N_D'!$A$9:$Q$37,17,0),""),"-")</f>
        <v/>
      </c>
      <c r="J221" s="787">
        <f>IFERROR(IF(G221="H",VLOOKUP(C221,RES_B_M!$A$9:$Q$198,16,0),""),"-")</f>
        <v>2</v>
      </c>
      <c r="K221" s="787" t="str">
        <f>IFERROR(IF(G221="H",VLOOKUP(C221,RES_N_M!$A$9:$Q$92,16,0),""),"-")</f>
        <v>-</v>
      </c>
      <c r="L221" s="1011" t="str">
        <f>IFERROR(IF(D221&gt;36,VLOOKUP(C221,'RES_N_&gt;36'!$A$9:$Q$42,17,0),""),"-")</f>
        <v/>
      </c>
      <c r="M221" s="747"/>
      <c r="N221" s="753"/>
      <c r="O221" s="754"/>
      <c r="P221" s="34"/>
      <c r="Q221" s="1030">
        <v>1</v>
      </c>
      <c r="R221" s="6"/>
      <c r="S221" s="34"/>
      <c r="T221" s="34"/>
    </row>
    <row r="222" spans="1:21" ht="15" customHeight="1" x14ac:dyDescent="0.35">
      <c r="A222" s="793">
        <f t="shared" si="38"/>
        <v>34</v>
      </c>
      <c r="B222" s="822"/>
      <c r="C222" s="1010" t="s">
        <v>409</v>
      </c>
      <c r="D222" s="985">
        <v>30.7</v>
      </c>
      <c r="E222" s="986" t="s">
        <v>70</v>
      </c>
      <c r="F222" s="786" t="s">
        <v>13</v>
      </c>
      <c r="G222" s="785" t="s">
        <v>87</v>
      </c>
      <c r="H222" s="786" t="s">
        <v>317</v>
      </c>
      <c r="I222" s="1023" t="str">
        <f>IFERROR(IF(G222="F",VLOOKUP(C222,'RES_B+N_D'!$A$9:$Q$37,17,0),""),"-")</f>
        <v/>
      </c>
      <c r="J222" s="787">
        <f>IFERROR(IF(G222="H",VLOOKUP(C222,RES_B_M!$A$9:$Q$198,16,0),""),"-")</f>
        <v>4</v>
      </c>
      <c r="K222" s="787" t="str">
        <f>IFERROR(IF(G222="H",VLOOKUP(C222,RES_N_M!$A$9:$Q$92,16,0),""),"-")</f>
        <v>-</v>
      </c>
      <c r="L222" s="1011" t="str">
        <f>IFERROR(IF(D222&gt;36,VLOOKUP(C222,'RES_N_&gt;36'!$A$9:$Q$42,17,0),""),"-")</f>
        <v/>
      </c>
      <c r="M222" s="747"/>
      <c r="N222" s="753"/>
      <c r="O222" s="754"/>
      <c r="P222" s="34"/>
      <c r="Q222" s="1030"/>
      <c r="R222" s="6"/>
      <c r="S222" s="34"/>
      <c r="T222" s="34"/>
      <c r="U222" s="54"/>
    </row>
    <row r="223" spans="1:21" ht="15" customHeight="1" x14ac:dyDescent="0.35">
      <c r="A223" s="793">
        <f t="shared" si="38"/>
        <v>35</v>
      </c>
      <c r="B223" s="822"/>
      <c r="C223" s="1010" t="s">
        <v>305</v>
      </c>
      <c r="D223" s="985">
        <v>13.2</v>
      </c>
      <c r="E223" s="986" t="s">
        <v>70</v>
      </c>
      <c r="F223" s="786" t="str">
        <f>VLOOKUP(E223,$N$7:$O$105,2,0)</f>
        <v>Réveillon</v>
      </c>
      <c r="G223" s="785" t="s">
        <v>87</v>
      </c>
      <c r="H223" s="786" t="str">
        <f>IF(G223="F","Rouge","Jaune")</f>
        <v>Jaune</v>
      </c>
      <c r="I223" s="1023" t="str">
        <f>IFERROR(IF(G223="F",VLOOKUP(C223,'RES_B+N_D'!$A$9:$Q$37,17,0),""),"-")</f>
        <v/>
      </c>
      <c r="J223" s="787">
        <f>IFERROR(IF(G223="H",VLOOKUP(C223,RES_B_M!$A$9:$Q$198,16,0),""),"-")</f>
        <v>20</v>
      </c>
      <c r="K223" s="787">
        <f>IFERROR(IF(G223="H",VLOOKUP(C223,RES_N_M!$A$9:$Q$92,16,0),""),"-")</f>
        <v>8</v>
      </c>
      <c r="L223" s="1011" t="str">
        <f>IFERROR(IF(D223&gt;36,VLOOKUP(C223,'RES_N_&gt;36'!$A$9:$Q$42,17,0),""),"-")</f>
        <v/>
      </c>
      <c r="M223" s="747"/>
      <c r="N223" s="753"/>
      <c r="O223" s="754"/>
      <c r="P223" s="34"/>
      <c r="Q223" s="1030"/>
      <c r="R223" s="6"/>
      <c r="S223" s="34"/>
      <c r="T223" s="34"/>
    </row>
    <row r="224" spans="1:21" ht="15" customHeight="1" x14ac:dyDescent="0.35">
      <c r="A224" s="793">
        <f t="shared" si="38"/>
        <v>36</v>
      </c>
      <c r="B224" s="822"/>
      <c r="C224" s="1012" t="s">
        <v>334</v>
      </c>
      <c r="D224" s="985">
        <v>17.3</v>
      </c>
      <c r="E224" s="986" t="s">
        <v>330</v>
      </c>
      <c r="F224" s="786" t="s">
        <v>13</v>
      </c>
      <c r="G224" s="785" t="s">
        <v>87</v>
      </c>
      <c r="H224" s="786" t="s">
        <v>317</v>
      </c>
      <c r="I224" s="1023" t="str">
        <f>IFERROR(IF(G224="F",VLOOKUP(C224,'RES_B+N_D'!$A$9:$Q$37,17,0),""),"-")</f>
        <v/>
      </c>
      <c r="J224" s="787">
        <f>IFERROR(IF(G224="H",VLOOKUP(C224,RES_B_M!$A$9:$Q$198,16,0),""),"-")</f>
        <v>0</v>
      </c>
      <c r="K224" s="787" t="str">
        <f>IFERROR(IF(G224="H",VLOOKUP(C224,RES_N_M!$A$9:$Q$92,16,0),""),"-")</f>
        <v>-</v>
      </c>
      <c r="L224" s="1011" t="str">
        <f>IFERROR(IF(D224&gt;36,VLOOKUP(C224,'RES_N_&gt;36'!$A$9:$Q$42,17,0),""),"-")</f>
        <v/>
      </c>
      <c r="M224" s="747"/>
      <c r="N224" s="753"/>
      <c r="O224" s="754"/>
      <c r="P224" s="34"/>
      <c r="Q224" s="1030"/>
      <c r="R224" s="6"/>
      <c r="S224" s="34"/>
      <c r="T224" s="34"/>
    </row>
    <row r="225" spans="1:21" ht="15" customHeight="1" x14ac:dyDescent="0.35">
      <c r="A225" s="793">
        <f t="shared" si="38"/>
        <v>37</v>
      </c>
      <c r="B225" s="822"/>
      <c r="C225" s="1010" t="s">
        <v>399</v>
      </c>
      <c r="D225" s="985">
        <v>12.7</v>
      </c>
      <c r="E225" s="986" t="s">
        <v>70</v>
      </c>
      <c r="F225" s="786" t="s">
        <v>13</v>
      </c>
      <c r="G225" s="785" t="s">
        <v>87</v>
      </c>
      <c r="H225" s="786" t="s">
        <v>317</v>
      </c>
      <c r="I225" s="1023" t="str">
        <f>IFERROR(IF(G225="F",VLOOKUP(C225,'RES_B+N_D'!$A$9:$Q$37,17,0),""),"-")</f>
        <v/>
      </c>
      <c r="J225" s="787">
        <f>IFERROR(IF(G225="H",VLOOKUP(C225,RES_B_M!$A$9:$Q$198,16,0),""),"-")</f>
        <v>64</v>
      </c>
      <c r="K225" s="787">
        <f>IFERROR(IF(G225="H",VLOOKUP(C225,RES_N_M!$A$9:$Q$92,16,0),""),"-")</f>
        <v>64</v>
      </c>
      <c r="L225" s="1011" t="str">
        <f>IFERROR(IF(D225&gt;36,VLOOKUP(C225,'RES_N_&gt;36'!$A$9:$Q$42,17,0),""),"-")</f>
        <v/>
      </c>
      <c r="M225" s="747"/>
      <c r="N225" s="753"/>
      <c r="O225" s="754"/>
      <c r="P225" s="34"/>
      <c r="Q225" s="1030"/>
      <c r="R225" s="6"/>
      <c r="S225" s="34"/>
      <c r="T225" s="34"/>
    </row>
    <row r="226" spans="1:21" ht="15" customHeight="1" x14ac:dyDescent="0.35">
      <c r="A226" s="793">
        <f t="shared" si="38"/>
        <v>38</v>
      </c>
      <c r="B226" s="822"/>
      <c r="C226" s="1012" t="s">
        <v>158</v>
      </c>
      <c r="D226" s="985">
        <v>16.2</v>
      </c>
      <c r="E226" s="986" t="s">
        <v>70</v>
      </c>
      <c r="F226" s="786" t="str">
        <f>VLOOKUP(E226,$N$7:$O$105,2,0)</f>
        <v>Réveillon</v>
      </c>
      <c r="G226" s="786" t="s">
        <v>87</v>
      </c>
      <c r="H226" s="786" t="str">
        <f>IF(G226="F","Rouge","Jaune")</f>
        <v>Jaune</v>
      </c>
      <c r="I226" s="1023" t="str">
        <f>IFERROR(IF(G226="F",VLOOKUP(C226,'RES_B+N_D'!$A$9:$Q$37,17,0),""),"-")</f>
        <v/>
      </c>
      <c r="J226" s="787">
        <f>IFERROR(IF(G226="H",VLOOKUP(C226,RES_B_M!$A$9:$Q$198,16,0),""),"-")</f>
        <v>93</v>
      </c>
      <c r="K226" s="787">
        <f>IFERROR(IF(G226="H",VLOOKUP(C226,RES_N_M!$A$9:$Q$92,16,0),""),"-")</f>
        <v>70</v>
      </c>
      <c r="L226" s="1011" t="str">
        <f>IFERROR(IF(D226&gt;36,VLOOKUP(C226,'RES_N_&gt;36'!$A$9:$Q$42,17,0),""),"-")</f>
        <v/>
      </c>
      <c r="M226" s="747"/>
      <c r="N226" s="753"/>
      <c r="O226" s="754"/>
      <c r="P226" s="34"/>
      <c r="Q226" s="1030"/>
      <c r="R226" s="6"/>
      <c r="S226" s="34"/>
      <c r="T226" s="34"/>
    </row>
    <row r="227" spans="1:21" ht="15" customHeight="1" x14ac:dyDescent="0.35">
      <c r="A227" s="793">
        <f t="shared" si="38"/>
        <v>39</v>
      </c>
      <c r="B227" s="822"/>
      <c r="C227" s="1010" t="s">
        <v>406</v>
      </c>
      <c r="D227" s="985">
        <v>13.6</v>
      </c>
      <c r="E227" s="986" t="s">
        <v>70</v>
      </c>
      <c r="F227" s="786" t="s">
        <v>13</v>
      </c>
      <c r="G227" s="785" t="s">
        <v>87</v>
      </c>
      <c r="H227" s="786" t="s">
        <v>317</v>
      </c>
      <c r="I227" s="1023" t="str">
        <f>IFERROR(IF(G227="F",VLOOKUP(C227,'RES_B+N_D'!$A$9:$Q$37,17,0),""),"-")</f>
        <v/>
      </c>
      <c r="J227" s="787">
        <f>IFERROR(IF(G227="H",VLOOKUP(C227,RES_B_M!$A$9:$Q$198,16,0),""),"-")</f>
        <v>8</v>
      </c>
      <c r="K227" s="787" t="str">
        <f>IFERROR(IF(G227="H",VLOOKUP(C227,RES_N_M!$A$9:$Q$92,16,0),""),"-")</f>
        <v>-</v>
      </c>
      <c r="L227" s="1011" t="str">
        <f>IFERROR(IF(D227&gt;36,VLOOKUP(C227,'RES_N_&gt;36'!$A$9:$Q$42,17,0),""),"-")</f>
        <v/>
      </c>
      <c r="M227" s="747"/>
      <c r="N227" s="753"/>
      <c r="O227" s="754"/>
      <c r="P227" s="34"/>
      <c r="Q227" s="1030">
        <v>1</v>
      </c>
      <c r="R227" s="6"/>
      <c r="S227" s="34"/>
      <c r="T227" s="34"/>
    </row>
    <row r="228" spans="1:21" ht="15" customHeight="1" x14ac:dyDescent="0.35">
      <c r="A228" s="793">
        <f t="shared" si="38"/>
        <v>40</v>
      </c>
      <c r="B228" s="822"/>
      <c r="C228" s="1010" t="s">
        <v>407</v>
      </c>
      <c r="D228" s="985">
        <v>30</v>
      </c>
      <c r="E228" s="986" t="s">
        <v>70</v>
      </c>
      <c r="F228" s="786" t="s">
        <v>13</v>
      </c>
      <c r="G228" s="785" t="s">
        <v>87</v>
      </c>
      <c r="H228" s="786" t="s">
        <v>317</v>
      </c>
      <c r="I228" s="1023" t="str">
        <f>IFERROR(IF(G228="F",VLOOKUP(C228,'RES_B+N_D'!$A$9:$Q$37,17,0),""),"-")</f>
        <v/>
      </c>
      <c r="J228" s="787">
        <f>IFERROR(IF(G228="H",VLOOKUP(C228,RES_B_M!$A$9:$Q$198,16,0),""),"-")</f>
        <v>6</v>
      </c>
      <c r="K228" s="787">
        <f>IFERROR(IF(G228="H",VLOOKUP(C228,RES_N_M!$A$9:$Q$92,16,0),""),"-")</f>
        <v>50</v>
      </c>
      <c r="L228" s="1011" t="str">
        <f>IFERROR(IF(D228&gt;36,VLOOKUP(C228,'RES_N_&gt;36'!$A$9:$Q$42,17,0),""),"-")</f>
        <v/>
      </c>
      <c r="M228" s="747"/>
      <c r="N228" s="753"/>
      <c r="O228" s="754"/>
      <c r="P228" s="34"/>
      <c r="Q228" s="1030"/>
      <c r="R228" s="6"/>
      <c r="S228" s="34"/>
      <c r="T228" s="34"/>
    </row>
    <row r="229" spans="1:21" ht="15" customHeight="1" x14ac:dyDescent="0.35">
      <c r="A229" s="793">
        <f t="shared" si="38"/>
        <v>41</v>
      </c>
      <c r="B229" s="822"/>
      <c r="C229" s="1010" t="s">
        <v>291</v>
      </c>
      <c r="D229" s="985">
        <v>21.1</v>
      </c>
      <c r="E229" s="986" t="s">
        <v>70</v>
      </c>
      <c r="F229" s="786" t="str">
        <f>VLOOKUP(E229,$N$7:$O$105,2,0)</f>
        <v>Réveillon</v>
      </c>
      <c r="G229" s="785" t="s">
        <v>87</v>
      </c>
      <c r="H229" s="786" t="str">
        <f>IF(G229="F","Rouge","Jaune")</f>
        <v>Jaune</v>
      </c>
      <c r="I229" s="1023" t="str">
        <f>IFERROR(IF(G229="F",VLOOKUP(C229,'RES_B+N_D'!$A$9:$Q$37,17,0),""),"-")</f>
        <v/>
      </c>
      <c r="J229" s="787">
        <f>IFERROR(IF(G229="H",VLOOKUP(C229,RES_B_M!$A$9:$Q$198,16,0),""),"-")</f>
        <v>0</v>
      </c>
      <c r="K229" s="787" t="str">
        <f>IFERROR(IF(G229="H",VLOOKUP(C229,RES_N_M!$A$9:$Q$92,16,0),""),"-")</f>
        <v>-</v>
      </c>
      <c r="L229" s="1011" t="str">
        <f>IFERROR(IF(D229&gt;36,VLOOKUP(C229,'RES_N_&gt;36'!$A$9:$Q$42,17,0),""),"-")</f>
        <v/>
      </c>
      <c r="M229" s="747"/>
      <c r="N229" s="753"/>
      <c r="O229" s="754"/>
      <c r="P229" s="34"/>
      <c r="Q229" s="1030"/>
      <c r="R229" s="6"/>
      <c r="S229" s="34"/>
      <c r="T229" s="34"/>
    </row>
    <row r="230" spans="1:21" ht="15" customHeight="1" x14ac:dyDescent="0.35">
      <c r="A230" s="793">
        <f t="shared" si="38"/>
        <v>42</v>
      </c>
      <c r="B230" s="822"/>
      <c r="C230" s="1010" t="s">
        <v>403</v>
      </c>
      <c r="D230" s="985">
        <v>11</v>
      </c>
      <c r="E230" s="986" t="s">
        <v>70</v>
      </c>
      <c r="F230" s="786" t="s">
        <v>13</v>
      </c>
      <c r="G230" s="785" t="s">
        <v>87</v>
      </c>
      <c r="H230" s="786" t="s">
        <v>317</v>
      </c>
      <c r="I230" s="1023" t="str">
        <f>IFERROR(IF(G230="F",VLOOKUP(C230,'RES_B+N_D'!$A$9:$Q$37,17,0),""),"-")</f>
        <v/>
      </c>
      <c r="J230" s="787" t="str">
        <f>IFERROR(IF(G230="H",VLOOKUP(C230,RES_B_M!$A$9:$Q$198,16,0),""),"-")</f>
        <v>-</v>
      </c>
      <c r="K230" s="787" t="str">
        <f>IFERROR(IF(G230="H",VLOOKUP(C230,RES_N_M!$A$9:$Q$92,16,0),""),"-")</f>
        <v>-</v>
      </c>
      <c r="L230" s="1011" t="str">
        <f>IFERROR(IF(D230&gt;36,VLOOKUP(C230,'RES_N_&gt;36'!$A$9:$Q$42,17,0),""),"-")</f>
        <v/>
      </c>
      <c r="M230" s="747"/>
      <c r="N230" s="753"/>
      <c r="O230" s="754"/>
      <c r="P230" s="34"/>
      <c r="Q230" s="1030"/>
      <c r="R230" s="6"/>
      <c r="S230" s="34"/>
      <c r="T230" s="34"/>
    </row>
    <row r="231" spans="1:21" ht="15" customHeight="1" x14ac:dyDescent="0.35">
      <c r="A231" s="793">
        <f t="shared" si="38"/>
        <v>43</v>
      </c>
      <c r="B231" s="822"/>
      <c r="C231" s="1010" t="s">
        <v>240</v>
      </c>
      <c r="D231" s="985">
        <v>17</v>
      </c>
      <c r="E231" s="986" t="s">
        <v>70</v>
      </c>
      <c r="F231" s="786" t="s">
        <v>13</v>
      </c>
      <c r="G231" s="785" t="s">
        <v>87</v>
      </c>
      <c r="H231" s="786" t="s">
        <v>317</v>
      </c>
      <c r="I231" s="1023" t="str">
        <f>IFERROR(IF(G231="F",VLOOKUP(C231,'RES_B+N_D'!$A$9:$Q$37,17,0),""),"-")</f>
        <v/>
      </c>
      <c r="J231" s="787">
        <f>IFERROR(IF(G231="H",VLOOKUP(C231,RES_B_M!$A$9:$Q$198,16,0),""),"-")</f>
        <v>36</v>
      </c>
      <c r="K231" s="787">
        <f>IFERROR(IF(G231="H",VLOOKUP(C231,RES_N_M!$A$9:$Q$92,16,0),""),"-")</f>
        <v>39</v>
      </c>
      <c r="L231" s="1011" t="str">
        <f>IFERROR(IF(D231&gt;36,VLOOKUP(C231,'RES_N_&gt;36'!$A$9:$Q$42,17,0),""),"-")</f>
        <v/>
      </c>
      <c r="M231" s="747"/>
      <c r="N231" s="753"/>
      <c r="O231" s="754"/>
      <c r="P231" s="34"/>
      <c r="Q231" s="1030"/>
      <c r="R231" s="6"/>
      <c r="S231" s="34"/>
      <c r="T231" s="34"/>
    </row>
    <row r="232" spans="1:21" ht="15" customHeight="1" x14ac:dyDescent="0.35">
      <c r="A232" s="793">
        <f t="shared" si="38"/>
        <v>44</v>
      </c>
      <c r="B232" s="822"/>
      <c r="C232" s="1010" t="s">
        <v>461</v>
      </c>
      <c r="D232" s="985">
        <v>15.8</v>
      </c>
      <c r="E232" s="986" t="s">
        <v>70</v>
      </c>
      <c r="F232" s="786" t="s">
        <v>13</v>
      </c>
      <c r="G232" s="785" t="s">
        <v>87</v>
      </c>
      <c r="H232" s="786" t="s">
        <v>317</v>
      </c>
      <c r="I232" s="1023" t="str">
        <f>IFERROR(IF(G232="F",VLOOKUP(C232,'RES_B+N_D'!$A$9:$Q$37,17,0),""),"-")</f>
        <v/>
      </c>
      <c r="J232" s="787">
        <f>IFERROR(IF(G232="H",VLOOKUP(C232,RES_B_M!$A$9:$Q$198,16,0),""),"-")</f>
        <v>18</v>
      </c>
      <c r="K232" s="787">
        <f>IFERROR(IF(G232="H",VLOOKUP(C232,RES_N_M!$A$9:$Q$92,16,0),""),"-")</f>
        <v>24</v>
      </c>
      <c r="L232" s="1011" t="str">
        <f>IFERROR(IF(D232&gt;36,VLOOKUP(C232,'RES_N_&gt;36'!$A$9:$Q$42,17,0),""),"-")</f>
        <v/>
      </c>
      <c r="M232" s="747"/>
      <c r="N232" s="753"/>
      <c r="O232" s="754"/>
      <c r="P232" s="34"/>
      <c r="Q232" s="1030"/>
      <c r="R232" s="6"/>
      <c r="S232" s="34"/>
      <c r="T232" s="34"/>
    </row>
    <row r="233" spans="1:21" ht="15" customHeight="1" thickBot="1" x14ac:dyDescent="0.4">
      <c r="A233" s="793">
        <f t="shared" si="38"/>
        <v>45</v>
      </c>
      <c r="B233" s="823"/>
      <c r="C233" s="1010" t="s">
        <v>428</v>
      </c>
      <c r="D233" s="985">
        <v>18.100000000000001</v>
      </c>
      <c r="E233" s="986" t="s">
        <v>70</v>
      </c>
      <c r="F233" s="786" t="s">
        <v>13</v>
      </c>
      <c r="G233" s="785" t="s">
        <v>87</v>
      </c>
      <c r="H233" s="786" t="s">
        <v>317</v>
      </c>
      <c r="I233" s="1023" t="str">
        <f>IFERROR(IF(G233="F",VLOOKUP(C233,'RES_B+N_D'!$A$9:$Q$37,17,0),""),"-")</f>
        <v/>
      </c>
      <c r="J233" s="787" t="str">
        <f>IFERROR(IF(G233="H",VLOOKUP(C233,RES_B_M!$A$9:$Q$198,16,0),""),"-")</f>
        <v>-</v>
      </c>
      <c r="K233" s="787" t="str">
        <f>IFERROR(IF(G233="H",VLOOKUP(C233,RES_N_M!$A$9:$Q$92,16,0),""),"-")</f>
        <v>-</v>
      </c>
      <c r="L233" s="1011" t="str">
        <f>IFERROR(IF(D233&gt;36,VLOOKUP(C233,'RES_N_&gt;36'!$A$9:$Q$42,17,0),""),"-")</f>
        <v/>
      </c>
      <c r="M233" s="747"/>
      <c r="N233" s="753"/>
      <c r="O233" s="754"/>
      <c r="P233" s="34"/>
      <c r="Q233" s="1030"/>
      <c r="R233" s="6"/>
      <c r="S233" s="34"/>
      <c r="T233" s="34"/>
    </row>
    <row r="234" spans="1:21" ht="15" customHeight="1" thickBot="1" x14ac:dyDescent="0.4">
      <c r="A234" s="794"/>
      <c r="B234" s="789"/>
      <c r="C234" s="1013" t="s">
        <v>447</v>
      </c>
      <c r="D234" s="1014">
        <v>28.8</v>
      </c>
      <c r="E234" s="1015" t="s">
        <v>448</v>
      </c>
      <c r="F234" s="1016" t="e">
        <f>VLOOKUP(E234,$N$7:$O$105,2,0)</f>
        <v>#N/A</v>
      </c>
      <c r="G234" s="1016" t="s">
        <v>86</v>
      </c>
      <c r="H234" s="1016" t="str">
        <f>IF(G234="F","Rouge","Jaune")</f>
        <v>Rouge</v>
      </c>
      <c r="I234" s="1024">
        <f>IFERROR(IF(G234="F",VLOOKUP(C234,'RES_B+N_D'!$A$9:$Q$37,17,0),""),"-")</f>
        <v>19</v>
      </c>
      <c r="J234" s="1017" t="str">
        <f>IFERROR(IF(G234="H",VLOOKUP(C234,RES_B_M!$A$9:$Q$198,16,0),""),"-")</f>
        <v/>
      </c>
      <c r="K234" s="1017" t="str">
        <f>IFERROR(IF(G234="H",VLOOKUP(C234,RES_N_M!$A$9:$Q$92,16,0),""),"-")</f>
        <v/>
      </c>
      <c r="L234" s="1018"/>
      <c r="M234" s="747"/>
      <c r="N234" s="755"/>
      <c r="O234" s="756"/>
      <c r="P234" s="34"/>
      <c r="Q234" s="1032"/>
      <c r="R234" s="6"/>
      <c r="S234" s="34"/>
      <c r="T234" s="34"/>
    </row>
    <row r="235" spans="1:21" ht="17.25" x14ac:dyDescent="0.35">
      <c r="D235" s="21"/>
      <c r="E235" s="21"/>
      <c r="F235" s="34"/>
      <c r="G235" s="34"/>
      <c r="H235" s="34"/>
      <c r="I235" s="5" t="str">
        <f>IFERROR(IF(G235="F",VLOOKUP(C235,'RES_B+N_D'!A242:Q270,17,0),""),"-")</f>
        <v/>
      </c>
      <c r="M235" s="34"/>
      <c r="N235" s="34"/>
      <c r="O235" s="34"/>
      <c r="P235" s="34"/>
      <c r="Q235" s="34"/>
      <c r="R235" s="6"/>
      <c r="S235" s="34"/>
      <c r="T235" s="34"/>
      <c r="U235" s="54"/>
    </row>
    <row r="236" spans="1:21" x14ac:dyDescent="0.35">
      <c r="D236" s="26"/>
      <c r="E236" s="26"/>
      <c r="F236" s="34"/>
      <c r="G236" s="34"/>
      <c r="H236" s="34"/>
      <c r="M236" s="34"/>
      <c r="N236" s="34"/>
      <c r="O236" s="34"/>
      <c r="P236" s="34"/>
      <c r="Q236" s="34"/>
      <c r="R236" s="6"/>
      <c r="S236" s="34"/>
      <c r="T236" s="34"/>
    </row>
    <row r="237" spans="1:21" x14ac:dyDescent="0.35">
      <c r="D237" s="26"/>
      <c r="E237" s="26"/>
      <c r="F237" s="34"/>
      <c r="G237" s="34"/>
      <c r="H237" s="34"/>
      <c r="M237" s="34"/>
      <c r="N237" s="34"/>
      <c r="O237" s="34"/>
      <c r="P237" s="34"/>
      <c r="Q237" s="34"/>
      <c r="R237" s="6"/>
      <c r="S237" s="34"/>
      <c r="T237" s="34"/>
    </row>
    <row r="238" spans="1:21" x14ac:dyDescent="0.35">
      <c r="C238" s="21"/>
      <c r="D238" s="21"/>
      <c r="E238" s="25"/>
      <c r="F238" s="34"/>
      <c r="G238" s="34"/>
      <c r="H238" s="34"/>
      <c r="M238" s="34"/>
      <c r="N238" s="34"/>
      <c r="O238" s="34"/>
      <c r="P238" s="34"/>
      <c r="Q238" s="34"/>
      <c r="R238" s="6"/>
      <c r="S238" s="34"/>
      <c r="T238" s="34"/>
    </row>
    <row r="239" spans="1:21" x14ac:dyDescent="0.35">
      <c r="C239" s="21"/>
      <c r="D239" s="21"/>
      <c r="E239" s="21"/>
      <c r="F239" s="34"/>
      <c r="G239" s="34"/>
      <c r="H239" s="34"/>
      <c r="M239" s="34"/>
      <c r="N239" s="34"/>
      <c r="O239" s="34"/>
      <c r="P239" s="34"/>
      <c r="Q239" s="34"/>
      <c r="R239" s="6"/>
      <c r="S239" s="34"/>
      <c r="T239" s="34"/>
    </row>
    <row r="240" spans="1:21" ht="14.25" x14ac:dyDescent="0.45">
      <c r="C240" s="68"/>
      <c r="D240"/>
      <c r="E240" s="131"/>
      <c r="F240" s="34"/>
      <c r="G240" s="34"/>
      <c r="H240" s="34"/>
      <c r="M240" s="34"/>
      <c r="N240" s="34"/>
      <c r="O240" s="34"/>
      <c r="P240" s="34"/>
      <c r="Q240" s="34"/>
      <c r="R240" s="6"/>
      <c r="S240" s="34"/>
      <c r="T240" s="34"/>
    </row>
    <row r="241" spans="3:21" x14ac:dyDescent="0.35">
      <c r="C241" s="68"/>
      <c r="D241"/>
      <c r="E241" s="25"/>
      <c r="F241" s="34"/>
      <c r="G241" s="34"/>
      <c r="H241" s="34"/>
      <c r="M241" s="34"/>
      <c r="N241" s="34"/>
      <c r="O241" s="34"/>
      <c r="P241" s="34"/>
      <c r="Q241" s="34"/>
      <c r="R241" s="6"/>
      <c r="S241" s="34"/>
      <c r="T241" s="34"/>
    </row>
    <row r="242" spans="3:21" x14ac:dyDescent="0.35">
      <c r="C242" s="68"/>
      <c r="D242"/>
      <c r="E242" s="25"/>
      <c r="F242" s="34"/>
      <c r="G242" s="34"/>
      <c r="H242" s="34"/>
      <c r="M242" s="34"/>
      <c r="N242" s="34"/>
      <c r="O242" s="34"/>
      <c r="P242" s="34"/>
      <c r="Q242" s="34"/>
      <c r="R242" s="6"/>
      <c r="S242" s="34"/>
      <c r="T242" s="34"/>
    </row>
    <row r="243" spans="3:21" x14ac:dyDescent="0.35">
      <c r="C243" s="68"/>
      <c r="D243"/>
      <c r="E243" s="25"/>
      <c r="F243" s="34"/>
      <c r="G243" s="34"/>
      <c r="H243" s="34"/>
      <c r="M243" s="34"/>
      <c r="N243" s="34"/>
      <c r="O243" s="34"/>
      <c r="P243" s="34"/>
      <c r="Q243" s="34"/>
      <c r="R243" s="6"/>
      <c r="S243" s="34"/>
      <c r="T243" s="34"/>
    </row>
    <row r="244" spans="3:21" x14ac:dyDescent="0.35">
      <c r="C244" s="34"/>
      <c r="D244" s="34"/>
      <c r="E244" s="34"/>
      <c r="F244" s="34"/>
      <c r="G244" s="34"/>
      <c r="H244" s="34"/>
      <c r="M244" s="34"/>
      <c r="N244" s="34"/>
      <c r="O244" s="34"/>
      <c r="P244" s="34"/>
      <c r="Q244" s="34"/>
      <c r="R244" s="6"/>
      <c r="S244" s="34"/>
      <c r="T244" s="34"/>
    </row>
    <row r="245" spans="3:21" ht="17.25" x14ac:dyDescent="0.35">
      <c r="C245" s="34"/>
      <c r="D245" s="34"/>
      <c r="E245" s="49"/>
      <c r="F245" s="34"/>
      <c r="G245" s="34"/>
      <c r="H245" s="34"/>
      <c r="M245" s="34"/>
      <c r="N245" s="34"/>
      <c r="O245" s="34"/>
      <c r="P245" s="34"/>
      <c r="Q245" s="34"/>
      <c r="R245" s="6"/>
      <c r="S245" s="34"/>
      <c r="T245" s="34"/>
      <c r="U245" s="54"/>
    </row>
    <row r="246" spans="3:21" x14ac:dyDescent="0.35">
      <c r="C246" s="34"/>
      <c r="D246" s="34"/>
      <c r="E246" s="34"/>
      <c r="F246" s="34"/>
      <c r="G246" s="34"/>
      <c r="H246" s="34"/>
      <c r="M246" s="34"/>
      <c r="N246" s="34"/>
      <c r="O246" s="34"/>
      <c r="P246" s="34"/>
      <c r="Q246" s="34"/>
      <c r="R246" s="6"/>
      <c r="S246" s="34"/>
      <c r="T246" s="34"/>
    </row>
    <row r="247" spans="3:21" x14ac:dyDescent="0.35">
      <c r="C247" s="34"/>
      <c r="D247" s="34"/>
      <c r="E247" s="34"/>
      <c r="F247" s="34"/>
      <c r="G247" s="34"/>
      <c r="H247" s="34"/>
      <c r="M247" s="34"/>
      <c r="N247" s="34"/>
      <c r="O247" s="34"/>
      <c r="P247" s="34"/>
      <c r="Q247" s="34"/>
      <c r="R247" s="6"/>
      <c r="S247" s="34"/>
      <c r="T247" s="34"/>
    </row>
    <row r="248" spans="3:21" x14ac:dyDescent="0.35">
      <c r="C248" s="34"/>
      <c r="D248" s="34"/>
      <c r="E248" s="34"/>
      <c r="F248" s="34"/>
      <c r="G248" s="34"/>
      <c r="H248" s="34"/>
      <c r="M248" s="34"/>
      <c r="N248" s="34"/>
      <c r="O248" s="34"/>
      <c r="P248" s="34"/>
      <c r="Q248" s="34"/>
      <c r="R248" s="6"/>
      <c r="S248" s="34"/>
      <c r="T248" s="34"/>
    </row>
    <row r="249" spans="3:21" x14ac:dyDescent="0.35">
      <c r="C249" s="34"/>
      <c r="D249" s="34"/>
      <c r="E249" s="34"/>
      <c r="F249" s="34"/>
      <c r="G249" s="34"/>
      <c r="H249" s="34"/>
      <c r="M249" s="34"/>
      <c r="N249" s="34"/>
      <c r="O249" s="34"/>
      <c r="P249" s="34"/>
      <c r="Q249" s="34"/>
      <c r="R249" s="6"/>
      <c r="S249" s="34"/>
      <c r="T249" s="34"/>
    </row>
    <row r="250" spans="3:21" x14ac:dyDescent="0.35">
      <c r="C250" s="34"/>
      <c r="D250" s="34"/>
      <c r="E250" s="34"/>
      <c r="F250" s="34"/>
      <c r="G250" s="34"/>
      <c r="H250" s="34"/>
      <c r="M250" s="34"/>
      <c r="N250" s="34"/>
      <c r="O250" s="34"/>
      <c r="P250" s="34"/>
      <c r="Q250" s="34"/>
      <c r="R250" s="6"/>
      <c r="S250" s="34"/>
      <c r="T250" s="34"/>
    </row>
    <row r="251" spans="3:21" x14ac:dyDescent="0.35">
      <c r="C251" s="34"/>
      <c r="D251" s="34"/>
      <c r="E251" s="34"/>
      <c r="F251" s="34"/>
      <c r="G251" s="34"/>
      <c r="H251" s="34"/>
      <c r="M251" s="34"/>
      <c r="N251" s="34"/>
      <c r="O251" s="34"/>
      <c r="P251" s="34"/>
      <c r="Q251" s="34"/>
      <c r="R251" s="6"/>
      <c r="S251" s="34"/>
      <c r="T251" s="34"/>
    </row>
    <row r="252" spans="3:21" x14ac:dyDescent="0.35">
      <c r="C252" s="34"/>
      <c r="D252" s="34"/>
      <c r="E252" s="34"/>
      <c r="F252" s="34"/>
      <c r="G252" s="34"/>
      <c r="H252" s="34"/>
      <c r="M252" s="34"/>
      <c r="N252" s="34"/>
      <c r="O252" s="34"/>
      <c r="P252" s="34"/>
      <c r="Q252" s="34"/>
      <c r="R252" s="6"/>
      <c r="S252" s="34"/>
      <c r="T252" s="34"/>
    </row>
    <row r="253" spans="3:21" x14ac:dyDescent="0.35">
      <c r="C253" s="34"/>
      <c r="D253" s="34"/>
      <c r="E253" s="34"/>
      <c r="F253" s="34"/>
      <c r="G253" s="34"/>
      <c r="H253" s="34"/>
      <c r="M253" s="34"/>
      <c r="N253" s="34"/>
      <c r="O253" s="34"/>
      <c r="P253" s="34"/>
      <c r="Q253" s="34"/>
      <c r="R253" s="6"/>
      <c r="S253" s="34"/>
      <c r="T253" s="34"/>
    </row>
    <row r="254" spans="3:21" x14ac:dyDescent="0.35">
      <c r="C254" s="34"/>
      <c r="D254" s="34"/>
      <c r="E254" s="34"/>
      <c r="F254" s="34"/>
      <c r="G254" s="34"/>
      <c r="H254" s="34"/>
      <c r="M254" s="34"/>
      <c r="N254" s="34"/>
      <c r="O254" s="34"/>
      <c r="P254" s="34"/>
      <c r="Q254" s="34"/>
      <c r="R254" s="6"/>
      <c r="S254" s="34"/>
      <c r="T254" s="34"/>
    </row>
    <row r="255" spans="3:21" ht="17.25" x14ac:dyDescent="0.35">
      <c r="C255" s="34"/>
      <c r="D255" s="34"/>
      <c r="E255" s="49"/>
      <c r="F255" s="34"/>
      <c r="G255" s="34"/>
      <c r="H255" s="34"/>
      <c r="M255" s="34"/>
      <c r="N255" s="34"/>
      <c r="O255" s="34"/>
      <c r="P255" s="34"/>
      <c r="Q255" s="34"/>
      <c r="R255" s="6"/>
      <c r="S255" s="34"/>
      <c r="T255" s="34"/>
      <c r="U255" s="54"/>
    </row>
    <row r="256" spans="3:21" x14ac:dyDescent="0.35">
      <c r="C256" s="34"/>
      <c r="D256" s="34"/>
      <c r="E256" s="34"/>
      <c r="F256" s="34"/>
      <c r="G256" s="34"/>
      <c r="H256" s="34"/>
      <c r="M256" s="34"/>
      <c r="N256" s="34"/>
      <c r="O256" s="34"/>
      <c r="P256" s="34"/>
      <c r="Q256" s="34"/>
      <c r="R256" s="6"/>
      <c r="S256" s="34"/>
      <c r="T256" s="34"/>
    </row>
    <row r="257" spans="3:20" x14ac:dyDescent="0.35">
      <c r="C257" s="34"/>
      <c r="D257" s="34"/>
      <c r="E257" s="34"/>
      <c r="F257" s="34"/>
      <c r="G257" s="34"/>
      <c r="H257" s="34"/>
      <c r="M257" s="34"/>
      <c r="N257" s="34"/>
      <c r="O257" s="34"/>
      <c r="P257" s="34"/>
      <c r="Q257" s="34"/>
      <c r="R257" s="6"/>
      <c r="S257" s="34"/>
      <c r="T257" s="34"/>
    </row>
    <row r="258" spans="3:20" x14ac:dyDescent="0.35">
      <c r="C258" s="34"/>
      <c r="D258" s="34"/>
      <c r="E258" s="34"/>
      <c r="F258" s="34"/>
      <c r="G258" s="34"/>
      <c r="H258" s="34"/>
      <c r="M258" s="34"/>
      <c r="N258" s="34"/>
      <c r="O258" s="34"/>
      <c r="P258" s="34"/>
      <c r="Q258" s="34"/>
      <c r="R258" s="6"/>
      <c r="S258" s="34"/>
      <c r="T258" s="34"/>
    </row>
  </sheetData>
  <sortState xmlns:xlrd2="http://schemas.microsoft.com/office/spreadsheetml/2017/richdata2" ref="C7:M234">
    <sortCondition ref="F7:F234"/>
    <sortCondition ref="G7:G234"/>
    <sortCondition ref="C7:C234"/>
    <sortCondition ref="D7:D234"/>
  </sortState>
  <mergeCells count="14">
    <mergeCell ref="Q3:Q5"/>
    <mergeCell ref="C1:O1"/>
    <mergeCell ref="C2:L2"/>
    <mergeCell ref="N3:O5"/>
    <mergeCell ref="I3:L5"/>
    <mergeCell ref="N2:O2"/>
    <mergeCell ref="C3:H3"/>
    <mergeCell ref="C4:H4"/>
    <mergeCell ref="C5:H5"/>
    <mergeCell ref="B7:B65"/>
    <mergeCell ref="B66:B122"/>
    <mergeCell ref="B164:B188"/>
    <mergeCell ref="B189:B233"/>
    <mergeCell ref="B123:B163"/>
  </mergeCells>
  <conditionalFormatting sqref="C67:E68 A67:A122">
    <cfRule type="expression" dxfId="50" priority="32">
      <formula>($H246="F")</formula>
    </cfRule>
  </conditionalFormatting>
  <conditionalFormatting sqref="A79:M122 A66:L78">
    <cfRule type="expression" dxfId="49" priority="5">
      <formula>$G66="F"</formula>
    </cfRule>
  </conditionalFormatting>
  <conditionalFormatting sqref="F131:L132 G205:I205">
    <cfRule type="expression" dxfId="48" priority="36">
      <formula>$G131="F"</formula>
    </cfRule>
  </conditionalFormatting>
  <conditionalFormatting sqref="C238:D238">
    <cfRule type="expression" dxfId="47" priority="151">
      <formula>(#REF!="F")</formula>
    </cfRule>
  </conditionalFormatting>
  <conditionalFormatting sqref="C244:D258">
    <cfRule type="expression" dxfId="46" priority="82">
      <formula>"$D8&gt;36"</formula>
    </cfRule>
  </conditionalFormatting>
  <conditionalFormatting sqref="C11:E12">
    <cfRule type="expression" dxfId="45" priority="22">
      <formula>($H233="F")</formula>
    </cfRule>
  </conditionalFormatting>
  <conditionalFormatting sqref="C13:E14">
    <cfRule type="expression" dxfId="44" priority="168">
      <formula>(#REF!="F")</formula>
    </cfRule>
  </conditionalFormatting>
  <conditionalFormatting sqref="C47:E47">
    <cfRule type="expression" dxfId="43" priority="169">
      <formula>(#REF!="F")</formula>
    </cfRule>
  </conditionalFormatting>
  <conditionalFormatting sqref="C48:E49">
    <cfRule type="expression" dxfId="42" priority="178">
      <formula>(#REF!="F")</formula>
    </cfRule>
  </conditionalFormatting>
  <conditionalFormatting sqref="C50:E64">
    <cfRule type="expression" dxfId="41" priority="26">
      <formula>($H235="F")</formula>
    </cfRule>
  </conditionalFormatting>
  <conditionalFormatting sqref="C65:E66 E67 A66:A122">
    <cfRule type="expression" dxfId="40" priority="153">
      <formula>($H251="F")</formula>
    </cfRule>
  </conditionalFormatting>
  <conditionalFormatting sqref="C235:E235">
    <cfRule type="expression" dxfId="39" priority="28">
      <formula>($H235="F")</formula>
    </cfRule>
  </conditionalFormatting>
  <conditionalFormatting sqref="C239:E239">
    <cfRule type="expression" dxfId="38" priority="152">
      <formula>($H236="F")</formula>
    </cfRule>
  </conditionalFormatting>
  <conditionalFormatting sqref="C205:F205">
    <cfRule type="expression" dxfId="37" priority="17">
      <formula>$G205="F"</formula>
    </cfRule>
  </conditionalFormatting>
  <conditionalFormatting sqref="D51">
    <cfRule type="expression" dxfId="36" priority="175">
      <formula>(#REF!="F")</formula>
    </cfRule>
  </conditionalFormatting>
  <conditionalFormatting sqref="H7:H234">
    <cfRule type="cellIs" dxfId="35" priority="33" operator="equal">
      <formula>"Bleu"</formula>
    </cfRule>
    <cfRule type="cellIs" dxfId="34" priority="34" operator="equal">
      <formula>"rouge"</formula>
    </cfRule>
    <cfRule type="cellIs" dxfId="33" priority="35" operator="equal">
      <formula>"jaune"</formula>
    </cfRule>
  </conditionalFormatting>
  <conditionalFormatting sqref="O72 N73:O75 M79:T100 M101 O101:T101 F235:T243 C244:T258 P44:T75 M102:T234 N38:O71 M7:T43 N76:T78 M44:M78">
    <cfRule type="expression" dxfId="32" priority="87">
      <formula>$T7=1</formula>
    </cfRule>
  </conditionalFormatting>
  <conditionalFormatting sqref="N72">
    <cfRule type="expression" dxfId="31" priority="3">
      <formula>($J72="F")</formula>
    </cfRule>
  </conditionalFormatting>
  <conditionalFormatting sqref="N101">
    <cfRule type="expression" dxfId="30" priority="39">
      <formula>($J101="F")</formula>
    </cfRule>
  </conditionalFormatting>
  <conditionalFormatting sqref="O44">
    <cfRule type="expression" dxfId="29" priority="4">
      <formula>$T44=1</formula>
    </cfRule>
  </conditionalFormatting>
  <conditionalFormatting sqref="A121:A122">
    <cfRule type="expression" dxfId="28" priority="180">
      <formula>($H302="F")</formula>
    </cfRule>
  </conditionalFormatting>
  <conditionalFormatting sqref="A121:A122">
    <cfRule type="expression" dxfId="27" priority="184">
      <formula>($H309="F")</formula>
    </cfRule>
  </conditionalFormatting>
  <conditionalFormatting sqref="N65">
    <cfRule type="expression" dxfId="1" priority="1">
      <formula>($J65="F")</formula>
    </cfRule>
  </conditionalFormatting>
  <conditionalFormatting sqref="O37">
    <cfRule type="expression" dxfId="0" priority="2">
      <formula>$T37=1</formula>
    </cfRule>
  </conditionalFormatting>
  <pageMargins left="0.70866141732283472" right="0.70866141732283472" top="0.74803149606299213" bottom="0.74803149606299213" header="0.31496062992125984" footer="0.31496062992125984"/>
  <pageSetup paperSize="8" scale="73" fitToHeight="2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4">
    <pageSetUpPr fitToPage="1"/>
  </sheetPr>
  <dimension ref="A1:U53"/>
  <sheetViews>
    <sheetView showZeros="0" zoomScale="50" zoomScaleNormal="50" workbookViewId="0">
      <selection activeCell="F11" sqref="B5:F11"/>
    </sheetView>
  </sheetViews>
  <sheetFormatPr baseColWidth="10" defaultColWidth="11.46484375" defaultRowHeight="17.25" x14ac:dyDescent="0.35"/>
  <cols>
    <col min="1" max="1" width="2.1328125" style="6" customWidth="1"/>
    <col min="2" max="2" width="40.1328125" style="58" customWidth="1"/>
    <col min="3" max="3" width="22.46484375" style="6" customWidth="1"/>
    <col min="4" max="4" width="10.53125" style="6" customWidth="1"/>
    <col min="5" max="5" width="13.33203125" style="6" customWidth="1"/>
    <col min="6" max="6" width="12.6640625" style="4" customWidth="1"/>
    <col min="7" max="7" width="4.19921875" style="6" customWidth="1"/>
    <col min="8" max="8" width="37.796875" style="58" customWidth="1"/>
    <col min="9" max="9" width="21.46484375" style="6" customWidth="1"/>
    <col min="10" max="10" width="14.86328125" style="6" customWidth="1"/>
    <col min="11" max="11" width="11.53125" style="6" customWidth="1"/>
    <col min="12" max="12" width="11" style="6" customWidth="1"/>
    <col min="13" max="13" width="2.33203125" style="6" customWidth="1"/>
    <col min="14" max="14" width="39.33203125" style="6" customWidth="1"/>
    <col min="15" max="15" width="23.46484375" style="6" customWidth="1"/>
    <col min="16" max="16" width="14.86328125" style="6" customWidth="1"/>
    <col min="17" max="17" width="12.53125" style="54" customWidth="1"/>
    <col min="18" max="18" width="11.1328125" style="6" customWidth="1"/>
    <col min="19" max="19" width="2.796875" style="6" customWidth="1"/>
    <col min="20" max="16384" width="11.46484375" style="6"/>
  </cols>
  <sheetData>
    <row r="1" spans="1:21" s="71" customFormat="1" ht="89.25" x14ac:dyDescent="0.35">
      <c r="A1" s="844" t="str">
        <f>+Explications!A1</f>
        <v>CARRE D'AS 2025</v>
      </c>
      <c r="B1" s="845"/>
      <c r="C1" s="845"/>
      <c r="D1" s="845"/>
      <c r="E1" s="845"/>
      <c r="F1" s="845"/>
      <c r="G1" s="845"/>
      <c r="H1" s="845"/>
      <c r="I1" s="845"/>
      <c r="J1" s="845"/>
      <c r="K1" s="845"/>
      <c r="L1" s="845"/>
      <c r="M1" s="845"/>
      <c r="N1" s="845"/>
      <c r="O1" s="845"/>
      <c r="P1" s="845"/>
      <c r="Q1" s="845"/>
      <c r="R1" s="845"/>
      <c r="S1" s="117"/>
    </row>
    <row r="2" spans="1:21" s="56" customFormat="1" ht="11.45" customHeight="1" x14ac:dyDescent="0.35">
      <c r="A2" s="74"/>
      <c r="B2" s="134"/>
      <c r="C2" s="134"/>
      <c r="D2" s="134"/>
      <c r="E2" s="134"/>
      <c r="F2" s="134"/>
      <c r="G2" s="134"/>
      <c r="H2" s="134"/>
      <c r="I2" s="134"/>
      <c r="J2" s="118"/>
      <c r="K2" s="118"/>
      <c r="L2" s="103"/>
      <c r="M2" s="103"/>
      <c r="N2" s="119"/>
      <c r="O2" s="119"/>
      <c r="P2" s="119"/>
      <c r="Q2" s="120"/>
      <c r="R2" s="57"/>
      <c r="S2" s="121"/>
      <c r="T2" s="57"/>
      <c r="U2" s="45"/>
    </row>
    <row r="3" spans="1:21" s="56" customFormat="1" ht="28.25" customHeight="1" x14ac:dyDescent="0.35">
      <c r="A3" s="74"/>
      <c r="B3" s="699" t="s">
        <v>13</v>
      </c>
      <c r="C3" s="700" t="s">
        <v>10</v>
      </c>
      <c r="D3" s="701"/>
      <c r="E3" s="701"/>
      <c r="F3" s="701"/>
      <c r="G3" s="702"/>
      <c r="H3" s="703" t="s">
        <v>12</v>
      </c>
      <c r="I3" s="704" t="s">
        <v>11</v>
      </c>
      <c r="J3" s="701"/>
      <c r="K3" s="701"/>
      <c r="L3" s="701"/>
      <c r="M3" s="701"/>
      <c r="N3" s="705" t="s">
        <v>310</v>
      </c>
      <c r="O3" s="849" t="str">
        <f>+Explications!A2</f>
        <v xml:space="preserve">RESULTATS AU </v>
      </c>
      <c r="P3" s="849"/>
      <c r="Q3" s="856">
        <f>+Explications!J2</f>
        <v>45922</v>
      </c>
      <c r="R3" s="856"/>
      <c r="S3" s="121"/>
      <c r="T3" s="57"/>
      <c r="U3" s="45"/>
    </row>
    <row r="4" spans="1:21" ht="15" customHeight="1" thickBot="1" x14ac:dyDescent="0.6">
      <c r="A4" s="66"/>
      <c r="B4" s="107"/>
      <c r="C4" s="104"/>
      <c r="D4" s="104"/>
      <c r="E4" s="104"/>
      <c r="F4" s="106"/>
      <c r="G4" s="104"/>
      <c r="H4" s="107"/>
      <c r="I4" s="104"/>
      <c r="J4" s="104"/>
      <c r="K4" s="104"/>
      <c r="L4" s="104"/>
      <c r="M4" s="104"/>
      <c r="S4" s="90"/>
    </row>
    <row r="5" spans="1:21" s="5" customFormat="1" ht="22.5" x14ac:dyDescent="0.35">
      <c r="A5" s="64"/>
      <c r="B5" s="850" t="s">
        <v>123</v>
      </c>
      <c r="C5" s="851"/>
      <c r="D5" s="851"/>
      <c r="E5" s="851"/>
      <c r="F5" s="852"/>
      <c r="G5" s="105"/>
      <c r="H5" s="850" t="s">
        <v>55</v>
      </c>
      <c r="I5" s="851"/>
      <c r="J5" s="851"/>
      <c r="K5" s="851"/>
      <c r="L5" s="852"/>
      <c r="M5" s="105"/>
      <c r="N5" s="853" t="s">
        <v>54</v>
      </c>
      <c r="O5" s="854"/>
      <c r="P5" s="854"/>
      <c r="Q5" s="854"/>
      <c r="R5" s="855"/>
      <c r="S5" s="38"/>
    </row>
    <row r="6" spans="1:21" s="5" customFormat="1" ht="22.9" thickBot="1" x14ac:dyDescent="0.4">
      <c r="A6" s="64"/>
      <c r="B6" s="138" t="s">
        <v>139</v>
      </c>
      <c r="C6" s="139" t="s">
        <v>2</v>
      </c>
      <c r="D6" s="730" t="s">
        <v>194</v>
      </c>
      <c r="E6" s="730" t="s">
        <v>68</v>
      </c>
      <c r="F6" s="140" t="s">
        <v>188</v>
      </c>
      <c r="G6" s="105"/>
      <c r="H6" s="138" t="s">
        <v>226</v>
      </c>
      <c r="I6" s="139" t="s">
        <v>77</v>
      </c>
      <c r="J6" s="139" t="s">
        <v>2</v>
      </c>
      <c r="K6" s="139" t="s">
        <v>485</v>
      </c>
      <c r="L6" s="140" t="s">
        <v>320</v>
      </c>
      <c r="M6" s="105"/>
      <c r="N6" s="138" t="s">
        <v>226</v>
      </c>
      <c r="O6" s="139" t="s">
        <v>77</v>
      </c>
      <c r="P6" s="139" t="s">
        <v>2</v>
      </c>
      <c r="Q6" s="139" t="s">
        <v>485</v>
      </c>
      <c r="R6" s="140" t="str">
        <f>+L6</f>
        <v>Class,</v>
      </c>
      <c r="S6" s="38"/>
    </row>
    <row r="7" spans="1:21" ht="22.5" x14ac:dyDescent="0.6">
      <c r="A7" s="66"/>
      <c r="B7" s="734" t="s">
        <v>13</v>
      </c>
      <c r="C7" s="731">
        <f>+RES_Eq!N7</f>
        <v>2384</v>
      </c>
      <c r="D7" s="732">
        <f>+RES_Eq!AC7</f>
        <v>105</v>
      </c>
      <c r="E7" s="733">
        <f>+RES_Eq!AD7</f>
        <v>11.666666666666666</v>
      </c>
      <c r="F7" s="735">
        <f>+RES_Eq!O7</f>
        <v>1</v>
      </c>
      <c r="G7" s="104"/>
      <c r="H7" s="115" t="str">
        <f>+RES_B_M!A9</f>
        <v>Lapatrie Gilles</v>
      </c>
      <c r="I7" s="689" t="str">
        <f>+RES_B_M!C9</f>
        <v>Réveillon</v>
      </c>
      <c r="J7" s="689">
        <f>+RES_B_M!P9</f>
        <v>221</v>
      </c>
      <c r="K7" s="689">
        <f>+RES_B_M!O9</f>
        <v>9</v>
      </c>
      <c r="L7" s="116">
        <f>+RES_B_M!Q9</f>
        <v>1</v>
      </c>
      <c r="M7" s="104"/>
      <c r="N7" s="141" t="str">
        <f>+RES_N_M!A9</f>
        <v>Combrisson Jean-Luc</v>
      </c>
      <c r="O7" s="729" t="str">
        <f>+RES_N_M!C9</f>
        <v>Chevry</v>
      </c>
      <c r="P7" s="729">
        <f>+RES_N_M!P9</f>
        <v>156</v>
      </c>
      <c r="Q7" s="729">
        <f>+RES_N_M!O9</f>
        <v>6</v>
      </c>
      <c r="R7" s="142">
        <f>+RES_N_M!Q9</f>
        <v>1</v>
      </c>
      <c r="S7" s="90"/>
    </row>
    <row r="8" spans="1:21" ht="22.5" x14ac:dyDescent="0.55000000000000004">
      <c r="A8" s="66"/>
      <c r="B8" s="110" t="s">
        <v>311</v>
      </c>
      <c r="C8" s="679">
        <f>+RES_Eq!N8</f>
        <v>2205</v>
      </c>
      <c r="D8" s="679">
        <f>+RES_Eq!AC8</f>
        <v>126</v>
      </c>
      <c r="E8" s="707">
        <f>+RES_Eq!AD8</f>
        <v>14</v>
      </c>
      <c r="F8" s="111">
        <f>+RES_Eq!O8</f>
        <v>2</v>
      </c>
      <c r="G8" s="104"/>
      <c r="H8" s="110" t="str">
        <f>+RES_B_M!A10</f>
        <v>Bridier Jean Michel</v>
      </c>
      <c r="I8" s="679" t="str">
        <f>+RES_B_M!C10</f>
        <v>Réveillon</v>
      </c>
      <c r="J8" s="679">
        <f>+RES_B_M!P10</f>
        <v>158</v>
      </c>
      <c r="K8" s="679">
        <f>+RES_B_M!O10</f>
        <v>6</v>
      </c>
      <c r="L8" s="111">
        <f>+RES_B_M!Q10</f>
        <v>2</v>
      </c>
      <c r="M8" s="104"/>
      <c r="N8" s="110" t="str">
        <f>+RES_N_M!A10</f>
        <v>Lapatrie Gilles</v>
      </c>
      <c r="O8" s="679" t="str">
        <f>+RES_N_M!C10</f>
        <v>Réveillon</v>
      </c>
      <c r="P8" s="679">
        <f>+RES_N_M!P10</f>
        <v>119</v>
      </c>
      <c r="Q8" s="689">
        <f>+RES_N_M!O10</f>
        <v>7</v>
      </c>
      <c r="R8" s="111">
        <f>+RES_N_M!Q10</f>
        <v>2</v>
      </c>
      <c r="S8" s="90"/>
    </row>
    <row r="9" spans="1:21" ht="22.5" x14ac:dyDescent="0.55000000000000004">
      <c r="A9" s="66"/>
      <c r="B9" s="110" t="s">
        <v>10</v>
      </c>
      <c r="C9" s="679">
        <f>+RES_Eq!N9</f>
        <v>1907</v>
      </c>
      <c r="D9" s="689">
        <f>+RES_Eq!AC9</f>
        <v>131</v>
      </c>
      <c r="E9" s="706">
        <f>+RES_Eq!AD9</f>
        <v>14.555555555555555</v>
      </c>
      <c r="F9" s="111">
        <f>+RES_Eq!O9</f>
        <v>3</v>
      </c>
      <c r="G9" s="104"/>
      <c r="H9" s="110" t="str">
        <f>+RES_B_M!A11</f>
        <v>Bellanger Alain</v>
      </c>
      <c r="I9" s="679" t="str">
        <f>+RES_B_M!C11</f>
        <v>Chevannes</v>
      </c>
      <c r="J9" s="679">
        <f>+RES_B_M!P11</f>
        <v>149</v>
      </c>
      <c r="K9" s="679">
        <f>+RES_B_M!O11</f>
        <v>6</v>
      </c>
      <c r="L9" s="111">
        <f>+RES_B_M!Q11</f>
        <v>3</v>
      </c>
      <c r="M9" s="104"/>
      <c r="N9" s="110" t="str">
        <f>+RES_N_M!A11</f>
        <v>Lezervant Frédéric</v>
      </c>
      <c r="O9" s="679" t="str">
        <f>+RES_N_M!C11</f>
        <v>ASGAF</v>
      </c>
      <c r="P9" s="679">
        <f>+RES_N_M!P11</f>
        <v>114</v>
      </c>
      <c r="Q9" s="679">
        <f>+RES_N_M!O11</f>
        <v>4</v>
      </c>
      <c r="R9" s="111">
        <f>+RES_N_M!Q11</f>
        <v>3</v>
      </c>
      <c r="S9" s="90"/>
    </row>
    <row r="10" spans="1:21" ht="22.15" x14ac:dyDescent="0.55000000000000004">
      <c r="A10" s="66"/>
      <c r="B10" s="110" t="s">
        <v>12</v>
      </c>
      <c r="C10" s="679">
        <f>+RES_Eq!N10</f>
        <v>1079</v>
      </c>
      <c r="D10" s="679">
        <f>+RES_Eq!AC10</f>
        <v>75</v>
      </c>
      <c r="E10" s="707">
        <f>+RES_Eq!AD10</f>
        <v>8.3333333333333339</v>
      </c>
      <c r="F10" s="111">
        <f>+RES_Eq!O10</f>
        <v>4</v>
      </c>
      <c r="G10" s="104"/>
      <c r="H10" s="110" t="str">
        <f>+RES_B_M!A12</f>
        <v>Delaunay Olivier</v>
      </c>
      <c r="I10" s="679" t="str">
        <f>+RES_B_M!C12</f>
        <v>Corbuches</v>
      </c>
      <c r="J10" s="679">
        <f>+RES_B_M!P12</f>
        <v>149</v>
      </c>
      <c r="K10" s="679">
        <f>+RES_B_M!O12</f>
        <v>6</v>
      </c>
      <c r="L10" s="111">
        <f>+RES_B_M!Q12</f>
        <v>3</v>
      </c>
      <c r="M10" s="104"/>
      <c r="N10" s="110" t="str">
        <f>+RES_N_M!A12</f>
        <v>Zuffelato Stéphane</v>
      </c>
      <c r="O10" s="679" t="str">
        <f>+RES_N_M!C12</f>
        <v>ASGAF</v>
      </c>
      <c r="P10" s="679">
        <f>+RES_N_M!P12</f>
        <v>98</v>
      </c>
      <c r="Q10" s="679">
        <f>+RES_N_M!O12</f>
        <v>5</v>
      </c>
      <c r="R10" s="111">
        <f>+RES_N_M!Q12</f>
        <v>4</v>
      </c>
      <c r="S10" s="90"/>
    </row>
    <row r="11" spans="1:21" ht="22.5" thickBot="1" x14ac:dyDescent="0.6">
      <c r="A11" s="66"/>
      <c r="B11" s="112" t="s">
        <v>11</v>
      </c>
      <c r="C11" s="113">
        <f>+RES_Eq!N11</f>
        <v>783</v>
      </c>
      <c r="D11" s="113">
        <f>+RES_Eq!AC11</f>
        <v>26</v>
      </c>
      <c r="E11" s="708">
        <f>+RES_Eq!AD11</f>
        <v>2.8888888888888888</v>
      </c>
      <c r="F11" s="114">
        <f>+RES_Eq!O11</f>
        <v>5</v>
      </c>
      <c r="G11" s="104"/>
      <c r="H11" s="110" t="str">
        <f>+RES_B_M!A13</f>
        <v>Szechter Bertrand</v>
      </c>
      <c r="I11" s="679" t="str">
        <f>+RES_B_M!C13</f>
        <v>Corbuches</v>
      </c>
      <c r="J11" s="679">
        <f>+RES_B_M!P13</f>
        <v>139</v>
      </c>
      <c r="K11" s="679">
        <f>+RES_B_M!O13</f>
        <v>5</v>
      </c>
      <c r="L11" s="111">
        <f>+RES_B_M!Q13</f>
        <v>5</v>
      </c>
      <c r="M11" s="104"/>
      <c r="N11" s="110" t="str">
        <f>+RES_N_M!A13</f>
        <v>Bellanger Alain</v>
      </c>
      <c r="O11" s="679" t="str">
        <f>+RES_N_M!C13</f>
        <v>Chevannes</v>
      </c>
      <c r="P11" s="679">
        <f>+RES_N_M!P13</f>
        <v>97</v>
      </c>
      <c r="Q11" s="679">
        <f>+RES_N_M!O13</f>
        <v>4</v>
      </c>
      <c r="R11" s="111">
        <f>+RES_N_M!Q13</f>
        <v>5</v>
      </c>
      <c r="S11" s="90"/>
    </row>
    <row r="12" spans="1:21" ht="22.5" thickBot="1" x14ac:dyDescent="0.6">
      <c r="A12" s="66"/>
      <c r="G12" s="104"/>
      <c r="H12" s="110" t="str">
        <f>+RES_B_M!A14</f>
        <v>Foucault Lionel</v>
      </c>
      <c r="I12" s="679" t="str">
        <f>+RES_B_M!C14</f>
        <v>Chevannes</v>
      </c>
      <c r="J12" s="679">
        <f>+RES_B_M!P14</f>
        <v>136</v>
      </c>
      <c r="K12" s="679">
        <f>+RES_B_M!O14</f>
        <v>7</v>
      </c>
      <c r="L12" s="111">
        <f>+RES_B_M!Q14</f>
        <v>6</v>
      </c>
      <c r="M12" s="104"/>
      <c r="N12" s="110" t="str">
        <f>+RES_N_M!A14</f>
        <v>Sauvadet Dominique</v>
      </c>
      <c r="O12" s="679" t="str">
        <f>+RES_N_M!C14</f>
        <v>ASGAF</v>
      </c>
      <c r="P12" s="679">
        <f>+RES_N_M!P14</f>
        <v>88</v>
      </c>
      <c r="Q12" s="679">
        <f>+RES_N_M!O14</f>
        <v>6</v>
      </c>
      <c r="R12" s="111">
        <f>+RES_N_M!Q14</f>
        <v>6</v>
      </c>
      <c r="S12" s="90"/>
    </row>
    <row r="13" spans="1:21" ht="22.5" x14ac:dyDescent="0.55000000000000004">
      <c r="A13" s="66"/>
      <c r="B13" s="850" t="s">
        <v>53</v>
      </c>
      <c r="C13" s="851"/>
      <c r="D13" s="851"/>
      <c r="E13" s="851"/>
      <c r="F13" s="852"/>
      <c r="G13" s="104"/>
      <c r="H13" s="110" t="str">
        <f>+RES_B_M!A15</f>
        <v>Gauvin Henri-Jacques</v>
      </c>
      <c r="I13" s="679" t="str">
        <f>+RES_B_M!C15</f>
        <v>Réveillon</v>
      </c>
      <c r="J13" s="679">
        <f>+RES_B_M!P15</f>
        <v>114</v>
      </c>
      <c r="K13" s="679">
        <f>+RES_B_M!O15</f>
        <v>7</v>
      </c>
      <c r="L13" s="111">
        <f>+RES_B_M!Q15</f>
        <v>7</v>
      </c>
      <c r="M13" s="104"/>
      <c r="N13" s="110" t="str">
        <f>+RES_N_M!A15</f>
        <v>Foucault Lionel</v>
      </c>
      <c r="O13" s="679" t="str">
        <f>+RES_N_M!C15</f>
        <v>Chevannes</v>
      </c>
      <c r="P13" s="679">
        <f>+RES_N_M!P15</f>
        <v>85</v>
      </c>
      <c r="Q13" s="679">
        <f>+RES_N_M!O15</f>
        <v>6</v>
      </c>
      <c r="R13" s="111">
        <f>+RES_N_M!Q15</f>
        <v>7</v>
      </c>
      <c r="S13" s="90"/>
    </row>
    <row r="14" spans="1:21" s="5" customFormat="1" ht="22.5" x14ac:dyDescent="0.55000000000000004">
      <c r="A14" s="64"/>
      <c r="B14" s="108" t="s">
        <v>226</v>
      </c>
      <c r="C14" s="65" t="s">
        <v>77</v>
      </c>
      <c r="D14" s="65" t="s">
        <v>2</v>
      </c>
      <c r="E14" s="133" t="s">
        <v>297</v>
      </c>
      <c r="F14" s="109" t="s">
        <v>320</v>
      </c>
      <c r="G14" s="105"/>
      <c r="H14" s="110" t="str">
        <f>+RES_B_M!A16</f>
        <v>Sauvadet Dominique</v>
      </c>
      <c r="I14" s="679" t="str">
        <f>+RES_B_M!C16</f>
        <v>ASGAF</v>
      </c>
      <c r="J14" s="679">
        <f>+RES_B_M!P16</f>
        <v>97</v>
      </c>
      <c r="K14" s="679">
        <f>+RES_B_M!O16</f>
        <v>6</v>
      </c>
      <c r="L14" s="111">
        <f>+RES_B_M!Q16</f>
        <v>8</v>
      </c>
      <c r="M14" s="105"/>
      <c r="N14" s="110" t="str">
        <f>+RES_N_M!A16</f>
        <v>Fanchon Marc</v>
      </c>
      <c r="O14" s="679" t="str">
        <f>+RES_N_M!C16</f>
        <v>Réveillon</v>
      </c>
      <c r="P14" s="679">
        <f>+RES_N_M!P16</f>
        <v>82</v>
      </c>
      <c r="Q14" s="679">
        <f>+RES_N_M!O16</f>
        <v>5</v>
      </c>
      <c r="R14" s="111">
        <f>+RES_N_M!Q16</f>
        <v>8</v>
      </c>
      <c r="S14" s="38"/>
    </row>
    <row r="15" spans="1:21" s="5" customFormat="1" ht="22.5" x14ac:dyDescent="0.55000000000000004">
      <c r="A15" s="64"/>
      <c r="B15" s="115" t="str">
        <f>+'RES_B+N_D'!A9</f>
        <v>Lezervant Sophie</v>
      </c>
      <c r="C15" s="757" t="str">
        <f>+'RES_B+N_D'!C9</f>
        <v>ASGAF</v>
      </c>
      <c r="D15" s="757">
        <f>+'RES_B+N_D'!P9</f>
        <v>260</v>
      </c>
      <c r="E15" s="757">
        <f>+'RES_B+N_D'!O9</f>
        <v>6</v>
      </c>
      <c r="F15" s="759">
        <f>+'RES_B+N_D'!Q9</f>
        <v>1</v>
      </c>
      <c r="G15" s="105"/>
      <c r="H15" s="110" t="str">
        <f>+RES_B_M!A17</f>
        <v>Marcais Xavier</v>
      </c>
      <c r="I15" s="679" t="str">
        <f>+RES_B_M!C17</f>
        <v>ASGAF</v>
      </c>
      <c r="J15" s="679">
        <f>+RES_B_M!P17</f>
        <v>96</v>
      </c>
      <c r="K15" s="679">
        <f>+RES_B_M!O17</f>
        <v>6</v>
      </c>
      <c r="L15" s="111">
        <f>+RES_B_M!Q17</f>
        <v>9</v>
      </c>
      <c r="M15" s="105"/>
      <c r="N15" s="110" t="str">
        <f>+RES_N_M!A17</f>
        <v>Szechter Bertrand</v>
      </c>
      <c r="O15" s="679" t="str">
        <f>+RES_N_M!C17</f>
        <v>Corbuches</v>
      </c>
      <c r="P15" s="679">
        <f>+RES_N_M!P17</f>
        <v>79</v>
      </c>
      <c r="Q15" s="679">
        <f>+RES_N_M!O17</f>
        <v>4</v>
      </c>
      <c r="R15" s="111">
        <f>+RES_N_M!Q17</f>
        <v>9</v>
      </c>
      <c r="S15" s="38"/>
    </row>
    <row r="16" spans="1:21" ht="22.15" x14ac:dyDescent="0.55000000000000004">
      <c r="A16" s="66"/>
      <c r="B16" s="110" t="str">
        <f>+'RES_B+N_D'!A10</f>
        <v>Sauvadet Yannick</v>
      </c>
      <c r="C16" s="758" t="str">
        <f>+'RES_B+N_D'!C10</f>
        <v>ASGAF</v>
      </c>
      <c r="D16" s="758">
        <f>+'RES_B+N_D'!P10</f>
        <v>93</v>
      </c>
      <c r="E16" s="758">
        <f>+'RES_B+N_D'!O10</f>
        <v>4</v>
      </c>
      <c r="F16" s="760">
        <f>+'RES_B+N_D'!Q10</f>
        <v>2</v>
      </c>
      <c r="G16" s="104"/>
      <c r="H16" s="110" t="str">
        <f>+RES_B_M!A18</f>
        <v>Robic Jean Pierre</v>
      </c>
      <c r="I16" s="679" t="str">
        <f>+RES_B_M!C18</f>
        <v>Réveillon</v>
      </c>
      <c r="J16" s="679">
        <f>+RES_B_M!P18</f>
        <v>93</v>
      </c>
      <c r="K16" s="679">
        <f>+RES_B_M!O18</f>
        <v>4</v>
      </c>
      <c r="L16" s="111">
        <f>+RES_B_M!Q18</f>
        <v>10</v>
      </c>
      <c r="M16" s="104"/>
      <c r="N16" s="110" t="str">
        <f>+RES_N_M!A18</f>
        <v>Delaunay Olivier</v>
      </c>
      <c r="O16" s="679" t="str">
        <f>+RES_N_M!C18</f>
        <v>Corbuches</v>
      </c>
      <c r="P16" s="679">
        <f>+RES_N_M!P18</f>
        <v>79</v>
      </c>
      <c r="Q16" s="679">
        <f>+RES_N_M!O18</f>
        <v>4</v>
      </c>
      <c r="R16" s="111">
        <f>+RES_N_M!Q18</f>
        <v>9</v>
      </c>
      <c r="S16" s="90"/>
    </row>
    <row r="17" spans="1:19" ht="22.15" x14ac:dyDescent="0.55000000000000004">
      <c r="A17" s="66"/>
      <c r="B17" s="110" t="str">
        <f>+'RES_B+N_D'!A11</f>
        <v>Baptiste Nathalie</v>
      </c>
      <c r="C17" s="758" t="str">
        <f>+'RES_B+N_D'!C11</f>
        <v>Chevannes</v>
      </c>
      <c r="D17" s="758">
        <f>+'RES_B+N_D'!P11</f>
        <v>87</v>
      </c>
      <c r="E17" s="758">
        <f>+'RES_B+N_D'!O11</f>
        <v>4</v>
      </c>
      <c r="F17" s="760">
        <f>+'RES_B+N_D'!Q11</f>
        <v>3</v>
      </c>
      <c r="G17" s="104"/>
      <c r="H17" s="110" t="str">
        <f>+RES_B_M!A19</f>
        <v>Lezervant Frédéric</v>
      </c>
      <c r="I17" s="679" t="str">
        <f>+RES_B_M!C19</f>
        <v>ASGAF</v>
      </c>
      <c r="J17" s="679">
        <f>+RES_B_M!P19</f>
        <v>90</v>
      </c>
      <c r="K17" s="679">
        <f>+RES_B_M!O19</f>
        <v>4</v>
      </c>
      <c r="L17" s="111">
        <f>+RES_B_M!Q19</f>
        <v>11</v>
      </c>
      <c r="M17" s="104"/>
      <c r="N17" s="110" t="str">
        <f>+RES_N_M!A19</f>
        <v>Bridier Jean Michel</v>
      </c>
      <c r="O17" s="679" t="str">
        <f>+RES_N_M!C19</f>
        <v>Réveillon</v>
      </c>
      <c r="P17" s="679">
        <f>+RES_N_M!P19</f>
        <v>78</v>
      </c>
      <c r="Q17" s="679">
        <f>+RES_N_M!O19</f>
        <v>5</v>
      </c>
      <c r="R17" s="111">
        <f>+RES_N_M!Q19</f>
        <v>11</v>
      </c>
      <c r="S17" s="90"/>
    </row>
    <row r="18" spans="1:19" ht="22.15" x14ac:dyDescent="0.55000000000000004">
      <c r="A18" s="66"/>
      <c r="B18" s="110" t="str">
        <f>+'RES_B+N_D'!A12</f>
        <v>Millerant Corine</v>
      </c>
      <c r="C18" s="758" t="str">
        <f>+'RES_B+N_D'!C12</f>
        <v>Réveillon</v>
      </c>
      <c r="D18" s="758">
        <f>+'RES_B+N_D'!P12</f>
        <v>74</v>
      </c>
      <c r="E18" s="758">
        <f>+'RES_B+N_D'!O12</f>
        <v>2</v>
      </c>
      <c r="F18" s="760">
        <f>+'RES_B+N_D'!Q12</f>
        <v>4</v>
      </c>
      <c r="G18" s="104"/>
      <c r="H18" s="110" t="str">
        <f>+RES_B_M!A20</f>
        <v>Nicolle Olivier</v>
      </c>
      <c r="I18" s="679" t="str">
        <f>+RES_B_M!C20</f>
        <v>Chevannes</v>
      </c>
      <c r="J18" s="679">
        <f>+RES_B_M!P20</f>
        <v>90</v>
      </c>
      <c r="K18" s="679">
        <f>+RES_B_M!O20</f>
        <v>6</v>
      </c>
      <c r="L18" s="111">
        <f>+RES_B_M!Q20</f>
        <v>11</v>
      </c>
      <c r="M18" s="104"/>
      <c r="N18" s="110" t="str">
        <f>+RES_N_M!A20</f>
        <v>Barcon Jean-Jacques</v>
      </c>
      <c r="O18" s="679" t="str">
        <f>+RES_N_M!C20</f>
        <v>ASGAF</v>
      </c>
      <c r="P18" s="679">
        <f>+RES_N_M!P20</f>
        <v>77</v>
      </c>
      <c r="Q18" s="679">
        <f>+RES_N_M!O20</f>
        <v>5</v>
      </c>
      <c r="R18" s="111">
        <f>+RES_N_M!Q20</f>
        <v>12</v>
      </c>
      <c r="S18" s="90"/>
    </row>
    <row r="19" spans="1:19" ht="22.15" x14ac:dyDescent="0.55000000000000004">
      <c r="A19" s="66"/>
      <c r="B19" s="110" t="str">
        <f>+'RES_B+N_D'!A13</f>
        <v>Le Boulc'H Catherine</v>
      </c>
      <c r="C19" s="758" t="str">
        <f>+'RES_B+N_D'!C13</f>
        <v>Chevannes</v>
      </c>
      <c r="D19" s="758">
        <f>+'RES_B+N_D'!P13</f>
        <v>59</v>
      </c>
      <c r="E19" s="758">
        <f>+'RES_B+N_D'!O13</f>
        <v>3</v>
      </c>
      <c r="F19" s="760">
        <f>+'RES_B+N_D'!Q13</f>
        <v>5</v>
      </c>
      <c r="G19" s="104"/>
      <c r="H19" s="110" t="str">
        <f>+RES_B_M!A21</f>
        <v>Viron Alain</v>
      </c>
      <c r="I19" s="679" t="str">
        <f>+RES_B_M!C21</f>
        <v>Chevannes</v>
      </c>
      <c r="J19" s="679">
        <f>+RES_B_M!P21</f>
        <v>85</v>
      </c>
      <c r="K19" s="679">
        <f>+RES_B_M!O21</f>
        <v>3</v>
      </c>
      <c r="L19" s="111">
        <f>+RES_B_M!Q21</f>
        <v>13</v>
      </c>
      <c r="M19" s="104"/>
      <c r="N19" s="110" t="str">
        <f>+RES_N_M!A21</f>
        <v>Nicolle Olivier</v>
      </c>
      <c r="O19" s="679" t="str">
        <f>+RES_N_M!C21</f>
        <v>Chevannes</v>
      </c>
      <c r="P19" s="679">
        <f>+RES_N_M!P21</f>
        <v>76</v>
      </c>
      <c r="Q19" s="679">
        <f>+RES_N_M!O21</f>
        <v>5</v>
      </c>
      <c r="R19" s="111">
        <f>+RES_N_M!Q21</f>
        <v>13</v>
      </c>
      <c r="S19" s="90"/>
    </row>
    <row r="20" spans="1:19" ht="22.15" x14ac:dyDescent="0.55000000000000004">
      <c r="A20" s="66"/>
      <c r="B20" s="110" t="str">
        <f>+'RES_B+N_D'!A14</f>
        <v>Alexandre Pascale</v>
      </c>
      <c r="C20" s="758" t="str">
        <f>+'RES_B+N_D'!C14</f>
        <v>Chevry</v>
      </c>
      <c r="D20" s="758">
        <f>+'RES_B+N_D'!P14</f>
        <v>53</v>
      </c>
      <c r="E20" s="758">
        <f>+'RES_B+N_D'!O14</f>
        <v>2</v>
      </c>
      <c r="F20" s="760">
        <f>+'RES_B+N_D'!Q14</f>
        <v>6</v>
      </c>
      <c r="G20" s="104"/>
      <c r="H20" s="110" t="str">
        <f>+RES_B_M!A22</f>
        <v>Zuffelato Stéphane</v>
      </c>
      <c r="I20" s="679" t="str">
        <f>+RES_B_M!C22</f>
        <v>ASGAF</v>
      </c>
      <c r="J20" s="679">
        <f>+RES_B_M!P22</f>
        <v>77</v>
      </c>
      <c r="K20" s="679">
        <f>+RES_B_M!O22</f>
        <v>4</v>
      </c>
      <c r="L20" s="111">
        <f>+RES_B_M!Q22</f>
        <v>14</v>
      </c>
      <c r="M20" s="104"/>
      <c r="N20" s="110" t="str">
        <f>+RES_N_M!A22</f>
        <v>Robic Jean Pierre</v>
      </c>
      <c r="O20" s="679" t="str">
        <f>+RES_N_M!C22</f>
        <v>Réveillon</v>
      </c>
      <c r="P20" s="679">
        <f>+RES_N_M!P22</f>
        <v>70</v>
      </c>
      <c r="Q20" s="679">
        <f>+RES_N_M!O22</f>
        <v>4</v>
      </c>
      <c r="R20" s="111">
        <f>+RES_N_M!Q22</f>
        <v>14</v>
      </c>
      <c r="S20" s="90"/>
    </row>
    <row r="21" spans="1:19" ht="22.15" x14ac:dyDescent="0.55000000000000004">
      <c r="A21" s="66"/>
      <c r="B21" s="110" t="str">
        <f>+'RES_B+N_D'!A15</f>
        <v>Henn Valerie</v>
      </c>
      <c r="C21" s="758" t="str">
        <f>+'RES_B+N_D'!C15</f>
        <v>ASGAF</v>
      </c>
      <c r="D21" s="758">
        <f>+'RES_B+N_D'!P15</f>
        <v>46</v>
      </c>
      <c r="E21" s="758">
        <f>+'RES_B+N_D'!O15</f>
        <v>1</v>
      </c>
      <c r="F21" s="760">
        <f>+'RES_B+N_D'!Q15</f>
        <v>7</v>
      </c>
      <c r="G21" s="104"/>
      <c r="H21" s="110" t="str">
        <f>+RES_B_M!A23</f>
        <v>Barcon Jean-Jacques</v>
      </c>
      <c r="I21" s="679" t="str">
        <f>+RES_B_M!C23</f>
        <v>ASGAF</v>
      </c>
      <c r="J21" s="679">
        <f>+RES_B_M!P23</f>
        <v>73</v>
      </c>
      <c r="K21" s="679">
        <f>+RES_B_M!O23</f>
        <v>4</v>
      </c>
      <c r="L21" s="111">
        <f>+RES_B_M!Q23</f>
        <v>15</v>
      </c>
      <c r="M21" s="104"/>
      <c r="N21" s="110" t="str">
        <f>+RES_N_M!A23</f>
        <v>Gonzalez Alain</v>
      </c>
      <c r="O21" s="679" t="str">
        <f>+RES_N_M!C23</f>
        <v>Réveillon</v>
      </c>
      <c r="P21" s="679">
        <f>+RES_N_M!P23</f>
        <v>67</v>
      </c>
      <c r="Q21" s="679">
        <f>+RES_N_M!O23</f>
        <v>5</v>
      </c>
      <c r="R21" s="111">
        <f>+RES_N_M!Q23</f>
        <v>15</v>
      </c>
      <c r="S21" s="90"/>
    </row>
    <row r="22" spans="1:19" ht="22.15" x14ac:dyDescent="0.55000000000000004">
      <c r="A22" s="66"/>
      <c r="B22" s="110" t="str">
        <f>+'RES_B+N_D'!A16</f>
        <v>Villette Claudine</v>
      </c>
      <c r="C22" s="758" t="str">
        <f>+'RES_B+N_D'!C16</f>
        <v>Chevannes</v>
      </c>
      <c r="D22" s="758">
        <f>+'RES_B+N_D'!P16</f>
        <v>44</v>
      </c>
      <c r="E22" s="758">
        <f>+'RES_B+N_D'!O16</f>
        <v>2</v>
      </c>
      <c r="F22" s="760">
        <f>+'RES_B+N_D'!Q16</f>
        <v>8</v>
      </c>
      <c r="G22" s="104"/>
      <c r="H22" s="110" t="str">
        <f>+RES_B_M!A24</f>
        <v>Colmerauer Denis</v>
      </c>
      <c r="I22" s="679" t="str">
        <f>+RES_B_M!C24</f>
        <v>Corbuches</v>
      </c>
      <c r="J22" s="679">
        <f>+RES_B_M!P24</f>
        <v>71</v>
      </c>
      <c r="K22" s="679">
        <f>+RES_B_M!O24</f>
        <v>3</v>
      </c>
      <c r="L22" s="111">
        <f>+RES_B_M!Q24</f>
        <v>16</v>
      </c>
      <c r="M22" s="104"/>
      <c r="N22" s="110" t="str">
        <f>+RES_N_M!A24</f>
        <v>Heiles Frédéric</v>
      </c>
      <c r="O22" s="679" t="str">
        <f>+RES_N_M!C24</f>
        <v>ASGAF</v>
      </c>
      <c r="P22" s="679">
        <f>+RES_N_M!P24</f>
        <v>66</v>
      </c>
      <c r="Q22" s="679">
        <f>+RES_N_M!O24</f>
        <v>3</v>
      </c>
      <c r="R22" s="111">
        <f>+RES_N_M!Q24</f>
        <v>16</v>
      </c>
      <c r="S22" s="90"/>
    </row>
    <row r="23" spans="1:19" ht="22.15" x14ac:dyDescent="0.55000000000000004">
      <c r="A23" s="66"/>
      <c r="B23" s="110" t="str">
        <f>+'RES_B+N_D'!A17</f>
        <v>Beltrami Véronique</v>
      </c>
      <c r="C23" s="758" t="str">
        <f>+'RES_B+N_D'!C17</f>
        <v>Réveillon</v>
      </c>
      <c r="D23" s="758">
        <f>+'RES_B+N_D'!P17</f>
        <v>42</v>
      </c>
      <c r="E23" s="758">
        <f>+'RES_B+N_D'!O17</f>
        <v>1</v>
      </c>
      <c r="F23" s="760">
        <f>+'RES_B+N_D'!Q17</f>
        <v>9</v>
      </c>
      <c r="G23" s="104"/>
      <c r="H23" s="110" t="str">
        <f>+RES_B_M!A25</f>
        <v>Salvoch Jean-Marc</v>
      </c>
      <c r="I23" s="679" t="str">
        <f>+RES_B_M!C25</f>
        <v>Chevannes</v>
      </c>
      <c r="J23" s="679">
        <f>+RES_B_M!P25</f>
        <v>67</v>
      </c>
      <c r="K23" s="679">
        <f>+RES_B_M!O25</f>
        <v>4</v>
      </c>
      <c r="L23" s="111">
        <f>+RES_B_M!Q25</f>
        <v>17</v>
      </c>
      <c r="M23" s="104"/>
      <c r="N23" s="110" t="str">
        <f>+RES_N_M!A25</f>
        <v>Paillart Pascal</v>
      </c>
      <c r="O23" s="679" t="str">
        <f>+RES_N_M!C25</f>
        <v>Chevry</v>
      </c>
      <c r="P23" s="679">
        <f>+RES_N_M!P25</f>
        <v>66</v>
      </c>
      <c r="Q23" s="679">
        <f>+RES_N_M!O25</f>
        <v>3</v>
      </c>
      <c r="R23" s="111">
        <f>+RES_N_M!Q25</f>
        <v>16</v>
      </c>
      <c r="S23" s="90"/>
    </row>
    <row r="24" spans="1:19" ht="22.15" x14ac:dyDescent="0.55000000000000004">
      <c r="A24" s="66"/>
      <c r="B24" s="110" t="str">
        <f>+'RES_B+N_D'!A18</f>
        <v>Tamet Assia</v>
      </c>
      <c r="C24" s="758" t="str">
        <f>+'RES_B+N_D'!C18</f>
        <v>Réveillon</v>
      </c>
      <c r="D24" s="758">
        <f>+'RES_B+N_D'!P18</f>
        <v>40</v>
      </c>
      <c r="E24" s="758">
        <f>+'RES_B+N_D'!O18</f>
        <v>2</v>
      </c>
      <c r="F24" s="760">
        <f>+'RES_B+N_D'!Q18</f>
        <v>10</v>
      </c>
      <c r="G24" s="104"/>
      <c r="H24" s="110" t="str">
        <f>+RES_B_M!A26</f>
        <v>Benalioua Karim</v>
      </c>
      <c r="I24" s="679" t="str">
        <f>+RES_B_M!C26</f>
        <v>Réveillon</v>
      </c>
      <c r="J24" s="679">
        <f>+RES_B_M!P26</f>
        <v>64</v>
      </c>
      <c r="K24" s="679">
        <f>+RES_B_M!O26</f>
        <v>3</v>
      </c>
      <c r="L24" s="111">
        <f>+RES_B_M!Q26</f>
        <v>18</v>
      </c>
      <c r="M24" s="104"/>
      <c r="N24" s="110" t="str">
        <f>+RES_N_M!A26</f>
        <v>Benalioua Karim</v>
      </c>
      <c r="O24" s="679" t="str">
        <f>+RES_N_M!C26</f>
        <v>Réveillon</v>
      </c>
      <c r="P24" s="679">
        <f>+RES_N_M!P26</f>
        <v>64</v>
      </c>
      <c r="Q24" s="679">
        <f>+RES_N_M!O26</f>
        <v>3</v>
      </c>
      <c r="R24" s="111">
        <f>+RES_N_M!Q26</f>
        <v>18</v>
      </c>
      <c r="S24" s="143"/>
    </row>
    <row r="25" spans="1:19" ht="22.15" x14ac:dyDescent="0.55000000000000004">
      <c r="A25" s="66"/>
      <c r="B25" s="110" t="str">
        <f>+'RES_B+N_D'!A19</f>
        <v>Tamet Assia</v>
      </c>
      <c r="C25" s="758" t="str">
        <f>+'RES_B+N_D'!C19</f>
        <v>Réveillon</v>
      </c>
      <c r="D25" s="758">
        <f>+'RES_B+N_D'!P19</f>
        <v>40</v>
      </c>
      <c r="E25" s="758">
        <f>+'RES_B+N_D'!O19</f>
        <v>2</v>
      </c>
      <c r="F25" s="760">
        <f>+'RES_B+N_D'!Q19</f>
        <v>10</v>
      </c>
      <c r="G25" s="104"/>
      <c r="H25" s="110" t="str">
        <f>+RES_B_M!A27</f>
        <v>Retif Didier</v>
      </c>
      <c r="I25" s="679" t="str">
        <f>+RES_B_M!C27</f>
        <v>Réveillon</v>
      </c>
      <c r="J25" s="679">
        <f>+RES_B_M!P27</f>
        <v>64</v>
      </c>
      <c r="K25" s="679">
        <f>+RES_B_M!O27</f>
        <v>3</v>
      </c>
      <c r="L25" s="111">
        <f>+RES_B_M!Q27</f>
        <v>18</v>
      </c>
      <c r="M25" s="104"/>
      <c r="N25" s="110" t="str">
        <f>+RES_N_M!A27</f>
        <v>Retif Didier</v>
      </c>
      <c r="O25" s="679" t="str">
        <f>+RES_N_M!C27</f>
        <v>Réveillon</v>
      </c>
      <c r="P25" s="679">
        <f>+RES_N_M!P27</f>
        <v>64</v>
      </c>
      <c r="Q25" s="679">
        <f>+RES_N_M!O27</f>
        <v>3</v>
      </c>
      <c r="R25" s="111">
        <f>+RES_N_M!Q27</f>
        <v>18</v>
      </c>
      <c r="S25" s="90"/>
    </row>
    <row r="26" spans="1:19" ht="22.15" x14ac:dyDescent="0.55000000000000004">
      <c r="A26" s="66"/>
      <c r="B26" s="110" t="str">
        <f>+'RES_B+N_D'!A20</f>
        <v>Merlin Clarisse</v>
      </c>
      <c r="C26" s="758" t="str">
        <f>+'RES_B+N_D'!C20</f>
        <v>Chevry</v>
      </c>
      <c r="D26" s="758">
        <f>+'RES_B+N_D'!P20</f>
        <v>39</v>
      </c>
      <c r="E26" s="758">
        <f>+'RES_B+N_D'!O20</f>
        <v>2</v>
      </c>
      <c r="F26" s="760">
        <f>+'RES_B+N_D'!Q20</f>
        <v>12</v>
      </c>
      <c r="G26" s="104"/>
      <c r="H26" s="110" t="str">
        <f>+RES_B_M!A28</f>
        <v>Castrillo Vincent</v>
      </c>
      <c r="I26" s="679" t="str">
        <f>+RES_B_M!C28</f>
        <v>ASGAF</v>
      </c>
      <c r="J26" s="679">
        <f>+RES_B_M!P28</f>
        <v>60</v>
      </c>
      <c r="K26" s="679">
        <f>+RES_B_M!O28</f>
        <v>3</v>
      </c>
      <c r="L26" s="111">
        <f>+RES_B_M!Q28</f>
        <v>20</v>
      </c>
      <c r="M26" s="104"/>
      <c r="N26" s="110" t="str">
        <f>+RES_N_M!A28</f>
        <v>Reverdy Jean-Jacques</v>
      </c>
      <c r="O26" s="679" t="str">
        <f>+RES_N_M!C28</f>
        <v>Chevry</v>
      </c>
      <c r="P26" s="679">
        <f>+RES_N_M!P28</f>
        <v>64</v>
      </c>
      <c r="Q26" s="679">
        <f>+RES_N_M!O28</f>
        <v>3</v>
      </c>
      <c r="R26" s="111">
        <f>+RES_N_M!Q28</f>
        <v>18</v>
      </c>
      <c r="S26" s="90"/>
    </row>
    <row r="27" spans="1:19" ht="22.15" x14ac:dyDescent="0.55000000000000004">
      <c r="A27" s="66"/>
      <c r="B27" s="110" t="str">
        <f>+'RES_B+N_D'!A21</f>
        <v>Bois-Zablith Rolande</v>
      </c>
      <c r="C27" s="758" t="str">
        <f>+'RES_B+N_D'!C21</f>
        <v>Chevry</v>
      </c>
      <c r="D27" s="758">
        <f>+'RES_B+N_D'!P21</f>
        <v>30</v>
      </c>
      <c r="E27" s="758">
        <f>+'RES_B+N_D'!O21</f>
        <v>1</v>
      </c>
      <c r="F27" s="760">
        <f>+'RES_B+N_D'!Q21</f>
        <v>13</v>
      </c>
      <c r="G27" s="104"/>
      <c r="H27" s="110" t="str">
        <f>+RES_B_M!A29</f>
        <v>Dilun Olivier</v>
      </c>
      <c r="I27" s="679" t="str">
        <f>+RES_B_M!C29</f>
        <v>Réveillon</v>
      </c>
      <c r="J27" s="679">
        <f>+RES_B_M!P29</f>
        <v>60</v>
      </c>
      <c r="K27" s="679">
        <f>+RES_B_M!O29</f>
        <v>2</v>
      </c>
      <c r="L27" s="111">
        <f>+RES_B_M!Q29</f>
        <v>20</v>
      </c>
      <c r="M27" s="104"/>
      <c r="N27" s="110" t="str">
        <f>+RES_N_M!A29</f>
        <v>Napoleone Remi</v>
      </c>
      <c r="O27" s="679" t="str">
        <f>+RES_N_M!C29</f>
        <v>Chevry</v>
      </c>
      <c r="P27" s="679">
        <f>+RES_N_M!P29</f>
        <v>63</v>
      </c>
      <c r="Q27" s="679">
        <f>+RES_N_M!O29</f>
        <v>4</v>
      </c>
      <c r="R27" s="111">
        <f>+RES_N_M!Q29</f>
        <v>21</v>
      </c>
      <c r="S27" s="90"/>
    </row>
    <row r="28" spans="1:19" ht="22.15" x14ac:dyDescent="0.55000000000000004">
      <c r="A28" s="66"/>
      <c r="B28" s="110" t="str">
        <f>+'RES_B+N_D'!A22</f>
        <v>Vallee Araceli</v>
      </c>
      <c r="C28" s="758" t="str">
        <f>+'RES_B+N_D'!C22</f>
        <v>Chevannes</v>
      </c>
      <c r="D28" s="758">
        <f>+'RES_B+N_D'!P22</f>
        <v>26</v>
      </c>
      <c r="E28" s="758">
        <f>+'RES_B+N_D'!O22</f>
        <v>1</v>
      </c>
      <c r="F28" s="760">
        <f>+'RES_B+N_D'!Q22</f>
        <v>14</v>
      </c>
      <c r="G28" s="104"/>
      <c r="H28" s="110" t="str">
        <f>+RES_B_M!A30</f>
        <v>Bouvree Guy</v>
      </c>
      <c r="I28" s="679" t="str">
        <f>+RES_B_M!C30</f>
        <v>Réveillon</v>
      </c>
      <c r="J28" s="679">
        <f>+RES_B_M!P30</f>
        <v>59</v>
      </c>
      <c r="K28" s="679">
        <f>+RES_B_M!O30</f>
        <v>5</v>
      </c>
      <c r="L28" s="111">
        <f>+RES_B_M!Q30</f>
        <v>22</v>
      </c>
      <c r="M28" s="104"/>
      <c r="N28" s="110" t="str">
        <f>+RES_N_M!A30</f>
        <v>Gauvin Henri-Jacques</v>
      </c>
      <c r="O28" s="679" t="str">
        <f>+RES_N_M!C30</f>
        <v>Réveillon</v>
      </c>
      <c r="P28" s="679">
        <f>+RES_N_M!P30</f>
        <v>62</v>
      </c>
      <c r="Q28" s="679">
        <f>+RES_N_M!O30</f>
        <v>5</v>
      </c>
      <c r="R28" s="111">
        <f>+RES_N_M!Q30</f>
        <v>22</v>
      </c>
      <c r="S28" s="90"/>
    </row>
    <row r="29" spans="1:19" ht="22.15" x14ac:dyDescent="0.55000000000000004">
      <c r="A29" s="66"/>
      <c r="B29" s="110" t="str">
        <f>+'RES_B+N_D'!A23</f>
        <v>Pierre Genevieve</v>
      </c>
      <c r="C29" s="758" t="str">
        <f>+'RES_B+N_D'!C23</f>
        <v>Chevry</v>
      </c>
      <c r="D29" s="758">
        <f>+'RES_B+N_D'!P23</f>
        <v>22</v>
      </c>
      <c r="E29" s="758">
        <f>+'RES_B+N_D'!O23</f>
        <v>1</v>
      </c>
      <c r="F29" s="760">
        <f>+'RES_B+N_D'!Q23</f>
        <v>15</v>
      </c>
      <c r="G29" s="104"/>
      <c r="H29" s="110" t="str">
        <f>+RES_B_M!A31</f>
        <v>Lutz Dominique</v>
      </c>
      <c r="I29" s="679" t="str">
        <f>+RES_B_M!C31</f>
        <v>Réveillon</v>
      </c>
      <c r="J29" s="679">
        <f>+RES_B_M!P31</f>
        <v>57</v>
      </c>
      <c r="K29" s="679">
        <f>+RES_B_M!O31</f>
        <v>2</v>
      </c>
      <c r="L29" s="111">
        <f>+RES_B_M!Q31</f>
        <v>23</v>
      </c>
      <c r="M29" s="104"/>
      <c r="N29" s="110" t="str">
        <f>+RES_N_M!A31</f>
        <v>Viron Alain</v>
      </c>
      <c r="O29" s="679" t="str">
        <f>+RES_N_M!C31</f>
        <v>Chevannes</v>
      </c>
      <c r="P29" s="679">
        <f>+RES_N_M!P31</f>
        <v>58</v>
      </c>
      <c r="Q29" s="679">
        <f>+RES_N_M!O31</f>
        <v>3</v>
      </c>
      <c r="R29" s="111">
        <f>+RES_N_M!Q31</f>
        <v>23</v>
      </c>
      <c r="S29" s="90"/>
    </row>
    <row r="30" spans="1:19" ht="22.15" x14ac:dyDescent="0.55000000000000004">
      <c r="A30" s="66"/>
      <c r="B30" s="110" t="str">
        <f>+'RES_B+N_D'!A24</f>
        <v>Peron Marie</v>
      </c>
      <c r="C30" s="758" t="str">
        <f>+'RES_B+N_D'!C24</f>
        <v>Chevannes</v>
      </c>
      <c r="D30" s="758">
        <f>+'RES_B+N_D'!P24</f>
        <v>20</v>
      </c>
      <c r="E30" s="758">
        <f>+'RES_B+N_D'!O24</f>
        <v>1</v>
      </c>
      <c r="F30" s="760">
        <f>+'RES_B+N_D'!Q24</f>
        <v>16</v>
      </c>
      <c r="G30" s="104"/>
      <c r="H30" s="110" t="str">
        <f>+RES_B_M!A32</f>
        <v>Pietszch Andre</v>
      </c>
      <c r="I30" s="679" t="str">
        <f>+RES_B_M!C32</f>
        <v>Chevannes</v>
      </c>
      <c r="J30" s="679">
        <f>+RES_B_M!P32</f>
        <v>57</v>
      </c>
      <c r="K30" s="679">
        <f>+RES_B_M!O32</f>
        <v>2</v>
      </c>
      <c r="L30" s="111">
        <f>+RES_B_M!Q32</f>
        <v>23</v>
      </c>
      <c r="M30" s="104"/>
      <c r="N30" s="110" t="str">
        <f>+RES_N_M!A32</f>
        <v>Sejour Christian</v>
      </c>
      <c r="O30" s="679" t="str">
        <f>+RES_N_M!C32</f>
        <v>Réveillon</v>
      </c>
      <c r="P30" s="679">
        <f>+RES_N_M!P32</f>
        <v>50</v>
      </c>
      <c r="Q30" s="679">
        <f>+RES_N_M!O32</f>
        <v>3</v>
      </c>
      <c r="R30" s="111">
        <f>+RES_N_M!Q32</f>
        <v>24</v>
      </c>
      <c r="S30" s="90"/>
    </row>
    <row r="31" spans="1:19" ht="22.5" thickBot="1" x14ac:dyDescent="0.6">
      <c r="A31" s="66"/>
      <c r="B31" s="112" t="str">
        <f>+'RES_B+N_D'!A25</f>
        <v>De La Gorce Catherine</v>
      </c>
      <c r="C31" s="761" t="str">
        <f>+'RES_B+N_D'!C25</f>
        <v>Réveillon</v>
      </c>
      <c r="D31" s="761">
        <f>+'RES_B+N_D'!P25</f>
        <v>8</v>
      </c>
      <c r="E31" s="761">
        <f>+'RES_B+N_D'!O25</f>
        <v>1</v>
      </c>
      <c r="F31" s="762">
        <f>+'RES_B+N_D'!Q25</f>
        <v>17</v>
      </c>
      <c r="G31" s="104"/>
      <c r="H31" s="110" t="str">
        <f>+RES_B_M!A33</f>
        <v>Heiles Frédéric</v>
      </c>
      <c r="I31" s="679" t="str">
        <f>+RES_B_M!C33</f>
        <v>ASGAF</v>
      </c>
      <c r="J31" s="679">
        <f>+RES_B_M!P33</f>
        <v>48</v>
      </c>
      <c r="K31" s="679">
        <f>+RES_B_M!O33</f>
        <v>3</v>
      </c>
      <c r="L31" s="111">
        <f>+RES_B_M!Q33</f>
        <v>25</v>
      </c>
      <c r="M31" s="104"/>
      <c r="N31" s="110" t="str">
        <f>+RES_N_M!A33</f>
        <v>Lutz Dominique</v>
      </c>
      <c r="O31" s="679" t="str">
        <f>+RES_N_M!C33</f>
        <v>Réveillon</v>
      </c>
      <c r="P31" s="679">
        <f>+RES_N_M!P33</f>
        <v>50</v>
      </c>
      <c r="Q31" s="679">
        <f>+RES_N_M!O33</f>
        <v>2</v>
      </c>
      <c r="R31" s="111">
        <f>+RES_N_M!Q33</f>
        <v>24</v>
      </c>
      <c r="S31" s="90"/>
    </row>
    <row r="32" spans="1:19" ht="22.5" thickBot="1" x14ac:dyDescent="0.6">
      <c r="A32" s="66"/>
      <c r="G32" s="104"/>
      <c r="H32" s="110" t="str">
        <f>+RES_B_M!A34</f>
        <v>Baffrey Yves</v>
      </c>
      <c r="I32" s="679" t="str">
        <f>+RES_B_M!C34</f>
        <v>Chevannes</v>
      </c>
      <c r="J32" s="679">
        <f>+RES_B_M!P34</f>
        <v>48</v>
      </c>
      <c r="K32" s="679">
        <f>+RES_B_M!O34</f>
        <v>3</v>
      </c>
      <c r="L32" s="111">
        <f>+RES_B_M!Q34</f>
        <v>25</v>
      </c>
      <c r="M32" s="104"/>
      <c r="N32" s="110" t="str">
        <f>+RES_N_M!A34</f>
        <v>Bouvree Guy</v>
      </c>
      <c r="O32" s="679" t="str">
        <f>+RES_N_M!C34</f>
        <v>Réveillon</v>
      </c>
      <c r="P32" s="679">
        <f>+RES_N_M!P34</f>
        <v>47</v>
      </c>
      <c r="Q32" s="679">
        <f>+RES_N_M!O34</f>
        <v>4</v>
      </c>
      <c r="R32" s="111">
        <f>+RES_N_M!Q34</f>
        <v>26</v>
      </c>
      <c r="S32" s="90"/>
    </row>
    <row r="33" spans="1:19" ht="22.5" x14ac:dyDescent="0.55000000000000004">
      <c r="A33" s="66"/>
      <c r="B33" s="850" t="s">
        <v>124</v>
      </c>
      <c r="C33" s="851"/>
      <c r="D33" s="851"/>
      <c r="E33" s="851"/>
      <c r="F33" s="852"/>
      <c r="G33" s="104"/>
      <c r="H33" s="110" t="str">
        <f>+RES_B_M!A35</f>
        <v>Jammes Gérard</v>
      </c>
      <c r="I33" s="679" t="str">
        <f>+RES_B_M!C35</f>
        <v>Chevry</v>
      </c>
      <c r="J33" s="679">
        <f>+RES_B_M!P35</f>
        <v>47</v>
      </c>
      <c r="K33" s="679">
        <f>+RES_B_M!O35</f>
        <v>3</v>
      </c>
      <c r="L33" s="111">
        <f>+RES_B_M!Q35</f>
        <v>27</v>
      </c>
      <c r="M33" s="104"/>
      <c r="N33" s="110" t="str">
        <f>+RES_N_M!A35</f>
        <v>Dilun Olivier</v>
      </c>
      <c r="O33" s="679" t="str">
        <f>+RES_N_M!C35</f>
        <v>Réveillon</v>
      </c>
      <c r="P33" s="679">
        <f>+RES_N_M!P35</f>
        <v>47</v>
      </c>
      <c r="Q33" s="679">
        <f>+RES_N_M!O35</f>
        <v>2</v>
      </c>
      <c r="R33" s="111">
        <f>+RES_N_M!Q35</f>
        <v>26</v>
      </c>
      <c r="S33" s="90"/>
    </row>
    <row r="34" spans="1:19" ht="22.5" x14ac:dyDescent="0.55000000000000004">
      <c r="A34" s="66"/>
      <c r="B34" s="108" t="s">
        <v>226</v>
      </c>
      <c r="C34" s="65" t="s">
        <v>77</v>
      </c>
      <c r="D34" s="65" t="s">
        <v>2</v>
      </c>
      <c r="E34" s="65" t="s">
        <v>194</v>
      </c>
      <c r="F34" s="109" t="s">
        <v>320</v>
      </c>
      <c r="G34" s="104"/>
      <c r="H34" s="110" t="str">
        <f>+RES_B_M!A36</f>
        <v>Napoleone Remi</v>
      </c>
      <c r="I34" s="679" t="str">
        <f>+RES_B_M!C36</f>
        <v>Chevry</v>
      </c>
      <c r="J34" s="679">
        <f>+RES_B_M!P36</f>
        <v>46</v>
      </c>
      <c r="K34" s="679">
        <f>+RES_B_M!O36</f>
        <v>4</v>
      </c>
      <c r="L34" s="111">
        <f>+RES_B_M!Q36</f>
        <v>28</v>
      </c>
      <c r="M34" s="104"/>
      <c r="N34" s="110" t="str">
        <f>+RES_N_M!A36</f>
        <v>Salvoch Jean-Marc</v>
      </c>
      <c r="O34" s="679" t="str">
        <f>+RES_N_M!C36</f>
        <v>Chevannes</v>
      </c>
      <c r="P34" s="679">
        <f>+RES_N_M!P36</f>
        <v>45</v>
      </c>
      <c r="Q34" s="679">
        <f>+RES_N_M!O36</f>
        <v>4</v>
      </c>
      <c r="R34" s="111">
        <f>+RES_N_M!Q36</f>
        <v>28</v>
      </c>
      <c r="S34" s="90"/>
    </row>
    <row r="35" spans="1:19" ht="22.5" x14ac:dyDescent="0.6">
      <c r="A35" s="66"/>
      <c r="B35" s="115" t="str">
        <f>+'RES_N_&gt;36'!A9</f>
        <v>Heiles Frédéric</v>
      </c>
      <c r="C35" s="689" t="str">
        <f>+'RES_N_&gt;36'!C9</f>
        <v>ASGAF</v>
      </c>
      <c r="D35" s="689">
        <f>+'RES_N_&gt;36'!P9</f>
        <v>12</v>
      </c>
      <c r="E35" s="689">
        <f>+'RES_N_&gt;36'!O9</f>
        <v>1</v>
      </c>
      <c r="F35" s="116">
        <f>+'RES_N_&gt;36'!Q9</f>
        <v>1</v>
      </c>
      <c r="G35" s="104"/>
      <c r="H35" s="110" t="str">
        <f>+RES_B_M!A37</f>
        <v>Layani Serge</v>
      </c>
      <c r="I35" s="679" t="str">
        <f>+RES_B_M!C37</f>
        <v>ASGAF</v>
      </c>
      <c r="J35" s="679">
        <f>+RES_B_M!P37</f>
        <v>46</v>
      </c>
      <c r="K35" s="679">
        <f>+RES_B_M!O37</f>
        <v>2</v>
      </c>
      <c r="L35" s="111">
        <f>+RES_B_M!Q37</f>
        <v>28</v>
      </c>
      <c r="M35" s="104"/>
      <c r="N35" s="110" t="str">
        <f>+RES_N_M!A37</f>
        <v>Baffrey Yves</v>
      </c>
      <c r="O35" s="679" t="str">
        <f>+RES_N_M!C37</f>
        <v>Chevannes</v>
      </c>
      <c r="P35" s="679">
        <f>+RES_N_M!P37</f>
        <v>44</v>
      </c>
      <c r="Q35" s="679">
        <f>+RES_N_M!O37</f>
        <v>2</v>
      </c>
      <c r="R35" s="111">
        <f>+RES_N_M!Q37</f>
        <v>29</v>
      </c>
      <c r="S35" s="90"/>
    </row>
    <row r="36" spans="1:19" ht="22.15" x14ac:dyDescent="0.55000000000000004">
      <c r="A36" s="66"/>
      <c r="B36" s="110" t="str">
        <f>+'RES_N_&gt;36'!A10</f>
        <v>Gastaud Daniel</v>
      </c>
      <c r="C36" s="679" t="str">
        <f>+'RES_N_&gt;36'!C10</f>
        <v>Chevannes</v>
      </c>
      <c r="D36" s="679">
        <f>+'RES_N_&gt;36'!P10</f>
        <v>12</v>
      </c>
      <c r="E36" s="679">
        <f>+'RES_N_&gt;36'!O10</f>
        <v>1</v>
      </c>
      <c r="F36" s="111">
        <f>+'RES_N_&gt;36'!Q10</f>
        <v>1</v>
      </c>
      <c r="G36" s="104"/>
      <c r="H36" s="110" t="str">
        <f>+RES_B_M!A38</f>
        <v>Balley Jean Marc</v>
      </c>
      <c r="I36" s="679" t="str">
        <f>+RES_B_M!C38</f>
        <v>ASGAF</v>
      </c>
      <c r="J36" s="679">
        <f>+RES_B_M!P38</f>
        <v>44</v>
      </c>
      <c r="K36" s="679">
        <f>+RES_B_M!O38</f>
        <v>4</v>
      </c>
      <c r="L36" s="111">
        <f>+RES_B_M!Q38</f>
        <v>30</v>
      </c>
      <c r="M36" s="104"/>
      <c r="N36" s="110" t="str">
        <f>+RES_N_M!A38</f>
        <v>Schlack Pascal</v>
      </c>
      <c r="O36" s="679" t="str">
        <f>+RES_N_M!C38</f>
        <v>ASGAF</v>
      </c>
      <c r="P36" s="679">
        <f>+RES_N_M!P38</f>
        <v>44</v>
      </c>
      <c r="Q36" s="679">
        <f>+RES_N_M!O38</f>
        <v>2</v>
      </c>
      <c r="R36" s="111">
        <f>+RES_N_M!Q38</f>
        <v>29</v>
      </c>
      <c r="S36" s="90"/>
    </row>
    <row r="37" spans="1:19" ht="22.15" x14ac:dyDescent="0.55000000000000004">
      <c r="A37" s="66"/>
      <c r="B37" s="110" t="str">
        <f>+'RES_N_&gt;36'!A11</f>
        <v>De Roulhac Hubert</v>
      </c>
      <c r="C37" s="679" t="str">
        <f>+'RES_N_&gt;36'!C11</f>
        <v>ASGAF</v>
      </c>
      <c r="D37" s="679">
        <f>+'RES_N_&gt;36'!P11</f>
        <v>11</v>
      </c>
      <c r="E37" s="679">
        <f>+'RES_N_&gt;36'!O11</f>
        <v>1</v>
      </c>
      <c r="F37" s="111">
        <f>+'RES_N_&gt;36'!Q11</f>
        <v>3</v>
      </c>
      <c r="G37" s="104"/>
      <c r="H37" s="110" t="str">
        <f>+RES_B_M!A39</f>
        <v>Paulin Georges</v>
      </c>
      <c r="I37" s="679" t="str">
        <f>+RES_B_M!C39</f>
        <v>Chevry</v>
      </c>
      <c r="J37" s="679">
        <f>+RES_B_M!P39</f>
        <v>44</v>
      </c>
      <c r="K37" s="679">
        <f>+RES_B_M!O39</f>
        <v>2</v>
      </c>
      <c r="L37" s="111">
        <f>+RES_B_M!Q39</f>
        <v>30</v>
      </c>
      <c r="M37" s="104"/>
      <c r="N37" s="110" t="str">
        <f>+RES_N_M!A39</f>
        <v>Roulland Jean-François</v>
      </c>
      <c r="O37" s="679" t="str">
        <f>+RES_N_M!C39</f>
        <v>Chevannes</v>
      </c>
      <c r="P37" s="679">
        <f>+RES_N_M!P39</f>
        <v>43</v>
      </c>
      <c r="Q37" s="679">
        <f>+RES_N_M!O39</f>
        <v>3</v>
      </c>
      <c r="R37" s="111">
        <f>+RES_N_M!Q39</f>
        <v>31</v>
      </c>
      <c r="S37" s="90"/>
    </row>
    <row r="38" spans="1:19" ht="22.15" x14ac:dyDescent="0.55000000000000004">
      <c r="A38" s="66"/>
      <c r="B38" s="110" t="str">
        <f>+'RES_N_&gt;36'!A12</f>
        <v>Rialland Lucien</v>
      </c>
      <c r="C38" s="679" t="str">
        <f>+'RES_N_&gt;36'!C12</f>
        <v>ASGAF</v>
      </c>
      <c r="D38" s="679">
        <f>+'RES_N_&gt;36'!P12</f>
        <v>11</v>
      </c>
      <c r="E38" s="679">
        <f>+'RES_N_&gt;36'!O12</f>
        <v>1</v>
      </c>
      <c r="F38" s="111">
        <f>+'RES_N_&gt;36'!Q12</f>
        <v>3</v>
      </c>
      <c r="G38" s="104"/>
      <c r="H38" s="110" t="str">
        <f>+RES_B_M!A40</f>
        <v>Prevost Stephane</v>
      </c>
      <c r="I38" s="679" t="str">
        <f>+RES_B_M!C40</f>
        <v>Chevannes</v>
      </c>
      <c r="J38" s="679">
        <f>+RES_B_M!P40</f>
        <v>44</v>
      </c>
      <c r="K38" s="679">
        <f>+RES_B_M!O40</f>
        <v>3</v>
      </c>
      <c r="L38" s="111">
        <f>+RES_B_M!Q40</f>
        <v>30</v>
      </c>
      <c r="M38" s="104"/>
      <c r="N38" s="110" t="str">
        <f>+RES_N_M!A40</f>
        <v>Marcais Xavier</v>
      </c>
      <c r="O38" s="679" t="str">
        <f>+RES_N_M!C40</f>
        <v>ASGAF</v>
      </c>
      <c r="P38" s="679">
        <f>+RES_N_M!P40</f>
        <v>40</v>
      </c>
      <c r="Q38" s="679">
        <f>+RES_N_M!O40</f>
        <v>5</v>
      </c>
      <c r="R38" s="111">
        <f>+RES_N_M!Q40</f>
        <v>32</v>
      </c>
      <c r="S38" s="90"/>
    </row>
    <row r="39" spans="1:19" ht="22.5" thickBot="1" x14ac:dyDescent="0.6">
      <c r="A39" s="66"/>
      <c r="B39" s="112" t="str">
        <f>+'RES_N_&gt;36'!A13</f>
        <v>Benoteau Luc</v>
      </c>
      <c r="C39" s="113" t="str">
        <f>+'RES_N_&gt;36'!C13</f>
        <v>Chevry</v>
      </c>
      <c r="D39" s="113">
        <f>+'RES_N_&gt;36'!P13</f>
        <v>10</v>
      </c>
      <c r="E39" s="113">
        <f>+'RES_N_&gt;36'!O13</f>
        <v>1</v>
      </c>
      <c r="F39" s="114">
        <f>+'RES_N_&gt;36'!Q13</f>
        <v>5</v>
      </c>
      <c r="G39" s="104"/>
      <c r="H39" s="110" t="str">
        <f>+RES_B_M!A41</f>
        <v>Fapdepr Christophe</v>
      </c>
      <c r="I39" s="679" t="str">
        <f>+RES_B_M!C41</f>
        <v>ASGAF</v>
      </c>
      <c r="J39" s="679">
        <f>+RES_B_M!P41</f>
        <v>44</v>
      </c>
      <c r="K39" s="679">
        <f>+RES_B_M!O41</f>
        <v>2</v>
      </c>
      <c r="L39" s="111">
        <f>+RES_B_M!Q41</f>
        <v>30</v>
      </c>
      <c r="M39" s="104"/>
      <c r="N39" s="110" t="str">
        <f>+RES_N_M!A41</f>
        <v>Tamet Yves</v>
      </c>
      <c r="O39" s="679" t="str">
        <f>+RES_N_M!C41</f>
        <v>Réveillon</v>
      </c>
      <c r="P39" s="679">
        <f>+RES_N_M!P41</f>
        <v>39</v>
      </c>
      <c r="Q39" s="679">
        <f>+RES_N_M!O41</f>
        <v>2</v>
      </c>
      <c r="R39" s="111">
        <f>+RES_N_M!Q41</f>
        <v>33</v>
      </c>
      <c r="S39" s="90"/>
    </row>
    <row r="40" spans="1:19" ht="22.15" x14ac:dyDescent="0.55000000000000004">
      <c r="A40" s="66"/>
      <c r="C40" s="748"/>
      <c r="D40" s="748"/>
      <c r="E40" s="748"/>
      <c r="G40" s="104"/>
      <c r="H40" s="110" t="str">
        <f>+RES_B_M!A42</f>
        <v>Soler Alain</v>
      </c>
      <c r="I40" s="679" t="str">
        <f>+RES_B_M!C42</f>
        <v>Corbuches</v>
      </c>
      <c r="J40" s="679">
        <f>+RES_B_M!P42</f>
        <v>43</v>
      </c>
      <c r="K40" s="679">
        <f>+RES_B_M!O42</f>
        <v>2</v>
      </c>
      <c r="L40" s="111">
        <f>+RES_B_M!Q42</f>
        <v>34</v>
      </c>
      <c r="M40" s="104"/>
      <c r="N40" s="110" t="str">
        <f>+RES_N_M!A42</f>
        <v>Lafaye Jean-Francois</v>
      </c>
      <c r="O40" s="679" t="str">
        <f>+RES_N_M!C42</f>
        <v>Réveillon</v>
      </c>
      <c r="P40" s="679">
        <f>+RES_N_M!P42</f>
        <v>39</v>
      </c>
      <c r="Q40" s="679">
        <f>+RES_N_M!O42</f>
        <v>3</v>
      </c>
      <c r="R40" s="111">
        <f>+RES_N_M!Q42</f>
        <v>33</v>
      </c>
      <c r="S40" s="90"/>
    </row>
    <row r="41" spans="1:19" ht="22.15" x14ac:dyDescent="0.55000000000000004">
      <c r="A41" s="66"/>
      <c r="C41" s="748"/>
      <c r="D41" s="748"/>
      <c r="E41" s="748"/>
      <c r="G41" s="104"/>
      <c r="H41" s="110" t="str">
        <f>+RES_B_M!A43</f>
        <v>Jousseau Bernard</v>
      </c>
      <c r="I41" s="679" t="str">
        <f>+RES_B_M!C43</f>
        <v>Corbuches</v>
      </c>
      <c r="J41" s="679">
        <f>+RES_B_M!P43</f>
        <v>41</v>
      </c>
      <c r="K41" s="679">
        <f>+RES_B_M!O43</f>
        <v>2</v>
      </c>
      <c r="L41" s="111">
        <f>+RES_B_M!Q43</f>
        <v>35</v>
      </c>
      <c r="M41" s="104"/>
      <c r="N41" s="110" t="str">
        <f>+RES_N_M!A43</f>
        <v>Castrillo Vincent</v>
      </c>
      <c r="O41" s="679" t="str">
        <f>+RES_N_M!C43</f>
        <v>ASGAF</v>
      </c>
      <c r="P41" s="679">
        <f>+RES_N_M!P43</f>
        <v>38</v>
      </c>
      <c r="Q41" s="679">
        <f>+RES_N_M!O43</f>
        <v>3</v>
      </c>
      <c r="R41" s="111">
        <f>+RES_N_M!Q43</f>
        <v>35</v>
      </c>
      <c r="S41" s="90"/>
    </row>
    <row r="42" spans="1:19" ht="22.15" x14ac:dyDescent="0.55000000000000004">
      <c r="A42" s="66"/>
      <c r="C42" s="748"/>
      <c r="D42" s="748"/>
      <c r="E42" s="748"/>
      <c r="G42" s="104"/>
      <c r="H42" s="110" t="str">
        <f>+RES_B_M!A44</f>
        <v>Roulland Jean-François</v>
      </c>
      <c r="I42" s="679" t="str">
        <f>+RES_B_M!C44</f>
        <v>Chevannes</v>
      </c>
      <c r="J42" s="679">
        <f>+RES_B_M!P44</f>
        <v>40</v>
      </c>
      <c r="K42" s="679">
        <f>+RES_B_M!O44</f>
        <v>3</v>
      </c>
      <c r="L42" s="111">
        <f>+RES_B_M!Q44</f>
        <v>36</v>
      </c>
      <c r="M42" s="104"/>
      <c r="N42" s="110" t="str">
        <f>+RES_N_M!A44</f>
        <v>Pietszch Andre</v>
      </c>
      <c r="O42" s="679" t="str">
        <f>+RES_N_M!C44</f>
        <v>Chevannes</v>
      </c>
      <c r="P42" s="679">
        <f>+RES_N_M!P44</f>
        <v>36</v>
      </c>
      <c r="Q42" s="679">
        <f>+RES_N_M!O44</f>
        <v>2</v>
      </c>
      <c r="R42" s="111">
        <f>+RES_N_M!Q44</f>
        <v>36</v>
      </c>
      <c r="S42" s="90"/>
    </row>
    <row r="43" spans="1:19" ht="22.15" x14ac:dyDescent="0.55000000000000004">
      <c r="A43" s="66"/>
      <c r="C43" s="748"/>
      <c r="D43" s="748"/>
      <c r="E43" s="748"/>
      <c r="G43" s="104"/>
      <c r="H43" s="110" t="str">
        <f>+RES_B_M!A45</f>
        <v>Dupuy Eric</v>
      </c>
      <c r="I43" s="679" t="str">
        <f>+RES_B_M!C45</f>
        <v>ASGAF</v>
      </c>
      <c r="J43" s="679">
        <f>+RES_B_M!P45</f>
        <v>40</v>
      </c>
      <c r="K43" s="679">
        <f>+RES_B_M!O45</f>
        <v>3</v>
      </c>
      <c r="L43" s="111">
        <f>+RES_B_M!Q45</f>
        <v>36</v>
      </c>
      <c r="M43" s="104"/>
      <c r="N43" s="110" t="str">
        <f>+RES_N_M!A45</f>
        <v>Jammes Gérard</v>
      </c>
      <c r="O43" s="679" t="str">
        <f>+RES_N_M!C45</f>
        <v>Chevry</v>
      </c>
      <c r="P43" s="679">
        <f>+RES_N_M!P45</f>
        <v>32</v>
      </c>
      <c r="Q43" s="679">
        <f>+RES_N_M!O45</f>
        <v>2</v>
      </c>
      <c r="R43" s="111">
        <f>+RES_N_M!Q45</f>
        <v>37</v>
      </c>
      <c r="S43" s="90"/>
    </row>
    <row r="44" spans="1:19" ht="22.15" x14ac:dyDescent="0.55000000000000004">
      <c r="A44" s="66"/>
      <c r="C44" s="748"/>
      <c r="D44" s="748"/>
      <c r="E44" s="748"/>
      <c r="G44" s="104"/>
      <c r="H44" s="110" t="str">
        <f>+RES_B_M!A46</f>
        <v>Latrasse Thierry</v>
      </c>
      <c r="I44" s="679" t="str">
        <f>+RES_B_M!C46</f>
        <v>Réveillon</v>
      </c>
      <c r="J44" s="679">
        <f>+RES_B_M!P46</f>
        <v>39</v>
      </c>
      <c r="K44" s="679">
        <f>+RES_B_M!O46</f>
        <v>2</v>
      </c>
      <c r="L44" s="111">
        <f>+RES_B_M!Q46</f>
        <v>38</v>
      </c>
      <c r="M44" s="104"/>
      <c r="N44" s="110" t="str">
        <f>+RES_N_M!A46</f>
        <v>Colmerauer Denis</v>
      </c>
      <c r="O44" s="679" t="str">
        <f>+RES_N_M!C46</f>
        <v>Corbuches</v>
      </c>
      <c r="P44" s="679">
        <f>+RES_N_M!P46</f>
        <v>31</v>
      </c>
      <c r="Q44" s="679">
        <f>+RES_N_M!O46</f>
        <v>2</v>
      </c>
      <c r="R44" s="111">
        <f>+RES_N_M!Q46</f>
        <v>38</v>
      </c>
      <c r="S44" s="90"/>
    </row>
    <row r="45" spans="1:19" ht="22.15" x14ac:dyDescent="0.55000000000000004">
      <c r="A45" s="66"/>
      <c r="C45" s="748"/>
      <c r="D45" s="748"/>
      <c r="E45" s="748"/>
      <c r="G45" s="104"/>
      <c r="H45" s="110" t="str">
        <f>+RES_B_M!A47</f>
        <v>Visouthiphongs Kittiphone</v>
      </c>
      <c r="I45" s="679" t="str">
        <f>+RES_B_M!C47</f>
        <v>ASGAF</v>
      </c>
      <c r="J45" s="679">
        <f>+RES_B_M!P47</f>
        <v>38</v>
      </c>
      <c r="K45" s="679">
        <f>+RES_B_M!O47</f>
        <v>2</v>
      </c>
      <c r="L45" s="111">
        <f>+RES_B_M!Q47</f>
        <v>39</v>
      </c>
      <c r="M45" s="104"/>
      <c r="N45" s="110" t="str">
        <f>+RES_N_M!A47</f>
        <v>Martin Georges</v>
      </c>
      <c r="O45" s="679" t="str">
        <f>+RES_N_M!C47</f>
        <v>Réveillon</v>
      </c>
      <c r="P45" s="679">
        <f>+RES_N_M!P47</f>
        <v>30</v>
      </c>
      <c r="Q45" s="679">
        <f>+RES_N_M!O47</f>
        <v>1</v>
      </c>
      <c r="R45" s="111">
        <f>+RES_N_M!Q47</f>
        <v>39</v>
      </c>
      <c r="S45" s="90"/>
    </row>
    <row r="46" spans="1:19" ht="22.5" thickBot="1" x14ac:dyDescent="0.6">
      <c r="A46" s="66"/>
      <c r="C46" s="748"/>
      <c r="D46" s="748"/>
      <c r="E46" s="748"/>
      <c r="G46" s="104"/>
      <c r="H46" s="112" t="str">
        <f>+RES_B_M!A48</f>
        <v>Tamet Yves</v>
      </c>
      <c r="I46" s="113" t="str">
        <f>+RES_B_M!C48</f>
        <v>Réveillon</v>
      </c>
      <c r="J46" s="113">
        <f>+RES_B_M!P48</f>
        <v>36</v>
      </c>
      <c r="K46" s="113">
        <f>+RES_B_M!O48</f>
        <v>4</v>
      </c>
      <c r="L46" s="114">
        <f>+RES_B_M!Q48</f>
        <v>40</v>
      </c>
      <c r="M46" s="104"/>
      <c r="N46" s="112" t="str">
        <f>+RES_N_M!A48</f>
        <v>Visouthiphongs Kittiphone</v>
      </c>
      <c r="O46" s="113" t="str">
        <f>+RES_N_M!C48</f>
        <v>ASGAF</v>
      </c>
      <c r="P46" s="113">
        <f>+RES_N_M!P48</f>
        <v>30</v>
      </c>
      <c r="Q46" s="113">
        <f>+RES_N_M!O48</f>
        <v>1</v>
      </c>
      <c r="R46" s="114">
        <f>+RES_N_M!Q48</f>
        <v>39</v>
      </c>
      <c r="S46" s="90"/>
    </row>
    <row r="47" spans="1:19" ht="22.15" x14ac:dyDescent="0.55000000000000004">
      <c r="A47" s="66"/>
      <c r="G47" s="104"/>
      <c r="H47" s="107"/>
      <c r="I47" s="104"/>
      <c r="J47" s="104"/>
      <c r="K47" s="104"/>
      <c r="L47" s="106"/>
      <c r="M47" s="104"/>
      <c r="N47" s="107"/>
      <c r="O47" s="104"/>
      <c r="P47" s="104"/>
      <c r="Q47" s="104"/>
      <c r="R47" s="106"/>
      <c r="S47" s="90"/>
    </row>
    <row r="48" spans="1:19" ht="22.5" x14ac:dyDescent="0.55000000000000004">
      <c r="A48" s="66"/>
      <c r="B48" s="72" t="s">
        <v>309</v>
      </c>
      <c r="C48" s="73">
        <f>SUM(D7:D10)</f>
        <v>437</v>
      </c>
      <c r="D48" s="104"/>
      <c r="E48" s="104"/>
      <c r="F48" s="106"/>
      <c r="G48" s="104"/>
      <c r="H48" s="104"/>
      <c r="I48" s="122"/>
      <c r="K48" s="123"/>
      <c r="M48" s="104"/>
      <c r="P48" s="123" t="s">
        <v>62</v>
      </c>
      <c r="Q48" s="848">
        <f>+Q3</f>
        <v>45922</v>
      </c>
      <c r="R48" s="848"/>
      <c r="S48" s="90"/>
    </row>
    <row r="49" spans="1:19" ht="22.15" x14ac:dyDescent="0.55000000000000004">
      <c r="A49" s="66"/>
      <c r="B49" s="104"/>
      <c r="C49" s="104"/>
      <c r="D49" s="104"/>
      <c r="E49" s="104"/>
      <c r="F49" s="106"/>
      <c r="G49" s="104"/>
      <c r="H49" s="104"/>
      <c r="I49" s="104"/>
      <c r="J49" s="104"/>
      <c r="K49" s="104"/>
      <c r="L49" s="104"/>
      <c r="M49" s="104"/>
      <c r="S49" s="90"/>
    </row>
    <row r="50" spans="1:19" s="666" customFormat="1" ht="37.799999999999997" customHeight="1" x14ac:dyDescent="0.35">
      <c r="A50" s="846" t="s">
        <v>480</v>
      </c>
      <c r="B50" s="847"/>
      <c r="C50" s="847"/>
      <c r="D50" s="847"/>
      <c r="E50" s="847"/>
      <c r="F50" s="847"/>
      <c r="G50" s="847"/>
      <c r="H50" s="847"/>
      <c r="I50" s="847"/>
      <c r="J50" s="847"/>
      <c r="K50" s="847"/>
      <c r="L50" s="847"/>
      <c r="M50" s="847"/>
      <c r="N50" s="847"/>
      <c r="O50" s="847"/>
      <c r="P50" s="847"/>
      <c r="Q50" s="847"/>
      <c r="R50" s="847"/>
      <c r="S50" s="665"/>
    </row>
    <row r="51" spans="1:19" ht="17.649999999999999" thickBot="1" x14ac:dyDescent="0.4">
      <c r="A51" s="124"/>
      <c r="B51" s="125"/>
      <c r="C51" s="125"/>
      <c r="D51" s="125"/>
      <c r="E51" s="125"/>
      <c r="F51" s="126"/>
      <c r="G51" s="125"/>
      <c r="H51" s="125"/>
      <c r="I51" s="125"/>
      <c r="J51" s="125"/>
      <c r="K51" s="125"/>
      <c r="L51" s="125"/>
      <c r="M51" s="125"/>
      <c r="N51" s="125"/>
      <c r="O51" s="125"/>
      <c r="P51" s="125"/>
      <c r="Q51" s="127"/>
      <c r="R51" s="125"/>
      <c r="S51" s="128"/>
    </row>
    <row r="52" spans="1:19" x14ac:dyDescent="0.35">
      <c r="B52" s="6"/>
    </row>
    <row r="53" spans="1:19" x14ac:dyDescent="0.35">
      <c r="B53" s="6"/>
    </row>
  </sheetData>
  <sortState xmlns:xlrd2="http://schemas.microsoft.com/office/spreadsheetml/2017/richdata2" ref="B7:F11">
    <sortCondition ref="F7:F11"/>
  </sortState>
  <mergeCells count="10">
    <mergeCell ref="A1:R1"/>
    <mergeCell ref="A50:R50"/>
    <mergeCell ref="Q48:R48"/>
    <mergeCell ref="O3:P3"/>
    <mergeCell ref="B5:F5"/>
    <mergeCell ref="N5:R5"/>
    <mergeCell ref="H5:L5"/>
    <mergeCell ref="B13:F13"/>
    <mergeCell ref="Q3:R3"/>
    <mergeCell ref="B33:F33"/>
  </mergeCells>
  <conditionalFormatting sqref="B7:F11">
    <cfRule type="expression" dxfId="230" priority="21">
      <formula>($B7="Chevry")</formula>
    </cfRule>
    <cfRule type="expression" dxfId="229" priority="22">
      <formula>($B7="ASGAF")</formula>
    </cfRule>
    <cfRule type="expression" dxfId="228" priority="23">
      <formula>($B7="Corbuches")</formula>
    </cfRule>
    <cfRule type="expression" dxfId="227" priority="24">
      <formula>($B7="Chevannes")</formula>
    </cfRule>
    <cfRule type="expression" dxfId="226" priority="25">
      <formula>($B7="Réveillon")</formula>
    </cfRule>
  </conditionalFormatting>
  <conditionalFormatting sqref="B15:F31 B35:F39">
    <cfRule type="expression" dxfId="225" priority="1">
      <formula>($C15="Chevry")</formula>
    </cfRule>
    <cfRule type="expression" dxfId="224" priority="2">
      <formula>($C15="ASGAF")</formula>
    </cfRule>
    <cfRule type="expression" dxfId="223" priority="3">
      <formula>($C15="Corbuches")</formula>
    </cfRule>
    <cfRule type="expression" dxfId="222" priority="4">
      <formula>($C15="Chevannes")</formula>
    </cfRule>
    <cfRule type="expression" dxfId="221" priority="5">
      <formula>($C15="Réveillon")</formula>
    </cfRule>
  </conditionalFormatting>
  <conditionalFormatting sqref="H7:L47">
    <cfRule type="expression" dxfId="220" priority="26">
      <formula>($I7="Chevry")</formula>
    </cfRule>
    <cfRule type="expression" dxfId="219" priority="27">
      <formula>($I7="ASGAF")</formula>
    </cfRule>
    <cfRule type="expression" dxfId="218" priority="28">
      <formula>($I7="Corbuches")</formula>
    </cfRule>
    <cfRule type="expression" dxfId="217" priority="29">
      <formula>($I7="Chevannes")</formula>
    </cfRule>
    <cfRule type="expression" dxfId="216" priority="30">
      <formula>($I7="Réveillon")</formula>
    </cfRule>
  </conditionalFormatting>
  <conditionalFormatting sqref="N7:R47">
    <cfRule type="expression" dxfId="215" priority="124">
      <formula>($O7="Chevry")</formula>
    </cfRule>
    <cfRule type="expression" dxfId="214" priority="125">
      <formula>($O7="ASGAF")</formula>
    </cfRule>
    <cfRule type="expression" dxfId="213" priority="126">
      <formula>($O7="Corbuches")</formula>
    </cfRule>
    <cfRule type="expression" dxfId="212" priority="127">
      <formula>($O7="Chevannes")</formula>
    </cfRule>
    <cfRule type="expression" dxfId="211" priority="128">
      <formula>($O7="Réveillon")</formula>
    </cfRule>
  </conditionalFormatting>
  <pageMargins left="0.7" right="0.7" top="0.75" bottom="0.75" header="0.3" footer="0.3"/>
  <pageSetup paperSize="8" scale="61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>
    <pageSetUpPr fitToPage="1"/>
  </sheetPr>
  <dimension ref="A1:AD33"/>
  <sheetViews>
    <sheetView showZeros="0" zoomScale="50" zoomScaleNormal="50" workbookViewId="0">
      <selection activeCell="J13" sqref="J13"/>
    </sheetView>
  </sheetViews>
  <sheetFormatPr baseColWidth="10" defaultColWidth="11.53125" defaultRowHeight="12.75" x14ac:dyDescent="0.35"/>
  <cols>
    <col min="1" max="1" width="2.46484375" style="8" customWidth="1"/>
    <col min="2" max="2" width="19.6640625" style="34" customWidth="1"/>
    <col min="3" max="13" width="11.796875" style="8" customWidth="1"/>
    <col min="14" max="14" width="11.796875" style="94" customWidth="1"/>
    <col min="15" max="15" width="11.796875" style="173" customWidth="1"/>
    <col min="16" max="16" width="1.796875" style="8" customWidth="1"/>
    <col min="17" max="17" width="23.796875" style="8" customWidth="1"/>
    <col min="18" max="16384" width="11.53125" style="8"/>
  </cols>
  <sheetData>
    <row r="1" spans="1:30" ht="36" customHeight="1" thickBot="1" x14ac:dyDescent="0.4">
      <c r="B1" s="827" t="str">
        <f>+Explications!A1</f>
        <v>CARRE D'AS 2025</v>
      </c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9"/>
      <c r="Q1" s="827" t="str">
        <f>+B1</f>
        <v>CARRE D'AS 2025</v>
      </c>
      <c r="R1" s="828"/>
      <c r="S1" s="828"/>
      <c r="T1" s="828"/>
      <c r="U1" s="828"/>
      <c r="V1" s="828"/>
      <c r="W1" s="828"/>
      <c r="X1" s="828"/>
      <c r="Y1" s="828"/>
      <c r="Z1" s="828"/>
      <c r="AA1" s="828"/>
      <c r="AB1" s="828"/>
      <c r="AC1" s="828"/>
      <c r="AD1" s="829"/>
    </row>
    <row r="2" spans="1:30" ht="36" customHeight="1" thickBot="1" x14ac:dyDescent="0.4">
      <c r="B2" s="827" t="s">
        <v>197</v>
      </c>
      <c r="C2" s="828"/>
      <c r="D2" s="828"/>
      <c r="E2" s="828"/>
      <c r="F2" s="828"/>
      <c r="G2" s="828"/>
      <c r="H2" s="828"/>
      <c r="I2" s="828"/>
      <c r="J2" s="828"/>
      <c r="K2" s="828"/>
      <c r="L2" s="828"/>
      <c r="M2" s="828"/>
      <c r="N2" s="828"/>
      <c r="O2" s="829"/>
      <c r="Q2" s="827" t="s">
        <v>197</v>
      </c>
      <c r="R2" s="828"/>
      <c r="S2" s="828"/>
      <c r="T2" s="828"/>
      <c r="U2" s="828"/>
      <c r="V2" s="828"/>
      <c r="W2" s="828"/>
      <c r="X2" s="828"/>
      <c r="Y2" s="828"/>
      <c r="Z2" s="828"/>
      <c r="AA2" s="828"/>
      <c r="AB2" s="828"/>
      <c r="AC2" s="828"/>
      <c r="AD2" s="829"/>
    </row>
    <row r="3" spans="1:30" ht="36" customHeight="1" thickBot="1" x14ac:dyDescent="0.4">
      <c r="B3" s="869" t="str">
        <f>Explications!A2</f>
        <v xml:space="preserve">RESULTATS AU </v>
      </c>
      <c r="C3" s="870"/>
      <c r="D3" s="870"/>
      <c r="E3" s="870"/>
      <c r="F3" s="871">
        <f>+Explications!J2</f>
        <v>45922</v>
      </c>
      <c r="G3" s="871"/>
      <c r="H3" s="871"/>
      <c r="I3" s="871"/>
      <c r="J3" s="871"/>
      <c r="K3" s="871"/>
      <c r="L3" s="871"/>
      <c r="M3" s="871"/>
      <c r="N3" s="872"/>
      <c r="O3" s="873"/>
      <c r="Q3" s="857" t="s">
        <v>393</v>
      </c>
      <c r="R3" s="858"/>
      <c r="S3" s="858"/>
      <c r="T3" s="858"/>
      <c r="U3" s="858"/>
      <c r="V3" s="858"/>
      <c r="W3" s="858"/>
      <c r="X3" s="858"/>
      <c r="Y3" s="858"/>
      <c r="Z3" s="858"/>
      <c r="AA3" s="858"/>
      <c r="AB3" s="858"/>
      <c r="AC3" s="693" t="s">
        <v>154</v>
      </c>
      <c r="AD3" s="694">
        <f>COUNTIF(R13:AB13,"&lt;&gt;0")</f>
        <v>9</v>
      </c>
    </row>
    <row r="4" spans="1:30" ht="20.25" customHeight="1" x14ac:dyDescent="0.35">
      <c r="B4" s="863" t="s">
        <v>16</v>
      </c>
      <c r="C4" s="647" t="str">
        <f>+Explications!A34</f>
        <v>J1</v>
      </c>
      <c r="D4" s="647" t="str">
        <f>+Explications!B34</f>
        <v>J2</v>
      </c>
      <c r="E4" s="647" t="str">
        <f>+Explications!C34</f>
        <v>J3</v>
      </c>
      <c r="F4" s="647" t="str">
        <f>+Explications!D34</f>
        <v>J4</v>
      </c>
      <c r="G4" s="647" t="str">
        <f>+Explications!E34</f>
        <v>J5</v>
      </c>
      <c r="H4" s="647" t="str">
        <f>+Explications!F34</f>
        <v>J6</v>
      </c>
      <c r="I4" s="647" t="str">
        <f>+Explications!G34</f>
        <v>J7</v>
      </c>
      <c r="J4" s="647" t="str">
        <f>+Explications!H34</f>
        <v>J8</v>
      </c>
      <c r="K4" s="647" t="str">
        <f>+Explications!I34</f>
        <v>J9</v>
      </c>
      <c r="L4" s="647" t="str">
        <f>+Explications!J34</f>
        <v>J10</v>
      </c>
      <c r="M4" s="648" t="str">
        <f>+Explications!K34</f>
        <v>Finale</v>
      </c>
      <c r="N4" s="874" t="s">
        <v>64</v>
      </c>
      <c r="O4" s="866" t="s">
        <v>17</v>
      </c>
      <c r="Q4" s="691" t="s">
        <v>392</v>
      </c>
      <c r="R4" s="652" t="str">
        <f t="shared" ref="R4:AB5" si="0">+C4</f>
        <v>J1</v>
      </c>
      <c r="S4" s="647" t="str">
        <f t="shared" si="0"/>
        <v>J2</v>
      </c>
      <c r="T4" s="647" t="str">
        <f t="shared" si="0"/>
        <v>J3</v>
      </c>
      <c r="U4" s="647" t="str">
        <f t="shared" si="0"/>
        <v>J4</v>
      </c>
      <c r="V4" s="647" t="str">
        <f t="shared" si="0"/>
        <v>J5</v>
      </c>
      <c r="W4" s="647" t="str">
        <f t="shared" si="0"/>
        <v>J6</v>
      </c>
      <c r="X4" s="647" t="str">
        <f t="shared" si="0"/>
        <v>J7</v>
      </c>
      <c r="Y4" s="647" t="str">
        <f t="shared" si="0"/>
        <v>J8</v>
      </c>
      <c r="Z4" s="647" t="str">
        <f t="shared" si="0"/>
        <v>J9</v>
      </c>
      <c r="AA4" s="647" t="str">
        <f t="shared" si="0"/>
        <v>J10</v>
      </c>
      <c r="AB4" s="648" t="str">
        <f t="shared" si="0"/>
        <v>Finale</v>
      </c>
      <c r="AC4" s="859"/>
      <c r="AD4" s="860"/>
    </row>
    <row r="5" spans="1:30" ht="20.25" customHeight="1" thickBot="1" x14ac:dyDescent="0.4">
      <c r="B5" s="864"/>
      <c r="C5" s="649">
        <f>+Explications!A35</f>
        <v>45748</v>
      </c>
      <c r="D5" s="649">
        <f>+Explications!B35</f>
        <v>45776</v>
      </c>
      <c r="E5" s="649">
        <f>+Explications!C35</f>
        <v>45790</v>
      </c>
      <c r="F5" s="649">
        <f>+Explications!D35</f>
        <v>45797</v>
      </c>
      <c r="G5" s="649">
        <f>+Explications!E35</f>
        <v>45803</v>
      </c>
      <c r="H5" s="649">
        <f>+Explications!F35</f>
        <v>45827</v>
      </c>
      <c r="I5" s="649">
        <f>+Explications!G35</f>
        <v>45911</v>
      </c>
      <c r="J5" s="649">
        <f>+Explications!H35</f>
        <v>45904</v>
      </c>
      <c r="K5" s="649">
        <f>+Explications!I35</f>
        <v>45916</v>
      </c>
      <c r="L5" s="649">
        <f>+Explications!J35</f>
        <v>45923</v>
      </c>
      <c r="M5" s="650">
        <f>+Explications!K35</f>
        <v>45930</v>
      </c>
      <c r="N5" s="875"/>
      <c r="O5" s="867"/>
      <c r="Q5" s="692" t="s">
        <v>364</v>
      </c>
      <c r="R5" s="653">
        <f t="shared" si="0"/>
        <v>45748</v>
      </c>
      <c r="S5" s="649">
        <f t="shared" si="0"/>
        <v>45776</v>
      </c>
      <c r="T5" s="649">
        <f t="shared" si="0"/>
        <v>45790</v>
      </c>
      <c r="U5" s="649">
        <f t="shared" si="0"/>
        <v>45797</v>
      </c>
      <c r="V5" s="649">
        <f t="shared" si="0"/>
        <v>45803</v>
      </c>
      <c r="W5" s="649">
        <f t="shared" si="0"/>
        <v>45827</v>
      </c>
      <c r="X5" s="649">
        <f t="shared" si="0"/>
        <v>45911</v>
      </c>
      <c r="Y5" s="649">
        <f t="shared" si="0"/>
        <v>45904</v>
      </c>
      <c r="Z5" s="649">
        <f t="shared" si="0"/>
        <v>45916</v>
      </c>
      <c r="AA5" s="649">
        <f t="shared" si="0"/>
        <v>45923</v>
      </c>
      <c r="AB5" s="650">
        <f t="shared" si="0"/>
        <v>45930</v>
      </c>
      <c r="AC5" s="861"/>
      <c r="AD5" s="862"/>
    </row>
    <row r="6" spans="1:30" s="20" customFormat="1" ht="20.25" customHeight="1" thickBot="1" x14ac:dyDescent="0.6">
      <c r="B6" s="865"/>
      <c r="C6" s="144" t="str">
        <f>+'J1'!$E2</f>
        <v>Lésigny</v>
      </c>
      <c r="D6" s="144" t="str">
        <f>+'J2'!$E2</f>
        <v>Val d'Europe</v>
      </c>
      <c r="E6" s="144" t="str">
        <f>+'J3'!$E2</f>
        <v>Chevannes</v>
      </c>
      <c r="F6" s="144" t="str">
        <f>+'J4'!$E2</f>
        <v>Gif/Chevry</v>
      </c>
      <c r="G6" s="144" t="str">
        <f>+'J5'!$E2</f>
        <v>Lésigny</v>
      </c>
      <c r="H6" s="144" t="str">
        <f>+'J6'!$E2</f>
        <v>Lésigny</v>
      </c>
      <c r="I6" s="144" t="str">
        <f>+'J7'!$E2</f>
        <v>Gif/Chevry</v>
      </c>
      <c r="J6" s="144" t="str">
        <f>+'J8'!$E2</f>
        <v>Val d'Europe</v>
      </c>
      <c r="K6" s="144" t="str">
        <f>+'J9'!$E2</f>
        <v>Chevannes</v>
      </c>
      <c r="L6" s="145" t="str">
        <f>+'J10'!$E2</f>
        <v>Lésigny</v>
      </c>
      <c r="M6" s="182" t="str">
        <f>+F!$E2</f>
        <v>Lésigny</v>
      </c>
      <c r="N6" s="876"/>
      <c r="O6" s="868"/>
      <c r="Q6" s="695" t="s">
        <v>19</v>
      </c>
      <c r="R6" s="183" t="str">
        <f>+'J1'!$E2</f>
        <v>Lésigny</v>
      </c>
      <c r="S6" s="174" t="str">
        <f>+'J2'!$E2</f>
        <v>Val d'Europe</v>
      </c>
      <c r="T6" s="174" t="str">
        <f>+'J3'!$E2</f>
        <v>Chevannes</v>
      </c>
      <c r="U6" s="174" t="str">
        <f>+'J4'!$E2</f>
        <v>Gif/Chevry</v>
      </c>
      <c r="V6" s="174" t="str">
        <f>+'J5'!$E2</f>
        <v>Lésigny</v>
      </c>
      <c r="W6" s="174" t="str">
        <f>+'J6'!$E2</f>
        <v>Lésigny</v>
      </c>
      <c r="X6" s="174" t="str">
        <f>+'J7'!$E2</f>
        <v>Gif/Chevry</v>
      </c>
      <c r="Y6" s="174" t="str">
        <f>+'J8'!$E2</f>
        <v>Val d'Europe</v>
      </c>
      <c r="Z6" s="174" t="str">
        <f>+'J9'!$E2</f>
        <v>Chevannes</v>
      </c>
      <c r="AA6" s="175" t="str">
        <f>+'J10'!$E2</f>
        <v>Lésigny</v>
      </c>
      <c r="AB6" s="184" t="str">
        <f>+F!$E2</f>
        <v>Lésigny</v>
      </c>
      <c r="AC6" s="690" t="s">
        <v>64</v>
      </c>
      <c r="AD6" s="185" t="s">
        <v>68</v>
      </c>
    </row>
    <row r="7" spans="1:30" s="55" customFormat="1" ht="36" customHeight="1" x14ac:dyDescent="0.55000000000000004">
      <c r="A7" s="709">
        <f>+O7</f>
        <v>1</v>
      </c>
      <c r="B7" s="656" t="str">
        <f>'J1'!$W19</f>
        <v>Réveillon</v>
      </c>
      <c r="C7" s="177">
        <f>'J1'!$Z19</f>
        <v>440</v>
      </c>
      <c r="D7" s="177">
        <f>'J2'!$Z19</f>
        <v>247</v>
      </c>
      <c r="E7" s="177">
        <f>'J3'!$Z19</f>
        <v>248</v>
      </c>
      <c r="F7" s="177">
        <f>'J4'!$Z19</f>
        <v>107</v>
      </c>
      <c r="G7" s="177">
        <f>'J5'!$Z19</f>
        <v>292</v>
      </c>
      <c r="H7" s="177">
        <f>'J6'!$Z19</f>
        <v>312</v>
      </c>
      <c r="I7" s="177">
        <f>'J7'!$Z19</f>
        <v>128</v>
      </c>
      <c r="J7" s="177">
        <f>'J8'!$Z19</f>
        <v>368</v>
      </c>
      <c r="K7" s="177">
        <f>'J9'!$Z19</f>
        <v>242</v>
      </c>
      <c r="L7" s="177">
        <f>'J10'!$Z19</f>
        <v>0</v>
      </c>
      <c r="M7" s="179">
        <f>F!$Z19</f>
        <v>0</v>
      </c>
      <c r="N7" s="658">
        <f>SUM(C7:M7)</f>
        <v>2384</v>
      </c>
      <c r="O7" s="654">
        <f>RANK(N7,$N$7:$N$11,0)</f>
        <v>1</v>
      </c>
      <c r="P7" s="63"/>
      <c r="Q7" s="659" t="str">
        <f>+'J1'!W10</f>
        <v>Réveillon</v>
      </c>
      <c r="R7" s="711">
        <f>IFERROR('J1'!X10,"-")</f>
        <v>23</v>
      </c>
      <c r="S7" s="176">
        <f>IFERROR('J2'!X10,"-")</f>
        <v>7</v>
      </c>
      <c r="T7" s="176">
        <f>IFERROR('J3'!X10,"-")</f>
        <v>11</v>
      </c>
      <c r="U7" s="176">
        <f>IFERROR('J4'!X10,"-")</f>
        <v>4</v>
      </c>
      <c r="V7" s="176">
        <f>IFERROR('J5'!X10,"-")</f>
        <v>16</v>
      </c>
      <c r="W7" s="176">
        <f>IFERROR('J6'!X10,"-")</f>
        <v>11</v>
      </c>
      <c r="X7" s="176">
        <f>IFERROR('J7'!$X10,"-")</f>
        <v>6</v>
      </c>
      <c r="Y7" s="176">
        <f>IFERROR('J8'!$X10,"-")</f>
        <v>19</v>
      </c>
      <c r="Z7" s="176">
        <f>IFERROR('J9'!$X10,"-")</f>
        <v>8</v>
      </c>
      <c r="AA7" s="176">
        <f>IFERROR('J10'!$X10,"-")</f>
        <v>0</v>
      </c>
      <c r="AB7" s="180"/>
      <c r="AC7" s="656">
        <f>SUM(R7:AB7)</f>
        <v>105</v>
      </c>
      <c r="AD7" s="710">
        <f t="shared" ref="AD7:AD13" si="1">+AC7/AD$3</f>
        <v>11.666666666666666</v>
      </c>
    </row>
    <row r="8" spans="1:30" s="63" customFormat="1" ht="36" customHeight="1" x14ac:dyDescent="0.55000000000000004">
      <c r="A8" s="709">
        <f t="shared" ref="A8:A11" si="2">+O8</f>
        <v>2</v>
      </c>
      <c r="B8" s="656" t="str">
        <f>'J1'!$W15</f>
        <v>ASGAF</v>
      </c>
      <c r="C8" s="176">
        <f>'J1'!$Z15</f>
        <v>268</v>
      </c>
      <c r="D8" s="176">
        <f>'J2'!$Z15</f>
        <v>267</v>
      </c>
      <c r="E8" s="176">
        <f>'J3'!$Z15</f>
        <v>124</v>
      </c>
      <c r="F8" s="176">
        <f>'J4'!$Z15</f>
        <v>186</v>
      </c>
      <c r="G8" s="176">
        <f>'J5'!$Z15</f>
        <v>260</v>
      </c>
      <c r="H8" s="176">
        <f>'J6'!$Z15</f>
        <v>265</v>
      </c>
      <c r="I8" s="176">
        <f>'J7'!$Z15</f>
        <v>380</v>
      </c>
      <c r="J8" s="176">
        <f>'J8'!$Z15</f>
        <v>240</v>
      </c>
      <c r="K8" s="176">
        <f>'J9'!$Z15</f>
        <v>215</v>
      </c>
      <c r="L8" s="176">
        <f>'J10'!$Z15</f>
        <v>0</v>
      </c>
      <c r="M8" s="180">
        <f>F!$Z15</f>
        <v>0</v>
      </c>
      <c r="N8" s="659">
        <f>SUM(C8:L8)</f>
        <v>2205</v>
      </c>
      <c r="O8" s="654">
        <f>RANK(N8,$N$7:$N$11,0)</f>
        <v>2</v>
      </c>
      <c r="P8" s="55"/>
      <c r="Q8" s="659" t="str">
        <f>+'J1'!W6</f>
        <v>ASGAF</v>
      </c>
      <c r="R8" s="711">
        <f>IFERROR('J1'!X6,"-")</f>
        <v>21</v>
      </c>
      <c r="S8" s="176">
        <f>IFERROR('J2'!X6,"-")</f>
        <v>13</v>
      </c>
      <c r="T8" s="176">
        <f>IFERROR('J3'!X6,"-")</f>
        <v>18</v>
      </c>
      <c r="U8" s="176">
        <f>IFERROR('J4'!X6,"-")</f>
        <v>7</v>
      </c>
      <c r="V8" s="176">
        <f>IFERROR('J5'!X6,"-")</f>
        <v>15</v>
      </c>
      <c r="W8" s="176">
        <f>IFERROR('J6'!X6,"-")</f>
        <v>11</v>
      </c>
      <c r="X8" s="176">
        <f>IFERROR('J7'!$X6,"-")</f>
        <v>9</v>
      </c>
      <c r="Y8" s="176">
        <f>IFERROR('J8'!$X6,"-")</f>
        <v>20</v>
      </c>
      <c r="Z8" s="176">
        <f>IFERROR('J9'!$X6,"-")</f>
        <v>12</v>
      </c>
      <c r="AA8" s="176">
        <f>IFERROR('J10'!$X6,"-")</f>
        <v>0</v>
      </c>
      <c r="AB8" s="180"/>
      <c r="AC8" s="656">
        <f>SUM(R8:AB8)</f>
        <v>126</v>
      </c>
      <c r="AD8" s="710">
        <f t="shared" si="1"/>
        <v>14</v>
      </c>
    </row>
    <row r="9" spans="1:30" s="651" customFormat="1" ht="36" customHeight="1" x14ac:dyDescent="0.55000000000000004">
      <c r="A9" s="709">
        <f t="shared" si="2"/>
        <v>3</v>
      </c>
      <c r="B9" s="656" t="str">
        <f>'J1'!$W16</f>
        <v>Chevannes</v>
      </c>
      <c r="C9" s="176">
        <f>'J1'!$Z16</f>
        <v>104</v>
      </c>
      <c r="D9" s="176">
        <f>'J2'!$Z16</f>
        <v>183</v>
      </c>
      <c r="E9" s="176">
        <f>'J3'!$Z16</f>
        <v>444</v>
      </c>
      <c r="F9" s="176">
        <f>'J4'!$Z16</f>
        <v>133</v>
      </c>
      <c r="G9" s="176">
        <f>'J5'!$Z16</f>
        <v>336</v>
      </c>
      <c r="H9" s="176">
        <f>'J6'!$Z16</f>
        <v>146</v>
      </c>
      <c r="I9" s="176">
        <f>'J7'!$Z16</f>
        <v>120</v>
      </c>
      <c r="J9" s="176">
        <f>'J8'!$Z16</f>
        <v>132</v>
      </c>
      <c r="K9" s="176">
        <f>'J9'!$Z16</f>
        <v>309</v>
      </c>
      <c r="L9" s="176">
        <f>'J10'!$Z16</f>
        <v>0</v>
      </c>
      <c r="M9" s="180">
        <f>F!$Z16</f>
        <v>0</v>
      </c>
      <c r="N9" s="659">
        <f>SUM(C9:M9)</f>
        <v>1907</v>
      </c>
      <c r="O9" s="654">
        <f>RANK(N9,$N$7:$N$11,0)</f>
        <v>3</v>
      </c>
      <c r="Q9" s="659" t="str">
        <f>+'J1'!W7</f>
        <v>Chevannes</v>
      </c>
      <c r="R9" s="711">
        <f>IFERROR('J1'!X7,"-")</f>
        <v>8</v>
      </c>
      <c r="S9" s="176">
        <f>IFERROR('J2'!X7,"-")</f>
        <v>14</v>
      </c>
      <c r="T9" s="176">
        <f>IFERROR('J3'!X7,"-")</f>
        <v>34</v>
      </c>
      <c r="U9" s="176">
        <f>IFERROR('J4'!X7,"-")</f>
        <v>7</v>
      </c>
      <c r="V9" s="176">
        <f>IFERROR('J5'!X7,"-")</f>
        <v>17</v>
      </c>
      <c r="W9" s="176">
        <f>IFERROR('J6'!X7,"-")</f>
        <v>11</v>
      </c>
      <c r="X9" s="176">
        <f>IFERROR('J7'!$X7,"-")</f>
        <v>2</v>
      </c>
      <c r="Y9" s="176">
        <f>IFERROR('J8'!$X7,"-")</f>
        <v>14</v>
      </c>
      <c r="Z9" s="176">
        <f>IFERROR('J9'!$X7,"-")</f>
        <v>24</v>
      </c>
      <c r="AA9" s="176">
        <f>IFERROR('J10'!$X7,"-")</f>
        <v>0</v>
      </c>
      <c r="AB9" s="180"/>
      <c r="AC9" s="656">
        <f>SUM(R9:AB9)</f>
        <v>131</v>
      </c>
      <c r="AD9" s="710">
        <f t="shared" si="1"/>
        <v>14.555555555555555</v>
      </c>
    </row>
    <row r="10" spans="1:30" s="55" customFormat="1" ht="36" customHeight="1" thickBot="1" x14ac:dyDescent="0.6">
      <c r="A10" s="709">
        <f>+O10</f>
        <v>4</v>
      </c>
      <c r="B10" s="657" t="str">
        <f>'J1'!$W17</f>
        <v>Chevry</v>
      </c>
      <c r="C10" s="178">
        <f>'J1'!$Z17</f>
        <v>40</v>
      </c>
      <c r="D10" s="178">
        <f>'J2'!$Z17</f>
        <v>50</v>
      </c>
      <c r="E10" s="178">
        <f>'J3'!$Z17</f>
        <v>0</v>
      </c>
      <c r="F10" s="178">
        <f>'J4'!$Z17</f>
        <v>396</v>
      </c>
      <c r="G10" s="178">
        <f>'J5'!$Z17</f>
        <v>72</v>
      </c>
      <c r="H10" s="178">
        <f>'J6'!$Z17</f>
        <v>38</v>
      </c>
      <c r="I10" s="178">
        <f>'J7'!$Z17</f>
        <v>332</v>
      </c>
      <c r="J10" s="178">
        <f>'J8'!$Z17</f>
        <v>60</v>
      </c>
      <c r="K10" s="178">
        <f>'J9'!$Z17</f>
        <v>91</v>
      </c>
      <c r="L10" s="178">
        <f>'J10'!$Z17</f>
        <v>0</v>
      </c>
      <c r="M10" s="181">
        <f>F!$Z17</f>
        <v>0</v>
      </c>
      <c r="N10" s="660">
        <f>SUM(C10:M10)</f>
        <v>1079</v>
      </c>
      <c r="O10" s="655">
        <f>RANK(N10,$N$7:$N$11,0)</f>
        <v>4</v>
      </c>
      <c r="Q10" s="712" t="str">
        <f>+'J1'!W8</f>
        <v>Chevry</v>
      </c>
      <c r="R10" s="713">
        <f>IFERROR('J1'!X8,"-")</f>
        <v>8</v>
      </c>
      <c r="S10" s="714">
        <f>IFERROR('J2'!X8,"-")</f>
        <v>3</v>
      </c>
      <c r="T10" s="714">
        <f>IFERROR('J3'!X8,"-")</f>
        <v>4</v>
      </c>
      <c r="U10" s="714">
        <f>IFERROR('J4'!X8,"-")</f>
        <v>15</v>
      </c>
      <c r="V10" s="714">
        <f>IFERROR('J5'!X8,"-")</f>
        <v>6</v>
      </c>
      <c r="W10" s="714">
        <f>IFERROR('J6'!X8,"-")</f>
        <v>4</v>
      </c>
      <c r="X10" s="714">
        <f>IFERROR('J7'!$X8,"-")</f>
        <v>19</v>
      </c>
      <c r="Y10" s="714">
        <f>IFERROR('J8'!$X8,"-")</f>
        <v>8</v>
      </c>
      <c r="Z10" s="714">
        <f>IFERROR('J9'!$X8,"-")</f>
        <v>8</v>
      </c>
      <c r="AA10" s="714">
        <f>IFERROR('J10'!$X8,"-")</f>
        <v>0</v>
      </c>
      <c r="AB10" s="715"/>
      <c r="AC10" s="716">
        <f>SUM(R10:AB10)</f>
        <v>75</v>
      </c>
      <c r="AD10" s="717">
        <f>+AC10/AD$3</f>
        <v>8.3333333333333339</v>
      </c>
    </row>
    <row r="11" spans="1:30" s="20" customFormat="1" ht="36" customHeight="1" x14ac:dyDescent="0.55000000000000004">
      <c r="A11" s="709">
        <f t="shared" si="2"/>
        <v>5</v>
      </c>
      <c r="B11" s="656" t="str">
        <f>'J1'!$W18</f>
        <v>Corbuches</v>
      </c>
      <c r="C11" s="176">
        <f>'J1'!$Z18</f>
        <v>108</v>
      </c>
      <c r="D11" s="176">
        <f>'J2'!$Z18</f>
        <v>140</v>
      </c>
      <c r="E11" s="176">
        <f>'J3'!$Z18</f>
        <v>144</v>
      </c>
      <c r="F11" s="176">
        <f>'J4'!$Z18</f>
        <v>0</v>
      </c>
      <c r="G11" s="176">
        <f>'J5'!$Z18</f>
        <v>0</v>
      </c>
      <c r="H11" s="176">
        <f>'J6'!$Z18</f>
        <v>158</v>
      </c>
      <c r="I11" s="176">
        <f>'J7'!$Z18</f>
        <v>0</v>
      </c>
      <c r="J11" s="176">
        <f>'J8'!$Z18</f>
        <v>160</v>
      </c>
      <c r="K11" s="176">
        <f>'J9'!$Z18</f>
        <v>73</v>
      </c>
      <c r="L11" s="176">
        <f>'J10'!$Z18</f>
        <v>0</v>
      </c>
      <c r="M11" s="180">
        <f>F!$Z18</f>
        <v>0</v>
      </c>
      <c r="N11" s="659">
        <f>SUM(C11:M11)</f>
        <v>783</v>
      </c>
      <c r="O11" s="654">
        <f>RANK(N11,$N$7:$N$11,0)</f>
        <v>5</v>
      </c>
      <c r="Q11" s="659" t="str">
        <f>+'J1'!W9</f>
        <v>Corbuches</v>
      </c>
      <c r="R11" s="711">
        <f>IFERROR('J1'!X9,"-")</f>
        <v>4</v>
      </c>
      <c r="S11" s="176">
        <f>IFERROR('J2'!X9,"-")</f>
        <v>5</v>
      </c>
      <c r="T11" s="176">
        <f>IFERROR('J3'!X9,"-")</f>
        <v>4</v>
      </c>
      <c r="U11" s="176">
        <f>IFERROR('J4'!X9,"-")</f>
        <v>0</v>
      </c>
      <c r="V11" s="176">
        <f>IFERROR('J5'!X9,"-")</f>
        <v>0</v>
      </c>
      <c r="W11" s="176">
        <f>IFERROR('J6'!X9,"-")</f>
        <v>6</v>
      </c>
      <c r="X11" s="176">
        <f>IFERROR('J7'!$X9,"-")</f>
        <v>0</v>
      </c>
      <c r="Y11" s="176">
        <f>IFERROR('J8'!$X9,"-")</f>
        <v>5</v>
      </c>
      <c r="Z11" s="176">
        <f>IFERROR('J9'!$X9,"-")</f>
        <v>2</v>
      </c>
      <c r="AA11" s="176">
        <f>IFERROR('J10'!$X9,"-")</f>
        <v>0</v>
      </c>
      <c r="AB11" s="180"/>
      <c r="AC11" s="656">
        <f t="shared" ref="AC11" si="3">SUM(R11:AB11)</f>
        <v>26</v>
      </c>
      <c r="AD11" s="710">
        <f t="shared" si="1"/>
        <v>2.8888888888888888</v>
      </c>
    </row>
    <row r="12" spans="1:30" ht="13.15" thickBot="1" x14ac:dyDescent="0.4"/>
    <row r="13" spans="1:30" ht="36.75" customHeight="1" thickBot="1" x14ac:dyDescent="0.7">
      <c r="C13" s="984">
        <f>SUM(C7:C12)</f>
        <v>960</v>
      </c>
      <c r="D13" s="984">
        <f t="shared" ref="D13:K13" si="4">SUM(D7:D12)</f>
        <v>887</v>
      </c>
      <c r="E13" s="984">
        <f t="shared" si="4"/>
        <v>960</v>
      </c>
      <c r="F13" s="984">
        <f t="shared" si="4"/>
        <v>822</v>
      </c>
      <c r="G13" s="984">
        <f t="shared" si="4"/>
        <v>960</v>
      </c>
      <c r="H13" s="984">
        <f t="shared" si="4"/>
        <v>919</v>
      </c>
      <c r="I13" s="984">
        <f t="shared" si="4"/>
        <v>960</v>
      </c>
      <c r="J13" s="984">
        <f t="shared" si="4"/>
        <v>960</v>
      </c>
      <c r="K13" s="984">
        <f t="shared" si="4"/>
        <v>930</v>
      </c>
      <c r="Q13" s="718" t="str">
        <f>+'J1'!W11</f>
        <v>Total</v>
      </c>
      <c r="R13" s="719">
        <f t="shared" ref="R13:AB13" si="5">SUM(R7:R11)</f>
        <v>64</v>
      </c>
      <c r="S13" s="720">
        <f t="shared" si="5"/>
        <v>42</v>
      </c>
      <c r="T13" s="720">
        <f t="shared" si="5"/>
        <v>71</v>
      </c>
      <c r="U13" s="720">
        <f t="shared" si="5"/>
        <v>33</v>
      </c>
      <c r="V13" s="720">
        <f t="shared" si="5"/>
        <v>54</v>
      </c>
      <c r="W13" s="720">
        <f t="shared" si="5"/>
        <v>43</v>
      </c>
      <c r="X13" s="720">
        <f t="shared" si="5"/>
        <v>36</v>
      </c>
      <c r="Y13" s="720">
        <f t="shared" si="5"/>
        <v>66</v>
      </c>
      <c r="Z13" s="720">
        <f t="shared" si="5"/>
        <v>54</v>
      </c>
      <c r="AA13" s="720">
        <f t="shared" si="5"/>
        <v>0</v>
      </c>
      <c r="AB13" s="721">
        <f t="shared" si="5"/>
        <v>0</v>
      </c>
      <c r="AC13" s="722">
        <f>SUM(R13:AB13)</f>
        <v>463</v>
      </c>
      <c r="AD13" s="723">
        <f t="shared" si="1"/>
        <v>51.444444444444443</v>
      </c>
    </row>
    <row r="14" spans="1:30" ht="26.25" customHeight="1" x14ac:dyDescent="0.35"/>
    <row r="15" spans="1:30" ht="26.25" customHeight="1" x14ac:dyDescent="0.35"/>
    <row r="16" spans="1:30" ht="26.25" customHeight="1" x14ac:dyDescent="0.35"/>
    <row r="17" spans="2:29" ht="26.25" customHeight="1" x14ac:dyDescent="0.35"/>
    <row r="18" spans="2:29" ht="28.25" customHeight="1" x14ac:dyDescent="0.35"/>
    <row r="19" spans="2:29" ht="28.25" customHeight="1" x14ac:dyDescent="0.35"/>
    <row r="20" spans="2:29" ht="28.25" customHeight="1" x14ac:dyDescent="0.35"/>
    <row r="21" spans="2:29" ht="28.25" customHeight="1" x14ac:dyDescent="0.35"/>
    <row r="22" spans="2:29" ht="28.25" customHeight="1" x14ac:dyDescent="0.35"/>
    <row r="23" spans="2:29" ht="28.25" customHeight="1" x14ac:dyDescent="0.35"/>
    <row r="27" spans="2:29" s="673" customFormat="1" ht="22.15" x14ac:dyDescent="0.55000000000000004">
      <c r="B27" s="104"/>
      <c r="N27" s="106"/>
      <c r="O27" s="674"/>
      <c r="U27" s="8"/>
      <c r="V27" s="8"/>
      <c r="W27" s="8"/>
      <c r="X27" s="8"/>
      <c r="Y27" s="8"/>
      <c r="Z27" s="8"/>
      <c r="AA27" s="8"/>
      <c r="AB27" s="8"/>
      <c r="AC27" s="8"/>
    </row>
    <row r="28" spans="2:29" s="673" customFormat="1" ht="22.15" x14ac:dyDescent="0.55000000000000004">
      <c r="B28" s="104"/>
      <c r="N28" s="106"/>
      <c r="O28" s="674"/>
    </row>
    <row r="29" spans="2:29" s="673" customFormat="1" ht="22.15" x14ac:dyDescent="0.55000000000000004">
      <c r="B29" s="104"/>
      <c r="N29" s="106"/>
      <c r="O29" s="674"/>
    </row>
    <row r="30" spans="2:29" s="673" customFormat="1" ht="22.15" x14ac:dyDescent="0.55000000000000004">
      <c r="B30" s="104"/>
      <c r="N30" s="106"/>
      <c r="O30" s="674"/>
    </row>
    <row r="31" spans="2:29" s="673" customFormat="1" ht="22.15" x14ac:dyDescent="0.55000000000000004">
      <c r="B31" s="104"/>
      <c r="N31" s="106"/>
      <c r="O31" s="674"/>
    </row>
    <row r="32" spans="2:29" s="673" customFormat="1" ht="22.15" x14ac:dyDescent="0.55000000000000004">
      <c r="B32" s="104"/>
      <c r="N32" s="106"/>
      <c r="O32" s="674"/>
    </row>
    <row r="33" spans="2:15" s="676" customFormat="1" ht="22.5" x14ac:dyDescent="0.6">
      <c r="B33" s="5"/>
      <c r="C33" s="675"/>
      <c r="N33" s="677"/>
      <c r="O33" s="678"/>
    </row>
  </sheetData>
  <sortState xmlns:xlrd2="http://schemas.microsoft.com/office/spreadsheetml/2017/richdata2" ref="Q6:AD11">
    <sortCondition descending="1" ref="AD6:AD11"/>
  </sortState>
  <mergeCells count="11">
    <mergeCell ref="Q3:AB3"/>
    <mergeCell ref="AC4:AD5"/>
    <mergeCell ref="B1:O1"/>
    <mergeCell ref="B4:B6"/>
    <mergeCell ref="O4:O6"/>
    <mergeCell ref="B3:E3"/>
    <mergeCell ref="F3:O3"/>
    <mergeCell ref="B2:O2"/>
    <mergeCell ref="N4:N6"/>
    <mergeCell ref="Q1:AD1"/>
    <mergeCell ref="Q2:AD2"/>
  </mergeCells>
  <phoneticPr fontId="0" type="noConversion"/>
  <conditionalFormatting sqref="B7:O11">
    <cfRule type="expression" dxfId="210" priority="6">
      <formula>($B7="Chevry")</formula>
    </cfRule>
    <cfRule type="expression" dxfId="209" priority="7">
      <formula>($B7="ASGAF")</formula>
    </cfRule>
    <cfRule type="expression" dxfId="208" priority="8">
      <formula>($B7="Corbuches")</formula>
    </cfRule>
    <cfRule type="expression" dxfId="207" priority="9">
      <formula>($B7="Chevannes")</formula>
    </cfRule>
    <cfRule type="expression" dxfId="206" priority="10">
      <formula>($B7="Réveillon")</formula>
    </cfRule>
  </conditionalFormatting>
  <conditionalFormatting sqref="Q7:AD11">
    <cfRule type="expression" dxfId="205" priority="155">
      <formula>($Q7="Chevry")</formula>
    </cfRule>
    <cfRule type="expression" dxfId="204" priority="156">
      <formula>($Q7="ASGAF")</formula>
    </cfRule>
    <cfRule type="expression" dxfId="203" priority="157">
      <formula>($Q7="Corbuches")</formula>
    </cfRule>
    <cfRule type="expression" dxfId="202" priority="158">
      <formula>($Q7="Chevannes")</formula>
    </cfRule>
    <cfRule type="expression" dxfId="201" priority="159">
      <formula>($Q7="Réveillon")</formula>
    </cfRule>
  </conditionalFormatting>
  <printOptions horizontalCentered="1" verticalCentered="1"/>
  <pageMargins left="0.7" right="0.7" top="0.75" bottom="0.75" header="0.3" footer="0.3"/>
  <pageSetup paperSize="8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6">
    <pageSetUpPr fitToPage="1"/>
  </sheetPr>
  <dimension ref="A1:R205"/>
  <sheetViews>
    <sheetView showZeros="0" topLeftCell="A36" zoomScale="90" zoomScaleNormal="90" workbookViewId="0">
      <selection activeCell="Q48" sqref="Q48"/>
    </sheetView>
  </sheetViews>
  <sheetFormatPr baseColWidth="10" defaultColWidth="11.53125" defaultRowHeight="13.15" x14ac:dyDescent="0.35"/>
  <cols>
    <col min="1" max="1" width="23" style="26" customWidth="1"/>
    <col min="2" max="2" width="6.46484375" style="6" customWidth="1"/>
    <col min="3" max="3" width="13.19921875" style="6" customWidth="1"/>
    <col min="4" max="4" width="11.53125" style="6"/>
    <col min="5" max="15" width="6.6640625" style="6" customWidth="1"/>
    <col min="16" max="16" width="7.46484375" style="41" customWidth="1"/>
    <col min="17" max="17" width="14.19921875" style="5" customWidth="1"/>
    <col min="18" max="18" width="7.46484375" style="6" customWidth="1"/>
    <col min="19" max="16384" width="11.53125" style="26"/>
  </cols>
  <sheetData>
    <row r="1" spans="1:18" ht="21" thickBot="1" x14ac:dyDescent="0.4">
      <c r="A1" s="827" t="str">
        <f>+Explications!A1</f>
        <v>CARRE D'AS 2025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9"/>
      <c r="R1" s="26"/>
    </row>
    <row r="2" spans="1:18" s="39" customFormat="1" ht="18" thickBot="1" x14ac:dyDescent="0.4">
      <c r="A2" s="882" t="str">
        <f>Explications!A2</f>
        <v xml:space="preserve">RESULTATS AU </v>
      </c>
      <c r="B2" s="883"/>
      <c r="C2" s="883"/>
      <c r="D2" s="883"/>
      <c r="E2" s="883"/>
      <c r="F2" s="883"/>
      <c r="G2" s="883"/>
      <c r="H2" s="883"/>
      <c r="I2" s="883"/>
      <c r="J2" s="883"/>
      <c r="K2" s="883"/>
      <c r="L2" s="883"/>
      <c r="M2" s="883"/>
      <c r="N2" s="75"/>
      <c r="O2" s="879">
        <f>+Explications!J2</f>
        <v>45922</v>
      </c>
      <c r="P2" s="880"/>
      <c r="Q2" s="881"/>
    </row>
    <row r="3" spans="1:18" s="39" customFormat="1" ht="17.649999999999999" x14ac:dyDescent="0.35">
      <c r="A3" s="35"/>
      <c r="B3" s="35"/>
      <c r="C3" s="884" t="s">
        <v>66</v>
      </c>
      <c r="D3" s="884"/>
      <c r="E3" s="42">
        <f>+'J1'!$F$36</f>
        <v>416</v>
      </c>
      <c r="F3" s="42">
        <f>+'J2'!$F$36</f>
        <v>458</v>
      </c>
      <c r="G3" s="42">
        <f>+'J3'!$F$36</f>
        <v>416</v>
      </c>
      <c r="H3" s="42">
        <f>+'J4'!$F$36</f>
        <v>450</v>
      </c>
      <c r="I3" s="42">
        <f>+'J5'!$F$36</f>
        <v>432</v>
      </c>
      <c r="J3" s="42">
        <f>+'J6'!$F$36</f>
        <v>465</v>
      </c>
      <c r="K3" s="42">
        <f>+'J7'!$F$36</f>
        <v>374</v>
      </c>
      <c r="L3" s="42">
        <f>+'J8'!$F$37</f>
        <v>454</v>
      </c>
      <c r="M3" s="42">
        <f>+'J9'!$F$36</f>
        <v>465</v>
      </c>
      <c r="N3" s="42">
        <f>+'J10'!$F$36</f>
        <v>465</v>
      </c>
      <c r="O3" s="42"/>
      <c r="P3" s="42">
        <f>SUM(E3:M3)</f>
        <v>3930</v>
      </c>
      <c r="Q3" s="35"/>
      <c r="R3" s="6"/>
    </row>
    <row r="4" spans="1:18" x14ac:dyDescent="0.35">
      <c r="C4" s="884"/>
      <c r="D4" s="884"/>
      <c r="E4" s="42">
        <f t="shared" ref="E4:N4" si="0">SUM(E9:E222)</f>
        <v>408</v>
      </c>
      <c r="F4" s="42">
        <f t="shared" si="0"/>
        <v>458</v>
      </c>
      <c r="G4" s="42">
        <f t="shared" si="0"/>
        <v>388</v>
      </c>
      <c r="H4" s="42">
        <f t="shared" si="0"/>
        <v>450</v>
      </c>
      <c r="I4" s="42">
        <f t="shared" si="0"/>
        <v>428</v>
      </c>
      <c r="J4" s="42">
        <f t="shared" si="0"/>
        <v>465</v>
      </c>
      <c r="K4" s="42">
        <f>SUM(K9:K222)</f>
        <v>354</v>
      </c>
      <c r="L4" s="42">
        <f t="shared" si="0"/>
        <v>454</v>
      </c>
      <c r="M4" s="42">
        <f t="shared" si="0"/>
        <v>465</v>
      </c>
      <c r="N4" s="42">
        <f t="shared" si="0"/>
        <v>0</v>
      </c>
      <c r="O4" s="42"/>
      <c r="P4" s="42">
        <f>SUM(P9:P222)</f>
        <v>3846</v>
      </c>
    </row>
    <row r="5" spans="1:18" ht="13.5" thickBot="1" x14ac:dyDescent="0.4"/>
    <row r="6" spans="1:18" ht="18" thickBot="1" x14ac:dyDescent="0.4">
      <c r="A6" s="43" t="s">
        <v>52</v>
      </c>
      <c r="B6" s="877" t="s">
        <v>55</v>
      </c>
      <c r="C6" s="877"/>
      <c r="D6" s="877"/>
      <c r="E6" s="877"/>
      <c r="F6" s="877"/>
      <c r="G6" s="877"/>
      <c r="H6" s="877"/>
      <c r="I6" s="877"/>
      <c r="J6" s="877"/>
      <c r="K6" s="877"/>
      <c r="L6" s="877"/>
      <c r="M6" s="877"/>
      <c r="N6" s="69"/>
      <c r="O6" s="877">
        <v>2025</v>
      </c>
      <c r="P6" s="877"/>
      <c r="Q6" s="878"/>
      <c r="R6" s="26"/>
    </row>
    <row r="7" spans="1:18" s="25" customFormat="1" ht="13.5" thickBot="1" x14ac:dyDescent="0.4">
      <c r="A7" s="147"/>
      <c r="B7" s="148"/>
      <c r="C7" s="148"/>
      <c r="D7" s="148"/>
      <c r="E7" s="148" t="str">
        <f>+Explications!A34</f>
        <v>J1</v>
      </c>
      <c r="F7" s="148" t="str">
        <f>+Explications!B34</f>
        <v>J2</v>
      </c>
      <c r="G7" s="148" t="str">
        <f>+Explications!C34</f>
        <v>J3</v>
      </c>
      <c r="H7" s="148" t="str">
        <f>+Explications!D34</f>
        <v>J4</v>
      </c>
      <c r="I7" s="148" t="str">
        <f>+Explications!E34</f>
        <v>J5</v>
      </c>
      <c r="J7" s="148" t="str">
        <f>+Explications!F34</f>
        <v>J6</v>
      </c>
      <c r="K7" s="148" t="str">
        <f>+Explications!G34</f>
        <v>J7</v>
      </c>
      <c r="L7" s="148" t="str">
        <f>+Explications!H34</f>
        <v>J8</v>
      </c>
      <c r="M7" s="148" t="str">
        <f>+Explications!I34</f>
        <v>J9</v>
      </c>
      <c r="N7" s="148" t="str">
        <f>+Explications!J34</f>
        <v>J10</v>
      </c>
      <c r="O7" s="148"/>
      <c r="P7" s="148"/>
      <c r="Q7" s="149"/>
    </row>
    <row r="8" spans="1:18" s="6" customFormat="1" ht="50.25" customHeight="1" x14ac:dyDescent="0.35">
      <c r="A8" s="53" t="s">
        <v>1</v>
      </c>
      <c r="B8" s="33" t="s">
        <v>90</v>
      </c>
      <c r="C8" s="33" t="s">
        <v>77</v>
      </c>
      <c r="D8" s="50" t="s">
        <v>193</v>
      </c>
      <c r="E8" s="46">
        <f>+Explications!A35</f>
        <v>45748</v>
      </c>
      <c r="F8" s="46">
        <f>+Explications!B35</f>
        <v>45776</v>
      </c>
      <c r="G8" s="46">
        <f>+Explications!C35</f>
        <v>45790</v>
      </c>
      <c r="H8" s="46">
        <f>+Explications!D35</f>
        <v>45797</v>
      </c>
      <c r="I8" s="46">
        <f>+Explications!E35</f>
        <v>45803</v>
      </c>
      <c r="J8" s="46">
        <f>+Explications!F35</f>
        <v>45827</v>
      </c>
      <c r="K8" s="46">
        <f>+Explications!G35</f>
        <v>45911</v>
      </c>
      <c r="L8" s="46">
        <f>+Explications!H35</f>
        <v>45904</v>
      </c>
      <c r="M8" s="46">
        <f>+Explications!I35</f>
        <v>45916</v>
      </c>
      <c r="N8" s="46">
        <f>+Explications!J35</f>
        <v>45923</v>
      </c>
      <c r="O8" s="33" t="s">
        <v>187</v>
      </c>
      <c r="P8" s="33" t="s">
        <v>8</v>
      </c>
      <c r="Q8" s="52" t="s">
        <v>188</v>
      </c>
    </row>
    <row r="9" spans="1:18" ht="15" customHeight="1" x14ac:dyDescent="0.35">
      <c r="A9" s="27" t="s">
        <v>148</v>
      </c>
      <c r="B9" s="34" t="str">
        <f>IFERROR(VLOOKUP($A9,Liste_J!$C$7:$G$234,5,0),"-")</f>
        <v>H</v>
      </c>
      <c r="C9" s="34" t="str">
        <f>IFERROR(VLOOKUP($A9,Liste_J!$C$7:$G$234,4,0),"-")</f>
        <v>Réveillon</v>
      </c>
      <c r="D9" s="34">
        <f>IFERROR(VLOOKUP($A9,Liste_J!$C$7:$G$234,2,0),"-")</f>
        <v>10.5</v>
      </c>
      <c r="E9" s="34">
        <f>IFERROR(VLOOKUP($A9,'J1'!$B$6:$F$35,5,0),)</f>
        <v>28</v>
      </c>
      <c r="F9" s="34">
        <f>IFERROR(VLOOKUP($A9,'J2'!$B$6:$F$35,5,0),)</f>
        <v>25</v>
      </c>
      <c r="G9" s="34">
        <f>IFERROR(VLOOKUP($A9,'J3'!$B$6:$F$35,5,0),)</f>
        <v>26</v>
      </c>
      <c r="H9" s="34">
        <f>IFERROR(VLOOKUP($A9,'J4'!$B$6:$F$35,5,0),)</f>
        <v>14</v>
      </c>
      <c r="I9" s="34">
        <f>IFERROR(VLOOKUP($A9,'J5'!$B$6:$F$35,5,0),)</f>
        <v>28</v>
      </c>
      <c r="J9" s="34">
        <f>IFERROR(VLOOKUP($A9,'J6'!$B$6:$F$35,5,0),)</f>
        <v>25</v>
      </c>
      <c r="K9" s="34">
        <f>IFERROR(VLOOKUP($A9,'J7'!$B$6:$F$35,5,0),)</f>
        <v>28</v>
      </c>
      <c r="L9" s="34">
        <f>IFERROR(VLOOKUP($A9,'J8'!$B$6:$F$35,5,0),)</f>
        <v>22</v>
      </c>
      <c r="M9" s="34">
        <f>IFERROR(VLOOKUP($A9,'J9'!$B$6:$F$35,5,0),)</f>
        <v>25</v>
      </c>
      <c r="N9" s="34">
        <f>IFERROR(VLOOKUP($A9,'J10'!$B$6:$F$35,5,0),)</f>
        <v>0</v>
      </c>
      <c r="O9" s="34">
        <f t="shared" ref="O9:O40" si="1">COUNTIF(E9:N9,"&gt;0")</f>
        <v>9</v>
      </c>
      <c r="P9" s="34">
        <f t="shared" ref="P9:P40" si="2">IF((B9="H"),SUM(E9:N9),"")</f>
        <v>221</v>
      </c>
      <c r="Q9" s="51">
        <f t="shared" ref="Q9:Q40" si="3">IFERROR(RANK(P9,$P$9:$P$206),"")</f>
        <v>1</v>
      </c>
      <c r="R9" s="54"/>
    </row>
    <row r="10" spans="1:18" ht="15" customHeight="1" x14ac:dyDescent="0.35">
      <c r="A10" s="27" t="s">
        <v>353</v>
      </c>
      <c r="B10" s="34" t="str">
        <f>IFERROR(VLOOKUP($A10,Liste_J!$C$7:$G$234,5,0),"-")</f>
        <v>H</v>
      </c>
      <c r="C10" s="34" t="str">
        <f>IFERROR(VLOOKUP($A10,Liste_J!$C$7:$G$234,4,0),"-")</f>
        <v>Réveillon</v>
      </c>
      <c r="D10" s="34">
        <f>IFERROR(VLOOKUP($A10,Liste_J!$C$7:$G$234,2,0),"-")</f>
        <v>10.1</v>
      </c>
      <c r="E10" s="34">
        <f>IFERROR(VLOOKUP($A10,'J1'!$B$6:$F$35,5,0),)</f>
        <v>0</v>
      </c>
      <c r="F10" s="34">
        <f>IFERROR(VLOOKUP($A10,'J2'!$B$6:$F$35,5,0),)</f>
        <v>0</v>
      </c>
      <c r="G10" s="34">
        <f>IFERROR(VLOOKUP($A10,'J3'!$B$6:$F$35,5,0),)</f>
        <v>26</v>
      </c>
      <c r="H10" s="34">
        <f>IFERROR(VLOOKUP($A10,'J4'!$B$6:$F$35,5,0),)</f>
        <v>0</v>
      </c>
      <c r="I10" s="34">
        <f>IFERROR(VLOOKUP($A10,'J5'!$B$6:$F$35,5,0),)</f>
        <v>28</v>
      </c>
      <c r="J10" s="34">
        <f>IFERROR(VLOOKUP($A10,'J6'!$B$6:$F$35,5,0),)</f>
        <v>26</v>
      </c>
      <c r="K10" s="34">
        <f>IFERROR(VLOOKUP($A10,'J7'!$B$6:$F$35,5,0),)</f>
        <v>28</v>
      </c>
      <c r="L10" s="34">
        <f>IFERROR(VLOOKUP($A10,'J8'!$B$6:$F$35,5,0),)</f>
        <v>22</v>
      </c>
      <c r="M10" s="34">
        <f>IFERROR(VLOOKUP($A10,'J9'!$B$6:$F$35,5,0),)</f>
        <v>28</v>
      </c>
      <c r="N10" s="34">
        <f>IFERROR(VLOOKUP($A10,'J10'!$B$6:$F$35,5,0),)</f>
        <v>0</v>
      </c>
      <c r="O10" s="34">
        <f t="shared" si="1"/>
        <v>6</v>
      </c>
      <c r="P10" s="34">
        <f t="shared" si="2"/>
        <v>158</v>
      </c>
      <c r="Q10" s="51">
        <f t="shared" si="3"/>
        <v>2</v>
      </c>
      <c r="R10" s="26"/>
    </row>
    <row r="11" spans="1:18" ht="15" customHeight="1" x14ac:dyDescent="0.35">
      <c r="A11" s="7" t="s">
        <v>155</v>
      </c>
      <c r="B11" s="34" t="str">
        <f>IFERROR(VLOOKUP($A11,Liste_J!$C$7:$G$234,5,0),"-")</f>
        <v>H</v>
      </c>
      <c r="C11" s="34" t="str">
        <f>IFERROR(VLOOKUP($A11,Liste_J!$C$7:$G$234,4,0),"-")</f>
        <v>Chevannes</v>
      </c>
      <c r="D11" s="34">
        <f>IFERROR(VLOOKUP($A11,Liste_J!$C$7:$G$234,2,0),"-")</f>
        <v>10.5</v>
      </c>
      <c r="E11" s="34">
        <f>IFERROR(VLOOKUP($A11,'J1'!$B$6:$F$35,5,0),)</f>
        <v>0</v>
      </c>
      <c r="F11" s="34">
        <f>IFERROR(VLOOKUP($A11,'J2'!$B$6:$F$35,5,0),)</f>
        <v>26</v>
      </c>
      <c r="G11" s="34">
        <f>IFERROR(VLOOKUP($A11,'J3'!$B$6:$F$35,5,0),)</f>
        <v>30</v>
      </c>
      <c r="H11" s="34">
        <f>IFERROR(VLOOKUP($A11,'J4'!$B$6:$F$35,5,0),)</f>
        <v>30</v>
      </c>
      <c r="I11" s="34">
        <f>IFERROR(VLOOKUP($A11,'J5'!$B$6:$F$35,5,0),)</f>
        <v>30</v>
      </c>
      <c r="J11" s="34">
        <f>IFERROR(VLOOKUP($A11,'J6'!$B$6:$F$35,5,0),)</f>
        <v>0</v>
      </c>
      <c r="K11" s="34">
        <f>IFERROR(VLOOKUP($A11,'J7'!$B$6:$F$35,5,0),)</f>
        <v>0</v>
      </c>
      <c r="L11" s="34">
        <f>IFERROR(VLOOKUP($A11,'J8'!$B$6:$F$35,5,0),)</f>
        <v>14</v>
      </c>
      <c r="M11" s="34">
        <f>IFERROR(VLOOKUP($A11,'J9'!$B$6:$F$35,5,0),)</f>
        <v>19</v>
      </c>
      <c r="N11" s="34">
        <f>IFERROR(VLOOKUP($A11,'J10'!$B$6:$F$35,5,0),)</f>
        <v>0</v>
      </c>
      <c r="O11" s="34">
        <f t="shared" si="1"/>
        <v>6</v>
      </c>
      <c r="P11" s="34">
        <f t="shared" si="2"/>
        <v>149</v>
      </c>
      <c r="Q11" s="51">
        <f t="shared" si="3"/>
        <v>3</v>
      </c>
      <c r="R11" s="26"/>
    </row>
    <row r="12" spans="1:18" ht="15" customHeight="1" x14ac:dyDescent="0.35">
      <c r="A12" s="27" t="s">
        <v>202</v>
      </c>
      <c r="B12" s="34" t="str">
        <f>IFERROR(VLOOKUP($A12,Liste_J!$C$7:$G$234,5,0),"-")</f>
        <v>H</v>
      </c>
      <c r="C12" s="34" t="str">
        <f>IFERROR(VLOOKUP($A12,Liste_J!$C$7:$G$234,4,0),"-")</f>
        <v>Corbuches</v>
      </c>
      <c r="D12" s="34">
        <f>IFERROR(VLOOKUP($A12,Liste_J!$C$7:$G$234,2,0),"-")</f>
        <v>13.2</v>
      </c>
      <c r="E12" s="34">
        <f>IFERROR(VLOOKUP($A12,'J1'!$B$6:$F$35,5,0),)</f>
        <v>30</v>
      </c>
      <c r="F12" s="34">
        <f>IFERROR(VLOOKUP($A12,'J2'!$B$6:$F$35,5,0),)</f>
        <v>21</v>
      </c>
      <c r="G12" s="34">
        <f>IFERROR(VLOOKUP($A12,'J3'!$B$6:$F$35,5,0),)</f>
        <v>20</v>
      </c>
      <c r="H12" s="34">
        <f>IFERROR(VLOOKUP($A12,'J4'!$B$6:$F$35,5,0),)</f>
        <v>0</v>
      </c>
      <c r="I12" s="34">
        <f>IFERROR(VLOOKUP($A12,'J5'!$B$6:$F$35,5,0),)</f>
        <v>0</v>
      </c>
      <c r="J12" s="34">
        <f>IFERROR(VLOOKUP($A12,'J6'!$B$6:$F$35,5,0),)</f>
        <v>22</v>
      </c>
      <c r="K12" s="34">
        <f>IFERROR(VLOOKUP($A12,'J7'!$B$6:$F$35,5,0),)</f>
        <v>0</v>
      </c>
      <c r="L12" s="34">
        <f>IFERROR(VLOOKUP($A12,'J8'!$B$6:$F$35,5,0),)</f>
        <v>30</v>
      </c>
      <c r="M12" s="34">
        <f>IFERROR(VLOOKUP($A12,'J9'!$B$6:$F$35,5,0),)</f>
        <v>26</v>
      </c>
      <c r="N12" s="34">
        <f>IFERROR(VLOOKUP($A12,'J10'!$B$6:$F$35,5,0),)</f>
        <v>0</v>
      </c>
      <c r="O12" s="34">
        <f t="shared" si="1"/>
        <v>6</v>
      </c>
      <c r="P12" s="34">
        <f t="shared" si="2"/>
        <v>149</v>
      </c>
      <c r="Q12" s="51">
        <f t="shared" si="3"/>
        <v>3</v>
      </c>
      <c r="R12" s="26"/>
    </row>
    <row r="13" spans="1:18" ht="15" customHeight="1" x14ac:dyDescent="0.35">
      <c r="A13" s="27" t="s">
        <v>272</v>
      </c>
      <c r="B13" s="34" t="str">
        <f>IFERROR(VLOOKUP($A13,Liste_J!$C$7:$G$234,5,0),"-")</f>
        <v>H</v>
      </c>
      <c r="C13" s="34" t="str">
        <f>IFERROR(VLOOKUP($A13,Liste_J!$C$7:$G$234,4,0),"-")</f>
        <v>Corbuches</v>
      </c>
      <c r="D13" s="34">
        <f>IFERROR(VLOOKUP($A13,Liste_J!$C$7:$G$234,2,0),"-")</f>
        <v>10.5</v>
      </c>
      <c r="E13" s="34">
        <f>IFERROR(VLOOKUP($A13,'J1'!$B$6:$F$35,5,0),)</f>
        <v>0</v>
      </c>
      <c r="F13" s="34">
        <f>IFERROR(VLOOKUP($A13,'J2'!$B$6:$F$35,5,0),)</f>
        <v>30</v>
      </c>
      <c r="G13" s="34">
        <f>IFERROR(VLOOKUP($A13,'J3'!$B$6:$F$35,5,0),)</f>
        <v>28</v>
      </c>
      <c r="H13" s="34">
        <f>IFERROR(VLOOKUP($A13,'J4'!$B$6:$F$35,5,0),)</f>
        <v>0</v>
      </c>
      <c r="I13" s="34">
        <f>IFERROR(VLOOKUP($A13,'J5'!$B$6:$F$35,5,0),)</f>
        <v>0</v>
      </c>
      <c r="J13" s="34">
        <f>IFERROR(VLOOKUP($A13,'J6'!$B$6:$F$35,5,0),)</f>
        <v>27</v>
      </c>
      <c r="K13" s="34">
        <f>IFERROR(VLOOKUP($A13,'J7'!$B$6:$F$35,5,0),)</f>
        <v>0</v>
      </c>
      <c r="L13" s="34">
        <f>IFERROR(VLOOKUP($A13,'J8'!$B$6:$F$35,5,0),)</f>
        <v>30</v>
      </c>
      <c r="M13" s="34">
        <f>IFERROR(VLOOKUP($A13,'J9'!$B$6:$F$35,5,0),)</f>
        <v>24</v>
      </c>
      <c r="N13" s="34">
        <f>IFERROR(VLOOKUP($A13,'J10'!$B$6:$F$35,5,0),)</f>
        <v>0</v>
      </c>
      <c r="O13" s="34">
        <f t="shared" si="1"/>
        <v>5</v>
      </c>
      <c r="P13" s="34">
        <f t="shared" si="2"/>
        <v>139</v>
      </c>
      <c r="Q13" s="51">
        <f t="shared" si="3"/>
        <v>5</v>
      </c>
      <c r="R13" s="26"/>
    </row>
    <row r="14" spans="1:18" ht="15" customHeight="1" x14ac:dyDescent="0.35">
      <c r="A14" s="7" t="s">
        <v>157</v>
      </c>
      <c r="B14" s="34" t="str">
        <f>IFERROR(VLOOKUP($A14,Liste_J!$C$7:$G$234,5,0),"-")</f>
        <v>H</v>
      </c>
      <c r="C14" s="34" t="str">
        <f>IFERROR(VLOOKUP($A14,Liste_J!$C$7:$G$234,4,0),"-")</f>
        <v>Chevannes</v>
      </c>
      <c r="D14" s="34">
        <f>IFERROR(VLOOKUP($A14,Liste_J!$C$7:$G$234,2,0),"-")</f>
        <v>14.6</v>
      </c>
      <c r="E14" s="34">
        <f>IFERROR(VLOOKUP($A14,'J1'!$B$6:$F$35,5,0),)</f>
        <v>0</v>
      </c>
      <c r="F14" s="34">
        <f>IFERROR(VLOOKUP($A14,'J2'!$B$6:$F$35,5,0),)</f>
        <v>22</v>
      </c>
      <c r="G14" s="34">
        <f>IFERROR(VLOOKUP($A14,'J3'!$B$6:$F$35,5,0),)</f>
        <v>12</v>
      </c>
      <c r="H14" s="34">
        <f>IFERROR(VLOOKUP($A14,'J4'!$B$6:$F$35,5,0),)</f>
        <v>21</v>
      </c>
      <c r="I14" s="34">
        <f>IFERROR(VLOOKUP($A14,'J5'!$B$6:$F$35,5,0),)</f>
        <v>30</v>
      </c>
      <c r="J14" s="34">
        <f>IFERROR(VLOOKUP($A14,'J6'!$B$6:$F$35,5,0),)</f>
        <v>14</v>
      </c>
      <c r="K14" s="34">
        <f>IFERROR(VLOOKUP($A14,'J7'!$B$6:$F$35,5,0),)</f>
        <v>0</v>
      </c>
      <c r="L14" s="34">
        <f>IFERROR(VLOOKUP($A14,'J8'!$B$6:$F$35,5,0),)</f>
        <v>14</v>
      </c>
      <c r="M14" s="34">
        <f>IFERROR(VLOOKUP($A14,'J9'!$B$6:$F$35,5,0),)</f>
        <v>23</v>
      </c>
      <c r="N14" s="34">
        <f>IFERROR(VLOOKUP($A14,'J10'!$B$6:$F$35,5,0),)</f>
        <v>0</v>
      </c>
      <c r="O14" s="34">
        <f t="shared" si="1"/>
        <v>7</v>
      </c>
      <c r="P14" s="34">
        <f t="shared" si="2"/>
        <v>136</v>
      </c>
      <c r="Q14" s="51">
        <f t="shared" si="3"/>
        <v>6</v>
      </c>
      <c r="R14" s="26"/>
    </row>
    <row r="15" spans="1:18" ht="15" customHeight="1" x14ac:dyDescent="0.35">
      <c r="A15" s="27" t="s">
        <v>424</v>
      </c>
      <c r="B15" s="34" t="str">
        <f>IFERROR(VLOOKUP($A15,Liste_J!$C$7:$G$234,5,0),"-")</f>
        <v>H</v>
      </c>
      <c r="C15" s="34" t="str">
        <f>IFERROR(VLOOKUP($A15,Liste_J!$C$7:$G$234,4,0),"-")</f>
        <v>Réveillon</v>
      </c>
      <c r="D15" s="34">
        <f>IFERROR(VLOOKUP($A15,Liste_J!$C$7:$G$234,2,0),"-")</f>
        <v>13.9</v>
      </c>
      <c r="E15" s="34">
        <f>IFERROR(VLOOKUP($A15,'J1'!$B$6:$F$35,5,0),)</f>
        <v>0</v>
      </c>
      <c r="F15" s="34">
        <f>IFERROR(VLOOKUP($A15,'J2'!$B$6:$F$35,5,0),)</f>
        <v>24</v>
      </c>
      <c r="G15" s="34">
        <f>IFERROR(VLOOKUP($A15,'J3'!$B$6:$F$35,5,0),)</f>
        <v>8</v>
      </c>
      <c r="H15" s="34">
        <f>IFERROR(VLOOKUP($A15,'J4'!$B$6:$F$35,5,0),)</f>
        <v>17</v>
      </c>
      <c r="I15" s="34">
        <f>IFERROR(VLOOKUP($A15,'J5'!$B$6:$F$35,5,0),)</f>
        <v>22</v>
      </c>
      <c r="J15" s="34">
        <f>IFERROR(VLOOKUP($A15,'J6'!$B$6:$F$35,5,0),)</f>
        <v>20</v>
      </c>
      <c r="K15" s="34">
        <f>IFERROR(VLOOKUP($A15,'J7'!$B$6:$F$35,5,0),)</f>
        <v>0</v>
      </c>
      <c r="L15" s="34">
        <f>IFERROR(VLOOKUP($A15,'J8'!$B$6:$F$35,5,0),)</f>
        <v>6</v>
      </c>
      <c r="M15" s="34">
        <f>IFERROR(VLOOKUP($A15,'J9'!$B$6:$F$35,5,0),)</f>
        <v>17</v>
      </c>
      <c r="N15" s="34">
        <f>IFERROR(VLOOKUP($A15,'J10'!$B$6:$F$35,5,0),)</f>
        <v>0</v>
      </c>
      <c r="O15" s="34">
        <f t="shared" si="1"/>
        <v>7</v>
      </c>
      <c r="P15" s="34">
        <f t="shared" si="2"/>
        <v>114</v>
      </c>
      <c r="Q15" s="51">
        <f t="shared" si="3"/>
        <v>7</v>
      </c>
      <c r="R15" s="26"/>
    </row>
    <row r="16" spans="1:18" ht="15" customHeight="1" x14ac:dyDescent="0.35">
      <c r="A16" s="7" t="s">
        <v>355</v>
      </c>
      <c r="B16" s="34" t="str">
        <f>IFERROR(VLOOKUP($A16,Liste_J!$C$7:$G$234,5,0),"-")</f>
        <v>H</v>
      </c>
      <c r="C16" s="34" t="str">
        <f>IFERROR(VLOOKUP($A16,Liste_J!$C$7:$G$234,4,0),"-")</f>
        <v>ASGAF</v>
      </c>
      <c r="D16" s="34">
        <f>IFERROR(VLOOKUP($A16,Liste_J!$C$7:$G$234,2,0),"-")</f>
        <v>17.3</v>
      </c>
      <c r="E16" s="34">
        <f>IFERROR(VLOOKUP($A16,'J1'!$B$6:$F$35,5,0),)</f>
        <v>0</v>
      </c>
      <c r="F16" s="34">
        <f>IFERROR(VLOOKUP($A16,'J2'!$B$6:$F$35,5,0),)</f>
        <v>13</v>
      </c>
      <c r="G16" s="34">
        <f>IFERROR(VLOOKUP($A16,'J3'!$B$6:$F$35,5,0),)</f>
        <v>0</v>
      </c>
      <c r="H16" s="34">
        <f>IFERROR(VLOOKUP($A16,'J4'!$B$6:$F$35,5,0),)</f>
        <v>22</v>
      </c>
      <c r="I16" s="34">
        <f>IFERROR(VLOOKUP($A16,'J5'!$B$6:$F$35,5,0),)</f>
        <v>4</v>
      </c>
      <c r="J16" s="34">
        <f>IFERROR(VLOOKUP($A16,'J6'!$B$6:$F$35,5,0),)</f>
        <v>23</v>
      </c>
      <c r="K16" s="34">
        <f>IFERROR(VLOOKUP($A16,'J7'!$B$6:$F$35,5,0),)</f>
        <v>20</v>
      </c>
      <c r="L16" s="34">
        <f>IFERROR(VLOOKUP($A16,'J8'!$B$6:$F$35,5,0),)</f>
        <v>0</v>
      </c>
      <c r="M16" s="34">
        <f>IFERROR(VLOOKUP($A16,'J9'!$B$6:$F$35,5,0),)</f>
        <v>15</v>
      </c>
      <c r="N16" s="34">
        <f>IFERROR(VLOOKUP($A16,'J10'!$B$6:$F$35,5,0),)</f>
        <v>0</v>
      </c>
      <c r="O16" s="34">
        <f t="shared" si="1"/>
        <v>6</v>
      </c>
      <c r="P16" s="34">
        <f t="shared" si="2"/>
        <v>97</v>
      </c>
      <c r="Q16" s="51">
        <f t="shared" si="3"/>
        <v>8</v>
      </c>
      <c r="R16" s="26"/>
    </row>
    <row r="17" spans="1:18" ht="15" customHeight="1" x14ac:dyDescent="0.35">
      <c r="A17" s="7" t="s">
        <v>332</v>
      </c>
      <c r="B17" s="34" t="str">
        <f>IFERROR(VLOOKUP($A17,Liste_J!$C$7:$G$234,5,0),"-")</f>
        <v>H</v>
      </c>
      <c r="C17" s="34" t="str">
        <f>IFERROR(VLOOKUP($A17,Liste_J!$C$7:$G$234,4,0),"-")</f>
        <v>ASGAF</v>
      </c>
      <c r="D17" s="34">
        <f>IFERROR(VLOOKUP($A17,Liste_J!$C$7:$G$234,2,0),"-")</f>
        <v>13.8</v>
      </c>
      <c r="E17" s="34">
        <f>IFERROR(VLOOKUP($A17,'J1'!$B$6:$F$35,5,0),)</f>
        <v>18</v>
      </c>
      <c r="F17" s="34">
        <f>IFERROR(VLOOKUP($A17,'J2'!$B$6:$F$35,5,0),)</f>
        <v>23</v>
      </c>
      <c r="G17" s="34">
        <f>IFERROR(VLOOKUP($A17,'J3'!$B$6:$F$35,5,0),)</f>
        <v>2</v>
      </c>
      <c r="H17" s="34">
        <f>IFERROR(VLOOKUP($A17,'J4'!$B$6:$F$35,5,0),)</f>
        <v>27</v>
      </c>
      <c r="I17" s="34">
        <f>IFERROR(VLOOKUP($A17,'J5'!$B$6:$F$35,5,0),)</f>
        <v>6</v>
      </c>
      <c r="J17" s="34">
        <f>IFERROR(VLOOKUP($A17,'J6'!$B$6:$F$35,5,0),)</f>
        <v>0</v>
      </c>
      <c r="K17" s="34">
        <f>IFERROR(VLOOKUP($A17,'J7'!$B$6:$F$35,5,0),)</f>
        <v>0</v>
      </c>
      <c r="L17" s="34">
        <f>IFERROR(VLOOKUP($A17,'J8'!$B$6:$F$35,5,0),)</f>
        <v>0</v>
      </c>
      <c r="M17" s="34">
        <f>IFERROR(VLOOKUP($A17,'J9'!$B$6:$F$35,5,0),)</f>
        <v>20</v>
      </c>
      <c r="N17" s="34">
        <f>IFERROR(VLOOKUP($A17,'J10'!$B$6:$F$35,5,0),)</f>
        <v>0</v>
      </c>
      <c r="O17" s="34">
        <f t="shared" si="1"/>
        <v>6</v>
      </c>
      <c r="P17" s="34">
        <f t="shared" si="2"/>
        <v>96</v>
      </c>
      <c r="Q17" s="51">
        <f t="shared" si="3"/>
        <v>9</v>
      </c>
      <c r="R17" s="26"/>
    </row>
    <row r="18" spans="1:18" ht="15" customHeight="1" x14ac:dyDescent="0.35">
      <c r="A18" s="27" t="s">
        <v>158</v>
      </c>
      <c r="B18" s="34" t="str">
        <f>IFERROR(VLOOKUP($A18,Liste_J!$C$7:$G$234,5,0),"-")</f>
        <v>H</v>
      </c>
      <c r="C18" s="34" t="str">
        <f>IFERROR(VLOOKUP($A18,Liste_J!$C$7:$G$234,4,0),"-")</f>
        <v>Réveillon</v>
      </c>
      <c r="D18" s="34">
        <f>IFERROR(VLOOKUP($A18,Liste_J!$C$7:$G$234,2,0),"-")</f>
        <v>16.2</v>
      </c>
      <c r="E18" s="34">
        <f>IFERROR(VLOOKUP($A18,'J1'!$B$6:$F$35,5,0),)</f>
        <v>0</v>
      </c>
      <c r="F18" s="34">
        <f>IFERROR(VLOOKUP($A18,'J2'!$B$6:$F$35,5,0),)</f>
        <v>28</v>
      </c>
      <c r="G18" s="34">
        <f>IFERROR(VLOOKUP($A18,'J3'!$B$6:$F$35,5,0),)</f>
        <v>0</v>
      </c>
      <c r="H18" s="34">
        <f>IFERROR(VLOOKUP($A18,'J4'!$B$6:$F$35,5,0),)</f>
        <v>29</v>
      </c>
      <c r="I18" s="34">
        <f>IFERROR(VLOOKUP($A18,'J5'!$B$6:$F$35,5,0),)</f>
        <v>22</v>
      </c>
      <c r="J18" s="34">
        <f>IFERROR(VLOOKUP($A18,'J6'!$B$6:$F$35,5,0),)</f>
        <v>0</v>
      </c>
      <c r="K18" s="34">
        <f>IFERROR(VLOOKUP($A18,'J7'!$B$6:$F$35,5,0),)</f>
        <v>14</v>
      </c>
      <c r="L18" s="34">
        <f>IFERROR(VLOOKUP($A18,'J8'!$B$6:$F$35,5,0),)</f>
        <v>0</v>
      </c>
      <c r="M18" s="34">
        <f>IFERROR(VLOOKUP($A18,'J9'!$B$6:$F$35,5,0),)</f>
        <v>0</v>
      </c>
      <c r="N18" s="34">
        <f>IFERROR(VLOOKUP($A18,'J10'!$B$6:$F$35,5,0),)</f>
        <v>0</v>
      </c>
      <c r="O18" s="34">
        <f t="shared" si="1"/>
        <v>4</v>
      </c>
      <c r="P18" s="34">
        <f t="shared" si="2"/>
        <v>93</v>
      </c>
      <c r="Q18" s="51">
        <f t="shared" si="3"/>
        <v>10</v>
      </c>
      <c r="R18" s="54"/>
    </row>
    <row r="19" spans="1:18" ht="15" customHeight="1" x14ac:dyDescent="0.35">
      <c r="A19" s="7" t="s">
        <v>203</v>
      </c>
      <c r="B19" s="34" t="str">
        <f>IFERROR(VLOOKUP($A19,Liste_J!$C$7:$G$234,5,0),"-")</f>
        <v>H</v>
      </c>
      <c r="C19" s="34" t="str">
        <f>IFERROR(VLOOKUP($A19,Liste_J!$C$7:$G$234,4,0),"-")</f>
        <v>ASGAF</v>
      </c>
      <c r="D19" s="34">
        <f>IFERROR(VLOOKUP($A19,Liste_J!$C$7:$G$234,2,0),"-")</f>
        <v>20.2</v>
      </c>
      <c r="E19" s="34">
        <f>IFERROR(VLOOKUP($A19,'J1'!$B$6:$F$35,5,0),)</f>
        <v>24</v>
      </c>
      <c r="F19" s="34">
        <f>IFERROR(VLOOKUP($A19,'J2'!$B$6:$F$35,5,0),)</f>
        <v>0</v>
      </c>
      <c r="G19" s="34">
        <f>IFERROR(VLOOKUP($A19,'J3'!$B$6:$F$35,5,0),)</f>
        <v>22</v>
      </c>
      <c r="H19" s="34">
        <f>IFERROR(VLOOKUP($A19,'J4'!$B$6:$F$35,5,0),)</f>
        <v>0</v>
      </c>
      <c r="I19" s="34">
        <f>IFERROR(VLOOKUP($A19,'J5'!$B$6:$F$35,5,0),)</f>
        <v>20</v>
      </c>
      <c r="J19" s="34">
        <f>IFERROR(VLOOKUP($A19,'J6'!$B$6:$F$35,5,0),)</f>
        <v>0</v>
      </c>
      <c r="K19" s="34">
        <f>IFERROR(VLOOKUP($A19,'J7'!$B$6:$F$35,5,0),)</f>
        <v>24</v>
      </c>
      <c r="L19" s="34">
        <f>IFERROR(VLOOKUP($A19,'J8'!$B$6:$F$35,5,0),)</f>
        <v>0</v>
      </c>
      <c r="M19" s="34">
        <f>IFERROR(VLOOKUP($A19,'J9'!$B$6:$F$35,5,0),)</f>
        <v>0</v>
      </c>
      <c r="N19" s="34">
        <f>IFERROR(VLOOKUP($A19,'J10'!$B$6:$F$35,5,0),)</f>
        <v>0</v>
      </c>
      <c r="O19" s="34">
        <f t="shared" si="1"/>
        <v>4</v>
      </c>
      <c r="P19" s="34">
        <f t="shared" si="2"/>
        <v>90</v>
      </c>
      <c r="Q19" s="51">
        <f t="shared" si="3"/>
        <v>11</v>
      </c>
      <c r="R19" s="26"/>
    </row>
    <row r="20" spans="1:18" ht="15" customHeight="1" x14ac:dyDescent="0.35">
      <c r="A20" s="7" t="s">
        <v>179</v>
      </c>
      <c r="B20" s="34" t="str">
        <f>IFERROR(VLOOKUP($A20,Liste_J!$C$7:$G$234,5,0),"-")</f>
        <v>H</v>
      </c>
      <c r="C20" s="34" t="str">
        <f>IFERROR(VLOOKUP($A20,Liste_J!$C$7:$G$234,4,0),"-")</f>
        <v>Chevannes</v>
      </c>
      <c r="D20" s="34">
        <f>IFERROR(VLOOKUP($A20,Liste_J!$C$7:$G$234,2,0),"-")</f>
        <v>16.399999999999999</v>
      </c>
      <c r="E20" s="34">
        <f>IFERROR(VLOOKUP($A20,'J1'!$B$6:$F$35,5,0),)</f>
        <v>20</v>
      </c>
      <c r="F20" s="34">
        <f>IFERROR(VLOOKUP($A20,'J2'!$B$6:$F$35,5,0),)</f>
        <v>5</v>
      </c>
      <c r="G20" s="34">
        <f>IFERROR(VLOOKUP($A20,'J3'!$B$6:$F$35,5,0),)</f>
        <v>14</v>
      </c>
      <c r="H20" s="34">
        <f>IFERROR(VLOOKUP($A20,'J4'!$B$6:$F$35,5,0),)</f>
        <v>0</v>
      </c>
      <c r="I20" s="34">
        <f>IFERROR(VLOOKUP($A20,'J5'!$B$6:$F$35,5,0),)</f>
        <v>18</v>
      </c>
      <c r="J20" s="34">
        <f>IFERROR(VLOOKUP($A20,'J6'!$B$6:$F$35,5,0),)</f>
        <v>0</v>
      </c>
      <c r="K20" s="34">
        <f>IFERROR(VLOOKUP($A20,'J7'!$B$6:$F$35,5,0),)</f>
        <v>0</v>
      </c>
      <c r="L20" s="34">
        <f>IFERROR(VLOOKUP($A20,'J8'!$B$6:$F$35,5,0),)</f>
        <v>12</v>
      </c>
      <c r="M20" s="34">
        <f>IFERROR(VLOOKUP($A20,'J9'!$B$6:$F$35,5,0),)</f>
        <v>21</v>
      </c>
      <c r="N20" s="34">
        <f>IFERROR(VLOOKUP($A20,'J10'!$B$6:$F$35,5,0),)</f>
        <v>0</v>
      </c>
      <c r="O20" s="34">
        <f t="shared" si="1"/>
        <v>6</v>
      </c>
      <c r="P20" s="34">
        <f t="shared" si="2"/>
        <v>90</v>
      </c>
      <c r="Q20" s="51">
        <f t="shared" si="3"/>
        <v>11</v>
      </c>
      <c r="R20" s="26"/>
    </row>
    <row r="21" spans="1:18" ht="15" customHeight="1" x14ac:dyDescent="0.35">
      <c r="A21" s="27" t="s">
        <v>430</v>
      </c>
      <c r="B21" s="34" t="str">
        <f>IFERROR(VLOOKUP($A21,Liste_J!$C$7:$G$234,5,0),"-")</f>
        <v>H</v>
      </c>
      <c r="C21" s="34" t="str">
        <f>IFERROR(VLOOKUP($A21,Liste_J!$C$7:$G$234,4,0),"-")</f>
        <v>Chevannes</v>
      </c>
      <c r="D21" s="34">
        <f>IFERROR(VLOOKUP($A21,Liste_J!$C$7:$G$234,2,0),"-")</f>
        <v>11.4</v>
      </c>
      <c r="E21" s="34">
        <f>IFERROR(VLOOKUP($A21,'J1'!$B$6:$F$35,5,0),)</f>
        <v>0</v>
      </c>
      <c r="F21" s="34">
        <f>IFERROR(VLOOKUP($A21,'J2'!$B$6:$F$35,5,0),)</f>
        <v>0</v>
      </c>
      <c r="G21" s="34">
        <f>IFERROR(VLOOKUP($A21,'J3'!$B$6:$F$35,5,0),)</f>
        <v>30</v>
      </c>
      <c r="H21" s="34">
        <f>IFERROR(VLOOKUP($A21,'J4'!$B$6:$F$35,5,0),)</f>
        <v>0</v>
      </c>
      <c r="I21" s="34">
        <f>IFERROR(VLOOKUP($A21,'J5'!$B$6:$F$35,5,0),)</f>
        <v>0</v>
      </c>
      <c r="J21" s="34">
        <f>IFERROR(VLOOKUP($A21,'J6'!$B$6:$F$35,5,0),)</f>
        <v>0</v>
      </c>
      <c r="K21" s="34">
        <f>IFERROR(VLOOKUP($A21,'J7'!$B$6:$F$35,5,0),)</f>
        <v>0</v>
      </c>
      <c r="L21" s="34">
        <f>IFERROR(VLOOKUP($A21,'J8'!$B$6:$F$35,5,0),)</f>
        <v>26</v>
      </c>
      <c r="M21" s="34">
        <f>IFERROR(VLOOKUP($A21,'J9'!$B$6:$F$35,5,0),)</f>
        <v>29</v>
      </c>
      <c r="N21" s="34">
        <f>IFERROR(VLOOKUP($A21,'J10'!$B$6:$F$35,5,0),)</f>
        <v>0</v>
      </c>
      <c r="O21" s="34">
        <f t="shared" si="1"/>
        <v>3</v>
      </c>
      <c r="P21" s="34">
        <f t="shared" si="2"/>
        <v>85</v>
      </c>
      <c r="Q21" s="51">
        <f t="shared" si="3"/>
        <v>13</v>
      </c>
      <c r="R21" s="26"/>
    </row>
    <row r="22" spans="1:18" ht="15" customHeight="1" x14ac:dyDescent="0.35">
      <c r="A22" s="7" t="s">
        <v>295</v>
      </c>
      <c r="B22" s="34" t="str">
        <f>IFERROR(VLOOKUP($A22,Liste_J!$C$7:$G$234,5,0),"-")</f>
        <v>H</v>
      </c>
      <c r="C22" s="34" t="str">
        <f>IFERROR(VLOOKUP($A22,Liste_J!$C$7:$G$234,4,0),"-")</f>
        <v>ASGAF</v>
      </c>
      <c r="D22" s="34">
        <f>IFERROR(VLOOKUP($A22,Liste_J!$C$7:$G$234,2,0),"-")</f>
        <v>15.5</v>
      </c>
      <c r="E22" s="34">
        <f>IFERROR(VLOOKUP($A22,'J1'!$B$6:$F$35,5,0),)</f>
        <v>2</v>
      </c>
      <c r="F22" s="34">
        <f>IFERROR(VLOOKUP($A22,'J2'!$B$6:$F$35,5,0),)</f>
        <v>29</v>
      </c>
      <c r="G22" s="34">
        <f>IFERROR(VLOOKUP($A22,'J3'!$B$6:$F$35,5,0),)</f>
        <v>0</v>
      </c>
      <c r="H22" s="34">
        <f>IFERROR(VLOOKUP($A22,'J4'!$B$6:$F$35,5,0),)</f>
        <v>0</v>
      </c>
      <c r="I22" s="34">
        <f>IFERROR(VLOOKUP($A22,'J5'!$B$6:$F$35,5,0),)</f>
        <v>0</v>
      </c>
      <c r="J22" s="34">
        <f>IFERROR(VLOOKUP($A22,'J6'!$B$6:$F$35,5,0),)</f>
        <v>0</v>
      </c>
      <c r="K22" s="34">
        <f>IFERROR(VLOOKUP($A22,'J7'!$B$6:$F$35,5,0),)</f>
        <v>22</v>
      </c>
      <c r="L22" s="34">
        <f>IFERROR(VLOOKUP($A22,'J8'!$B$6:$F$35,5,0),)</f>
        <v>24</v>
      </c>
      <c r="M22" s="34">
        <f>IFERROR(VLOOKUP($A22,'J9'!$B$6:$F$35,5,0),)</f>
        <v>0</v>
      </c>
      <c r="N22" s="34">
        <f>IFERROR(VLOOKUP($A22,'J10'!$B$6:$F$35,5,0),)</f>
        <v>0</v>
      </c>
      <c r="O22" s="34">
        <f t="shared" si="1"/>
        <v>4</v>
      </c>
      <c r="P22" s="34">
        <f t="shared" si="2"/>
        <v>77</v>
      </c>
      <c r="Q22" s="51">
        <f t="shared" si="3"/>
        <v>14</v>
      </c>
      <c r="R22" s="26"/>
    </row>
    <row r="23" spans="1:18" ht="15" customHeight="1" x14ac:dyDescent="0.35">
      <c r="A23" s="7" t="s">
        <v>239</v>
      </c>
      <c r="B23" s="34" t="str">
        <f>IFERROR(VLOOKUP($A23,Liste_J!$C$7:$G$234,5,0),"-")</f>
        <v>H</v>
      </c>
      <c r="C23" s="34" t="str">
        <f>IFERROR(VLOOKUP($A23,Liste_J!$C$7:$G$234,4,0),"-")</f>
        <v>ASGAF</v>
      </c>
      <c r="D23" s="34">
        <f>IFERROR(VLOOKUP($A23,Liste_J!$C$7:$G$234,2,0),"-")</f>
        <v>18.100000000000001</v>
      </c>
      <c r="E23" s="34">
        <f>IFERROR(VLOOKUP($A23,'J1'!$B$6:$F$35,5,0),)</f>
        <v>0</v>
      </c>
      <c r="F23" s="34">
        <f>IFERROR(VLOOKUP($A23,'J2'!$B$6:$F$35,5,0),)</f>
        <v>10</v>
      </c>
      <c r="G23" s="34">
        <f>IFERROR(VLOOKUP($A23,'J3'!$B$6:$F$35,5,0),)</f>
        <v>0</v>
      </c>
      <c r="H23" s="34">
        <f>IFERROR(VLOOKUP($A23,'J4'!$B$6:$F$35,5,0),)</f>
        <v>20</v>
      </c>
      <c r="I23" s="34">
        <f>IFERROR(VLOOKUP($A23,'J5'!$B$6:$F$35,5,0),)</f>
        <v>26</v>
      </c>
      <c r="J23" s="34">
        <f>IFERROR(VLOOKUP($A23,'J6'!$B$6:$F$35,5,0),)</f>
        <v>17</v>
      </c>
      <c r="K23" s="34">
        <f>IFERROR(VLOOKUP($A23,'J7'!$B$6:$F$35,5,0),)</f>
        <v>0</v>
      </c>
      <c r="L23" s="34">
        <f>IFERROR(VLOOKUP($A23,'J8'!$B$6:$F$35,5,0),)</f>
        <v>0</v>
      </c>
      <c r="M23" s="34">
        <f>IFERROR(VLOOKUP($A23,'J9'!$B$6:$F$35,5,0),)</f>
        <v>0</v>
      </c>
      <c r="N23" s="34">
        <f>IFERROR(VLOOKUP($A23,'J10'!$B$6:$F$35,5,0),)</f>
        <v>0</v>
      </c>
      <c r="O23" s="34">
        <f t="shared" si="1"/>
        <v>4</v>
      </c>
      <c r="P23" s="34">
        <f t="shared" si="2"/>
        <v>73</v>
      </c>
      <c r="Q23" s="51">
        <f t="shared" si="3"/>
        <v>15</v>
      </c>
      <c r="R23" s="26"/>
    </row>
    <row r="24" spans="1:18" ht="15" customHeight="1" x14ac:dyDescent="0.35">
      <c r="A24" s="27" t="s">
        <v>396</v>
      </c>
      <c r="B24" s="34" t="str">
        <f>IFERROR(VLOOKUP($A24,Liste_J!$C$7:$G$234,5,0),"-")</f>
        <v>H</v>
      </c>
      <c r="C24" s="34" t="str">
        <f>IFERROR(VLOOKUP($A24,Liste_J!$C$7:$G$234,4,0),"-")</f>
        <v>Corbuches</v>
      </c>
      <c r="D24" s="34">
        <f>IFERROR(VLOOKUP($A24,Liste_J!$C$7:$G$234,2,0),"-")</f>
        <v>11.6</v>
      </c>
      <c r="E24" s="34">
        <f>IFERROR(VLOOKUP($A24,'J1'!$B$6:$F$35,5,0),)</f>
        <v>30</v>
      </c>
      <c r="F24" s="34">
        <f>IFERROR(VLOOKUP($A24,'J2'!$B$6:$F$35,5,0),)</f>
        <v>17</v>
      </c>
      <c r="G24" s="34">
        <f>IFERROR(VLOOKUP($A24,'J3'!$B$6:$F$35,5,0),)</f>
        <v>0</v>
      </c>
      <c r="H24" s="34">
        <f>IFERROR(VLOOKUP($A24,'J4'!$B$6:$F$35,5,0),)</f>
        <v>0</v>
      </c>
      <c r="I24" s="34">
        <f>IFERROR(VLOOKUP($A24,'J5'!$B$6:$F$35,5,0),)</f>
        <v>0</v>
      </c>
      <c r="J24" s="34">
        <f>IFERROR(VLOOKUP($A24,'J6'!$B$6:$F$35,5,0),)</f>
        <v>24</v>
      </c>
      <c r="K24" s="34">
        <f>IFERROR(VLOOKUP($A24,'J7'!$B$6:$F$35,5,0),)</f>
        <v>0</v>
      </c>
      <c r="L24" s="34">
        <f>IFERROR(VLOOKUP($A24,'J8'!$B$6:$F$35,5,0),)</f>
        <v>0</v>
      </c>
      <c r="M24" s="34">
        <f>IFERROR(VLOOKUP($A24,'J9'!$B$6:$F$35,5,0),)</f>
        <v>0</v>
      </c>
      <c r="N24" s="34">
        <f>IFERROR(VLOOKUP($A24,'J10'!$B$6:$F$35,5,0),)</f>
        <v>0</v>
      </c>
      <c r="O24" s="34">
        <f t="shared" si="1"/>
        <v>3</v>
      </c>
      <c r="P24" s="34">
        <f t="shared" si="2"/>
        <v>71</v>
      </c>
      <c r="Q24" s="51">
        <f t="shared" si="3"/>
        <v>16</v>
      </c>
      <c r="R24" s="26"/>
    </row>
    <row r="25" spans="1:18" ht="15" customHeight="1" x14ac:dyDescent="0.35">
      <c r="A25" s="7" t="s">
        <v>182</v>
      </c>
      <c r="B25" s="34" t="str">
        <f>IFERROR(VLOOKUP($A25,Liste_J!$C$7:$G$234,5,0),"-")</f>
        <v>H</v>
      </c>
      <c r="C25" s="34" t="str">
        <f>IFERROR(VLOOKUP($A25,Liste_J!$C$7:$G$234,4,0),"-")</f>
        <v>Chevannes</v>
      </c>
      <c r="D25" s="34">
        <f>IFERROR(VLOOKUP($A25,Liste_J!$C$7:$G$234,2,0),"-")</f>
        <v>18.7</v>
      </c>
      <c r="E25" s="724">
        <f>IFERROR(VLOOKUP($A25,'J1'!$B$6:$F$35,5,0),)</f>
        <v>0</v>
      </c>
      <c r="F25" s="34">
        <f>IFERROR(VLOOKUP($A25,'J2'!$B$6:$F$35,5,0),)</f>
        <v>19</v>
      </c>
      <c r="G25" s="34">
        <f>IFERROR(VLOOKUP($A25,'J3'!$B$6:$F$35,5,0),)</f>
        <v>24</v>
      </c>
      <c r="H25" s="34">
        <f>IFERROR(VLOOKUP($A25,'J4'!$B$6:$F$35,5,0),)</f>
        <v>0</v>
      </c>
      <c r="I25" s="34">
        <f>IFERROR(VLOOKUP($A25,'J5'!$B$6:$F$35,5,0),)</f>
        <v>12</v>
      </c>
      <c r="J25" s="34">
        <f>IFERROR(VLOOKUP($A25,'J6'!$B$6:$F$35,5,0),)</f>
        <v>0</v>
      </c>
      <c r="K25" s="34">
        <f>IFERROR(VLOOKUP($A25,'J7'!$B$6:$F$35,5,0),)</f>
        <v>0</v>
      </c>
      <c r="L25" s="34">
        <f>IFERROR(VLOOKUP($A25,'J8'!$B$6:$F$35,5,0),)</f>
        <v>12</v>
      </c>
      <c r="M25" s="34">
        <f>IFERROR(VLOOKUP($A25,'J9'!$B$6:$F$35,5,0),)</f>
        <v>0</v>
      </c>
      <c r="N25" s="34">
        <f>IFERROR(VLOOKUP($A25,'J10'!$B$6:$F$35,5,0),)</f>
        <v>0</v>
      </c>
      <c r="O25" s="34">
        <f t="shared" si="1"/>
        <v>4</v>
      </c>
      <c r="P25" s="34">
        <f t="shared" si="2"/>
        <v>67</v>
      </c>
      <c r="Q25" s="51">
        <f t="shared" si="3"/>
        <v>17</v>
      </c>
      <c r="R25" s="26"/>
    </row>
    <row r="26" spans="1:18" ht="15" customHeight="1" x14ac:dyDescent="0.35">
      <c r="A26" s="27" t="s">
        <v>398</v>
      </c>
      <c r="B26" s="34" t="str">
        <f>IFERROR(VLOOKUP($A26,Liste_J!$C$7:$G$234,5,0),"-")</f>
        <v>H</v>
      </c>
      <c r="C26" s="34" t="str">
        <f>IFERROR(VLOOKUP($A26,Liste_J!$C$7:$G$234,4,0),"-")</f>
        <v>Réveillon</v>
      </c>
      <c r="D26" s="34">
        <f>IFERROR(VLOOKUP($A26,Liste_J!$C$7:$G$234,2,0),"-")</f>
        <v>23.6</v>
      </c>
      <c r="E26" s="34">
        <f>IFERROR(VLOOKUP($A26,'J1'!$B$6:$F$35,5,0),)</f>
        <v>22</v>
      </c>
      <c r="F26" s="34">
        <f>IFERROR(VLOOKUP($A26,'J2'!$B$6:$F$35,5,0),)</f>
        <v>0</v>
      </c>
      <c r="G26" s="34">
        <f>IFERROR(VLOOKUP($A26,'J3'!$B$6:$F$35,5,0),)</f>
        <v>18</v>
      </c>
      <c r="H26" s="34">
        <f>IFERROR(VLOOKUP($A26,'J4'!$B$6:$F$35,5,0),)</f>
        <v>0</v>
      </c>
      <c r="I26" s="34">
        <f>IFERROR(VLOOKUP($A26,'J5'!$B$6:$F$35,5,0),)</f>
        <v>24</v>
      </c>
      <c r="J26" s="34">
        <f>IFERROR(VLOOKUP($A26,'J6'!$B$6:$F$35,5,0),)</f>
        <v>0</v>
      </c>
      <c r="K26" s="34">
        <f>IFERROR(VLOOKUP($A26,'J7'!$B$6:$F$35,5,0),)</f>
        <v>0</v>
      </c>
      <c r="L26" s="34">
        <f>IFERROR(VLOOKUP($A26,'J8'!$B$6:$F$35,5,0),)</f>
        <v>0</v>
      </c>
      <c r="M26" s="34">
        <f>IFERROR(VLOOKUP($A26,'J9'!$B$6:$F$35,5,0),)</f>
        <v>0</v>
      </c>
      <c r="N26" s="34">
        <f>IFERROR(VLOOKUP($A26,'J10'!$B$6:$F$35,5,0),)</f>
        <v>0</v>
      </c>
      <c r="O26" s="34">
        <f t="shared" si="1"/>
        <v>3</v>
      </c>
      <c r="P26" s="34">
        <f t="shared" si="2"/>
        <v>64</v>
      </c>
      <c r="Q26" s="51">
        <f t="shared" si="3"/>
        <v>18</v>
      </c>
      <c r="R26" s="26"/>
    </row>
    <row r="27" spans="1:18" ht="15" customHeight="1" x14ac:dyDescent="0.35">
      <c r="A27" s="27" t="s">
        <v>399</v>
      </c>
      <c r="B27" s="34" t="str">
        <f>IFERROR(VLOOKUP($A27,Liste_J!$C$7:$G$234,5,0),"-")</f>
        <v>H</v>
      </c>
      <c r="C27" s="34" t="str">
        <f>IFERROR(VLOOKUP($A27,Liste_J!$C$7:$G$234,4,0),"-")</f>
        <v>Réveillon</v>
      </c>
      <c r="D27" s="34">
        <f>IFERROR(VLOOKUP($A27,Liste_J!$C$7:$G$234,2,0),"-")</f>
        <v>12.7</v>
      </c>
      <c r="E27" s="34">
        <f>IFERROR(VLOOKUP($A27,'J1'!$B$6:$F$35,5,0),)</f>
        <v>22</v>
      </c>
      <c r="F27" s="34">
        <f>IFERROR(VLOOKUP($A27,'J2'!$B$6:$F$35,5,0),)</f>
        <v>0</v>
      </c>
      <c r="G27" s="34">
        <f>IFERROR(VLOOKUP($A27,'J3'!$B$6:$F$35,5,0),)</f>
        <v>18</v>
      </c>
      <c r="H27" s="34">
        <f>IFERROR(VLOOKUP($A27,'J4'!$B$6:$F$35,5,0),)</f>
        <v>0</v>
      </c>
      <c r="I27" s="34">
        <f>IFERROR(VLOOKUP($A27,'J5'!$B$6:$F$35,5,0),)</f>
        <v>24</v>
      </c>
      <c r="J27" s="34">
        <f>IFERROR(VLOOKUP($A27,'J6'!$B$6:$F$35,5,0),)</f>
        <v>0</v>
      </c>
      <c r="K27" s="34">
        <f>IFERROR(VLOOKUP($A27,'J7'!$B$6:$F$35,5,0),)</f>
        <v>0</v>
      </c>
      <c r="L27" s="34">
        <f>IFERROR(VLOOKUP($A27,'J8'!$B$6:$F$35,5,0),)</f>
        <v>0</v>
      </c>
      <c r="M27" s="34">
        <f>IFERROR(VLOOKUP($A27,'J9'!$B$6:$F$35,5,0),)</f>
        <v>0</v>
      </c>
      <c r="N27" s="34">
        <f>IFERROR(VLOOKUP($A27,'J10'!$B$6:$F$35,5,0),)</f>
        <v>0</v>
      </c>
      <c r="O27" s="34">
        <f t="shared" si="1"/>
        <v>3</v>
      </c>
      <c r="P27" s="34">
        <f t="shared" si="2"/>
        <v>64</v>
      </c>
      <c r="Q27" s="51">
        <f t="shared" si="3"/>
        <v>18</v>
      </c>
      <c r="R27" s="26"/>
    </row>
    <row r="28" spans="1:18" ht="15" customHeight="1" x14ac:dyDescent="0.35">
      <c r="A28" s="7" t="s">
        <v>244</v>
      </c>
      <c r="B28" s="34" t="str">
        <f>IFERROR(VLOOKUP($A28,Liste_J!$C$7:$G$234,5,0),"-")</f>
        <v>H</v>
      </c>
      <c r="C28" s="34" t="str">
        <f>IFERROR(VLOOKUP($A28,Liste_J!$C$7:$G$234,4,0),"-")</f>
        <v>ASGAF</v>
      </c>
      <c r="D28" s="34">
        <f>IFERROR(VLOOKUP($A28,Liste_J!$C$7:$G$234,2,0),"-")</f>
        <v>17.8</v>
      </c>
      <c r="E28" s="34">
        <f>IFERROR(VLOOKUP($A28,'J1'!$B$6:$F$35,5,0),)</f>
        <v>0</v>
      </c>
      <c r="F28" s="34">
        <f>IFERROR(VLOOKUP($A28,'J2'!$B$6:$F$35,5,0),)</f>
        <v>14</v>
      </c>
      <c r="G28" s="34">
        <f>IFERROR(VLOOKUP($A28,'J3'!$B$6:$F$35,5,0),)</f>
        <v>0</v>
      </c>
      <c r="H28" s="34">
        <f>IFERROR(VLOOKUP($A28,'J4'!$B$6:$F$35,5,0),)</f>
        <v>0</v>
      </c>
      <c r="I28" s="34">
        <f>IFERROR(VLOOKUP($A28,'J5'!$B$6:$F$35,5,0),)</f>
        <v>0</v>
      </c>
      <c r="J28" s="34">
        <f>IFERROR(VLOOKUP($A28,'J6'!$B$6:$F$35,5,0),)</f>
        <v>18</v>
      </c>
      <c r="K28" s="34">
        <f>IFERROR(VLOOKUP($A28,'J7'!$B$6:$F$35,5,0),)</f>
        <v>0</v>
      </c>
      <c r="L28" s="34">
        <f>IFERROR(VLOOKUP($A28,'J8'!$B$6:$F$35,5,0),)</f>
        <v>28</v>
      </c>
      <c r="M28" s="34">
        <f>IFERROR(VLOOKUP($A28,'J9'!$B$6:$F$35,5,0),)</f>
        <v>0</v>
      </c>
      <c r="N28" s="34">
        <f>IFERROR(VLOOKUP($A28,'J10'!$B$6:$F$35,5,0),)</f>
        <v>0</v>
      </c>
      <c r="O28" s="34">
        <f t="shared" si="1"/>
        <v>3</v>
      </c>
      <c r="P28" s="34">
        <f t="shared" si="2"/>
        <v>60</v>
      </c>
      <c r="Q28" s="51">
        <f t="shared" si="3"/>
        <v>20</v>
      </c>
      <c r="R28" s="54"/>
    </row>
    <row r="29" spans="1:18" ht="15" customHeight="1" x14ac:dyDescent="0.35">
      <c r="A29" s="27" t="s">
        <v>450</v>
      </c>
      <c r="B29" s="34" t="str">
        <f>IFERROR(VLOOKUP($A29,Liste_J!$C$7:$G$234,5,0),"-")</f>
        <v>H</v>
      </c>
      <c r="C29" s="34" t="str">
        <f>IFERROR(VLOOKUP($A29,Liste_J!$C$7:$G$234,4,0),"-")</f>
        <v>Réveillon</v>
      </c>
      <c r="D29" s="34">
        <f>IFERROR(VLOOKUP($A29,Liste_J!$C$7:$G$234,2,0),"-")</f>
        <v>8.6</v>
      </c>
      <c r="E29" s="34">
        <f>IFERROR(VLOOKUP($A29,'J1'!$B$6:$F$35,5,0),)</f>
        <v>0</v>
      </c>
      <c r="F29" s="34">
        <f>IFERROR(VLOOKUP($A29,'J2'!$B$6:$F$35,5,0),)</f>
        <v>0</v>
      </c>
      <c r="G29" s="34">
        <f>IFERROR(VLOOKUP($A29,'J3'!$B$6:$F$35,5,0),)</f>
        <v>0</v>
      </c>
      <c r="H29" s="34">
        <f>IFERROR(VLOOKUP($A29,'J4'!$B$6:$F$35,5,0),)</f>
        <v>0</v>
      </c>
      <c r="I29" s="34">
        <f>IFERROR(VLOOKUP($A29,'J5'!$B$6:$F$35,5,0),)</f>
        <v>0</v>
      </c>
      <c r="J29" s="34">
        <f>IFERROR(VLOOKUP($A29,'J6'!$B$6:$F$35,5,0),)</f>
        <v>30</v>
      </c>
      <c r="K29" s="34">
        <f>IFERROR(VLOOKUP($A29,'J7'!$B$6:$F$35,5,0),)</f>
        <v>0</v>
      </c>
      <c r="L29" s="34">
        <f>IFERROR(VLOOKUP($A29,'J8'!$B$6:$F$35,5,0),)</f>
        <v>0</v>
      </c>
      <c r="M29" s="34">
        <f>IFERROR(VLOOKUP($A29,'J9'!$B$6:$F$35,5,0),)</f>
        <v>30</v>
      </c>
      <c r="N29" s="34">
        <f>IFERROR(VLOOKUP($A29,'J10'!$B$6:$F$35,5,0),)</f>
        <v>0</v>
      </c>
      <c r="O29" s="34">
        <f t="shared" si="1"/>
        <v>2</v>
      </c>
      <c r="P29" s="34">
        <f t="shared" si="2"/>
        <v>60</v>
      </c>
      <c r="Q29" s="51">
        <f t="shared" si="3"/>
        <v>20</v>
      </c>
      <c r="R29" s="26"/>
    </row>
    <row r="30" spans="1:18" ht="15" customHeight="1" x14ac:dyDescent="0.35">
      <c r="A30" s="27" t="s">
        <v>141</v>
      </c>
      <c r="B30" s="34" t="str">
        <f>IFERROR(VLOOKUP($A30,Liste_J!$C$7:$G$234,5,0),"-")</f>
        <v>H</v>
      </c>
      <c r="C30" s="34" t="str">
        <f>IFERROR(VLOOKUP($A30,Liste_J!$C$7:$G$234,4,0),"-")</f>
        <v>Réveillon</v>
      </c>
      <c r="D30" s="34">
        <f>IFERROR(VLOOKUP($A30,Liste_J!$C$7:$G$234,2,0),"-")</f>
        <v>16</v>
      </c>
      <c r="E30" s="34">
        <f>IFERROR(VLOOKUP($A30,'J1'!$B$6:$F$35,5,0),)</f>
        <v>12</v>
      </c>
      <c r="F30" s="34">
        <f>IFERROR(VLOOKUP($A30,'J2'!$B$6:$F$35,5,0),)</f>
        <v>0</v>
      </c>
      <c r="G30" s="34">
        <f>IFERROR(VLOOKUP($A30,'J3'!$B$6:$F$35,5,0),)</f>
        <v>0</v>
      </c>
      <c r="H30" s="34">
        <f>IFERROR(VLOOKUP($A30,'J4'!$B$6:$F$35,5,0),)</f>
        <v>18</v>
      </c>
      <c r="I30" s="34">
        <f>IFERROR(VLOOKUP($A30,'J5'!$B$6:$F$35,5,0),)</f>
        <v>0</v>
      </c>
      <c r="J30" s="34">
        <f>IFERROR(VLOOKUP($A30,'J6'!$B$6:$F$35,5,0),)</f>
        <v>16</v>
      </c>
      <c r="K30" s="34">
        <f>IFERROR(VLOOKUP($A30,'J7'!$B$6:$F$35,5,0),)</f>
        <v>2</v>
      </c>
      <c r="L30" s="34">
        <f>IFERROR(VLOOKUP($A30,'J8'!$B$6:$F$35,5,0),)</f>
        <v>0</v>
      </c>
      <c r="M30" s="34">
        <f>IFERROR(VLOOKUP($A30,'J9'!$B$6:$F$35,5,0),)</f>
        <v>11</v>
      </c>
      <c r="N30" s="34">
        <f>IFERROR(VLOOKUP($A30,'J10'!$B$6:$F$35,5,0),)</f>
        <v>0</v>
      </c>
      <c r="O30" s="34">
        <f t="shared" si="1"/>
        <v>5</v>
      </c>
      <c r="P30" s="34">
        <f t="shared" si="2"/>
        <v>59</v>
      </c>
      <c r="Q30" s="51">
        <f t="shared" si="3"/>
        <v>22</v>
      </c>
      <c r="R30" s="26"/>
    </row>
    <row r="31" spans="1:18" ht="15" customHeight="1" x14ac:dyDescent="0.35">
      <c r="A31" s="27" t="s">
        <v>397</v>
      </c>
      <c r="B31" s="34" t="str">
        <f>IFERROR(VLOOKUP($A31,Liste_J!$C$7:$G$234,5,0),"-")</f>
        <v>H</v>
      </c>
      <c r="C31" s="34" t="str">
        <f>IFERROR(VLOOKUP($A31,Liste_J!$C$7:$G$234,4,0),"-")</f>
        <v>Réveillon</v>
      </c>
      <c r="D31" s="34">
        <f>IFERROR(VLOOKUP($A31,Liste_J!$C$7:$G$234,2,0),"-")</f>
        <v>10.1</v>
      </c>
      <c r="E31" s="34">
        <f>IFERROR(VLOOKUP($A31,'J1'!$B$6:$F$35,5,0),)</f>
        <v>28</v>
      </c>
      <c r="F31" s="34">
        <f>IFERROR(VLOOKUP($A31,'J2'!$B$6:$F$35,5,0),)</f>
        <v>0</v>
      </c>
      <c r="G31" s="34">
        <f>IFERROR(VLOOKUP($A31,'J3'!$B$6:$F$35,5,0),)</f>
        <v>0</v>
      </c>
      <c r="H31" s="34">
        <f>IFERROR(VLOOKUP($A31,'J4'!$B$6:$F$35,5,0),)</f>
        <v>0</v>
      </c>
      <c r="I31" s="34">
        <f>IFERROR(VLOOKUP($A31,'J5'!$B$6:$F$35,5,0),)</f>
        <v>0</v>
      </c>
      <c r="J31" s="34">
        <f>IFERROR(VLOOKUP($A31,'J6'!$B$6:$F$35,5,0),)</f>
        <v>29</v>
      </c>
      <c r="K31" s="34">
        <f>IFERROR(VLOOKUP($A31,'J7'!$B$6:$F$35,5,0),)</f>
        <v>0</v>
      </c>
      <c r="L31" s="34">
        <f>IFERROR(VLOOKUP($A31,'J8'!$B$6:$F$35,5,0),)</f>
        <v>0</v>
      </c>
      <c r="M31" s="34">
        <f>IFERROR(VLOOKUP($A31,'J9'!$B$6:$F$35,5,0),)</f>
        <v>0</v>
      </c>
      <c r="N31" s="34">
        <f>IFERROR(VLOOKUP($A31,'J10'!$B$6:$F$35,5,0),)</f>
        <v>0</v>
      </c>
      <c r="O31" s="34">
        <f t="shared" si="1"/>
        <v>2</v>
      </c>
      <c r="P31" s="34">
        <f t="shared" si="2"/>
        <v>57</v>
      </c>
      <c r="Q31" s="51">
        <f t="shared" si="3"/>
        <v>23</v>
      </c>
      <c r="R31" s="26"/>
    </row>
    <row r="32" spans="1:18" ht="15" customHeight="1" x14ac:dyDescent="0.35">
      <c r="A32" s="27" t="s">
        <v>471</v>
      </c>
      <c r="B32" s="34" t="str">
        <f>IFERROR(VLOOKUP($A32,Liste_J!$C$7:$G$234,5,0),"-")</f>
        <v>H</v>
      </c>
      <c r="C32" s="34" t="str">
        <f>IFERROR(VLOOKUP($A32,Liste_J!$C$7:$G$234,4,0),"-")</f>
        <v>Chevannes</v>
      </c>
      <c r="D32" s="34">
        <f>IFERROR(VLOOKUP($A32,Liste_J!$C$7:$G$234,2,0),"-")</f>
        <v>10.5</v>
      </c>
      <c r="E32" s="34">
        <f>IFERROR(VLOOKUP($A32,'J1'!$B$6:$F$35,5,0),)</f>
        <v>0</v>
      </c>
      <c r="F32" s="34">
        <f>IFERROR(VLOOKUP($A32,'J2'!$B$6:$F$35,5,0),)</f>
        <v>0</v>
      </c>
      <c r="G32" s="34">
        <f>IFERROR(VLOOKUP($A32,'J3'!$B$6:$F$35,5,0),)</f>
        <v>0</v>
      </c>
      <c r="H32" s="34">
        <f>IFERROR(VLOOKUP($A32,'J4'!$B$6:$F$35,5,0),)</f>
        <v>0</v>
      </c>
      <c r="I32" s="34">
        <f>IFERROR(VLOOKUP($A32,'J5'!$B$6:$F$35,5,0),)</f>
        <v>0</v>
      </c>
      <c r="J32" s="34">
        <f>IFERROR(VLOOKUP($A32,'J6'!$B$6:$F$35,5,0),)</f>
        <v>0</v>
      </c>
      <c r="K32" s="34">
        <f>IFERROR(VLOOKUP($A32,'J7'!$B$6:$F$35,5,0),)</f>
        <v>30</v>
      </c>
      <c r="L32" s="34">
        <f>IFERROR(VLOOKUP($A32,'J8'!$B$6:$F$35,5,0),)</f>
        <v>0</v>
      </c>
      <c r="M32" s="34">
        <f>IFERROR(VLOOKUP($A32,'J9'!$B$6:$F$35,5,0),)</f>
        <v>27</v>
      </c>
      <c r="N32" s="34">
        <f>IFERROR(VLOOKUP($A32,'J10'!$B$6:$F$35,5,0),)</f>
        <v>0</v>
      </c>
      <c r="O32" s="34">
        <f t="shared" si="1"/>
        <v>2</v>
      </c>
      <c r="P32" s="34">
        <f t="shared" si="2"/>
        <v>57</v>
      </c>
      <c r="Q32" s="51">
        <f t="shared" si="3"/>
        <v>23</v>
      </c>
      <c r="R32" s="26"/>
    </row>
    <row r="33" spans="1:18" ht="15" customHeight="1" x14ac:dyDescent="0.35">
      <c r="A33" s="7" t="s">
        <v>365</v>
      </c>
      <c r="B33" s="34" t="str">
        <f>IFERROR(VLOOKUP($A33,Liste_J!$C$7:$G$234,5,0),"-")</f>
        <v>H</v>
      </c>
      <c r="C33" s="34" t="str">
        <f>IFERROR(VLOOKUP($A33,Liste_J!$C$7:$G$234,4,0),"-")</f>
        <v>ASGAF</v>
      </c>
      <c r="D33" s="34">
        <f>IFERROR(VLOOKUP($A33,Liste_J!$C$7:$G$234,2,0),"-")</f>
        <v>54</v>
      </c>
      <c r="E33" s="34">
        <f>IFERROR(VLOOKUP($A33,'J1'!$B$6:$F$35,5,0),)</f>
        <v>2</v>
      </c>
      <c r="F33" s="34">
        <f>IFERROR(VLOOKUP($A33,'J2'!$B$6:$F$35,5,0),)</f>
        <v>0</v>
      </c>
      <c r="G33" s="34">
        <f>IFERROR(VLOOKUP($A33,'J3'!$B$6:$F$35,5,0),)</f>
        <v>0</v>
      </c>
      <c r="H33" s="34">
        <f>IFERROR(VLOOKUP($A33,'J4'!$B$6:$F$35,5,0),)</f>
        <v>0</v>
      </c>
      <c r="I33" s="34">
        <f>IFERROR(VLOOKUP($A33,'J5'!$B$6:$F$35,5,0),)</f>
        <v>0</v>
      </c>
      <c r="J33" s="34">
        <f>IFERROR(VLOOKUP($A33,'J6'!$B$6:$F$35,5,0),)</f>
        <v>0</v>
      </c>
      <c r="K33" s="34">
        <f>IFERROR(VLOOKUP($A33,'J7'!$B$6:$F$35,5,0),)</f>
        <v>22</v>
      </c>
      <c r="L33" s="34">
        <f>IFERROR(VLOOKUP($A33,'J8'!$B$6:$F$35,5,0),)</f>
        <v>24</v>
      </c>
      <c r="M33" s="34">
        <f>IFERROR(VLOOKUP($A33,'J9'!$B$6:$F$35,5,0),)</f>
        <v>0</v>
      </c>
      <c r="N33" s="34">
        <f>IFERROR(VLOOKUP($A33,'J10'!$B$6:$F$35,5,0),)</f>
        <v>0</v>
      </c>
      <c r="O33" s="34">
        <f t="shared" si="1"/>
        <v>3</v>
      </c>
      <c r="P33" s="34">
        <f t="shared" si="2"/>
        <v>48</v>
      </c>
      <c r="Q33" s="51">
        <f t="shared" si="3"/>
        <v>25</v>
      </c>
      <c r="R33" s="26"/>
    </row>
    <row r="34" spans="1:18" ht="15" customHeight="1" x14ac:dyDescent="0.35">
      <c r="A34" s="7" t="s">
        <v>177</v>
      </c>
      <c r="B34" s="34" t="str">
        <f>IFERROR(VLOOKUP($A34,Liste_J!$C$7:$G$234,5,0),"-")</f>
        <v>H</v>
      </c>
      <c r="C34" s="34" t="str">
        <f>IFERROR(VLOOKUP($A34,Liste_J!$C$7:$G$234,4,0),"-")</f>
        <v>Chevannes</v>
      </c>
      <c r="D34" s="34">
        <f>IFERROR(VLOOKUP($A34,Liste_J!$C$7:$G$234,2,0),"-")</f>
        <v>15</v>
      </c>
      <c r="E34" s="34">
        <f>IFERROR(VLOOKUP($A34,'J1'!$B$6:$F$35,5,0),)</f>
        <v>0</v>
      </c>
      <c r="F34" s="34">
        <f>IFERROR(VLOOKUP($A34,'J2'!$B$6:$F$35,5,0),)</f>
        <v>20</v>
      </c>
      <c r="G34" s="34">
        <f>IFERROR(VLOOKUP($A34,'J3'!$B$6:$F$35,5,0),)</f>
        <v>14</v>
      </c>
      <c r="H34" s="34">
        <f>IFERROR(VLOOKUP($A34,'J4'!$B$6:$F$35,5,0),)</f>
        <v>0</v>
      </c>
      <c r="I34" s="34">
        <f>IFERROR(VLOOKUP($A34,'J5'!$B$6:$F$35,5,0),)</f>
        <v>0</v>
      </c>
      <c r="J34" s="34">
        <f>IFERROR(VLOOKUP($A34,'J6'!$B$6:$F$35,5,0),)</f>
        <v>0</v>
      </c>
      <c r="K34" s="34">
        <f>IFERROR(VLOOKUP($A34,'J7'!$B$6:$F$35,5,0),)</f>
        <v>0</v>
      </c>
      <c r="L34" s="34">
        <f>IFERROR(VLOOKUP($A34,'J8'!$B$6:$F$35,5,0),)</f>
        <v>0</v>
      </c>
      <c r="M34" s="34">
        <f>IFERROR(VLOOKUP($A34,'J9'!$B$6:$F$35,5,0),)</f>
        <v>14</v>
      </c>
      <c r="N34" s="34">
        <f>IFERROR(VLOOKUP($A34,'J10'!$B$6:$F$35,5,0),)</f>
        <v>0</v>
      </c>
      <c r="O34" s="34">
        <f t="shared" si="1"/>
        <v>3</v>
      </c>
      <c r="P34" s="34">
        <f t="shared" si="2"/>
        <v>48</v>
      </c>
      <c r="Q34" s="51">
        <f t="shared" si="3"/>
        <v>25</v>
      </c>
      <c r="R34" s="26"/>
    </row>
    <row r="35" spans="1:18" ht="15" customHeight="1" x14ac:dyDescent="0.35">
      <c r="A35" s="27" t="s">
        <v>243</v>
      </c>
      <c r="B35" s="34" t="str">
        <f>IFERROR(VLOOKUP($A35,Liste_J!$C$7:$G$234,5,0),"-")</f>
        <v>H</v>
      </c>
      <c r="C35" s="34" t="str">
        <f>IFERROR(VLOOKUP($A35,Liste_J!$C$7:$G$234,4,0),"-")</f>
        <v>Chevry</v>
      </c>
      <c r="D35" s="34">
        <f>IFERROR(VLOOKUP($A35,Liste_J!$C$7:$G$234,2,0),"-")</f>
        <v>17</v>
      </c>
      <c r="E35" s="34">
        <f>IFERROR(VLOOKUP($A35,'J1'!$B$6:$F$35,5,0),)</f>
        <v>0</v>
      </c>
      <c r="F35" s="34">
        <f>IFERROR(VLOOKUP($A35,'J2'!$B$6:$F$35,5,0),)</f>
        <v>0</v>
      </c>
      <c r="G35" s="34">
        <f>IFERROR(VLOOKUP($A35,'J3'!$B$6:$F$35,5,0),)</f>
        <v>0</v>
      </c>
      <c r="H35" s="34">
        <f>IFERROR(VLOOKUP($A35,'J4'!$B$6:$F$35,5,0),)</f>
        <v>26</v>
      </c>
      <c r="I35" s="34">
        <f>IFERROR(VLOOKUP($A35,'J5'!$B$6:$F$35,5,0),)</f>
        <v>0</v>
      </c>
      <c r="J35" s="34">
        <f>IFERROR(VLOOKUP($A35,'J6'!$B$6:$F$35,5,0),)</f>
        <v>9</v>
      </c>
      <c r="K35" s="34">
        <f>IFERROR(VLOOKUP($A35,'J7'!$B$6:$F$35,5,0),)</f>
        <v>12</v>
      </c>
      <c r="L35" s="34">
        <f>IFERROR(VLOOKUP($A35,'J8'!$B$6:$F$35,5,0),)</f>
        <v>0</v>
      </c>
      <c r="M35" s="34">
        <f>IFERROR(VLOOKUP($A35,'J9'!$B$6:$F$35,5,0),)</f>
        <v>0</v>
      </c>
      <c r="N35" s="34">
        <f>IFERROR(VLOOKUP($A35,'J10'!$B$6:$F$35,5,0),)</f>
        <v>0</v>
      </c>
      <c r="O35" s="34">
        <f t="shared" si="1"/>
        <v>3</v>
      </c>
      <c r="P35" s="34">
        <f t="shared" si="2"/>
        <v>47</v>
      </c>
      <c r="Q35" s="51">
        <f t="shared" si="3"/>
        <v>27</v>
      </c>
      <c r="R35" s="26"/>
    </row>
    <row r="36" spans="1:18" ht="15" customHeight="1" x14ac:dyDescent="0.35">
      <c r="A36" s="27" t="s">
        <v>146</v>
      </c>
      <c r="B36" s="34" t="str">
        <f>IFERROR(VLOOKUP($A36,Liste_J!$C$7:$G$234,5,0),"-")</f>
        <v>H</v>
      </c>
      <c r="C36" s="34" t="str">
        <f>IFERROR(VLOOKUP($A36,Liste_J!$C$7:$G$234,4,0),"-")</f>
        <v>Chevry</v>
      </c>
      <c r="D36" s="34">
        <f>IFERROR(VLOOKUP($A36,Liste_J!$C$7:$G$234,2,0),"-")</f>
        <v>24.5</v>
      </c>
      <c r="E36" s="34">
        <f>IFERROR(VLOOKUP($A36,'J1'!$B$6:$F$35,5,0),)</f>
        <v>0</v>
      </c>
      <c r="F36" s="34">
        <f>IFERROR(VLOOKUP($A36,'J2'!$B$6:$F$35,5,0),)</f>
        <v>0</v>
      </c>
      <c r="G36" s="34">
        <f>IFERROR(VLOOKUP($A36,'J3'!$B$6:$F$35,5,0),)</f>
        <v>0</v>
      </c>
      <c r="H36" s="34">
        <f>IFERROR(VLOOKUP($A36,'J4'!$B$6:$F$35,5,0),)</f>
        <v>15</v>
      </c>
      <c r="I36" s="34">
        <f>IFERROR(VLOOKUP($A36,'J5'!$B$6:$F$35,5,0),)</f>
        <v>8</v>
      </c>
      <c r="J36" s="34">
        <f>IFERROR(VLOOKUP($A36,'J6'!$B$6:$F$35,5,0),)</f>
        <v>13</v>
      </c>
      <c r="K36" s="34">
        <f>IFERROR(VLOOKUP($A36,'J7'!$B$6:$F$35,5,0),)</f>
        <v>10</v>
      </c>
      <c r="L36" s="34">
        <f>IFERROR(VLOOKUP($A36,'J8'!$B$6:$F$35,5,0),)</f>
        <v>0</v>
      </c>
      <c r="M36" s="34">
        <f>IFERROR(VLOOKUP($A36,'J9'!$B$6:$F$35,5,0),)</f>
        <v>0</v>
      </c>
      <c r="N36" s="34">
        <f>IFERROR(VLOOKUP($A36,'J10'!$B$6:$F$35,5,0),)</f>
        <v>0</v>
      </c>
      <c r="O36" s="34">
        <f t="shared" si="1"/>
        <v>4</v>
      </c>
      <c r="P36" s="34">
        <f t="shared" si="2"/>
        <v>46</v>
      </c>
      <c r="Q36" s="51">
        <f t="shared" si="3"/>
        <v>28</v>
      </c>
      <c r="R36" s="54"/>
    </row>
    <row r="37" spans="1:18" ht="15" customHeight="1" x14ac:dyDescent="0.35">
      <c r="A37" s="7" t="s">
        <v>425</v>
      </c>
      <c r="B37" s="34" t="str">
        <f>IFERROR(VLOOKUP($A37,Liste_J!$C$7:$G$234,5,0),"-")</f>
        <v>H</v>
      </c>
      <c r="C37" s="34" t="str">
        <f>IFERROR(VLOOKUP($A37,Liste_J!$C$7:$G$234,4,0),"-")</f>
        <v>ASGAF</v>
      </c>
      <c r="D37" s="34">
        <f>IFERROR(VLOOKUP($A37,Liste_J!$C$7:$G$234,2,0),"-")</f>
        <v>6.9</v>
      </c>
      <c r="E37" s="34">
        <f>IFERROR(VLOOKUP($A37,'J1'!$B$6:$F$35,5,0),)</f>
        <v>0</v>
      </c>
      <c r="F37" s="34">
        <f>IFERROR(VLOOKUP($A37,'J2'!$B$6:$F$35,5,0),)</f>
        <v>18</v>
      </c>
      <c r="G37" s="34">
        <f>IFERROR(VLOOKUP($A37,'J3'!$B$6:$F$35,5,0),)</f>
        <v>0</v>
      </c>
      <c r="H37" s="34">
        <f>IFERROR(VLOOKUP($A37,'J4'!$B$6:$F$35,5,0),)</f>
        <v>0</v>
      </c>
      <c r="I37" s="34">
        <f>IFERROR(VLOOKUP($A37,'J5'!$B$6:$F$35,5,0),)</f>
        <v>0</v>
      </c>
      <c r="J37" s="34">
        <f>IFERROR(VLOOKUP($A37,'J6'!$B$6:$F$35,5,0),)</f>
        <v>0</v>
      </c>
      <c r="K37" s="34">
        <f>IFERROR(VLOOKUP($A37,'J7'!$B$6:$F$35,5,0),)</f>
        <v>0</v>
      </c>
      <c r="L37" s="34">
        <f>IFERROR(VLOOKUP($A37,'J8'!$B$6:$F$35,5,0),)</f>
        <v>28</v>
      </c>
      <c r="M37" s="34">
        <f>IFERROR(VLOOKUP($A37,'J9'!$B$6:$F$35,5,0),)</f>
        <v>0</v>
      </c>
      <c r="N37" s="34">
        <f>IFERROR(VLOOKUP($A37,'J10'!$B$6:$F$35,5,0),)</f>
        <v>0</v>
      </c>
      <c r="O37" s="34">
        <f t="shared" si="1"/>
        <v>2</v>
      </c>
      <c r="P37" s="34">
        <f t="shared" si="2"/>
        <v>46</v>
      </c>
      <c r="Q37" s="51">
        <f t="shared" si="3"/>
        <v>28</v>
      </c>
      <c r="R37" s="26"/>
    </row>
    <row r="38" spans="1:18" ht="15" customHeight="1" x14ac:dyDescent="0.35">
      <c r="A38" s="7" t="s">
        <v>400</v>
      </c>
      <c r="B38" s="34" t="str">
        <f>IFERROR(VLOOKUP($A38,Liste_J!$C$7:$G$234,5,0),"-")</f>
        <v>H</v>
      </c>
      <c r="C38" s="34" t="str">
        <f>IFERROR(VLOOKUP($A38,Liste_J!$C$7:$G$234,4,0),"-")</f>
        <v>ASGAF</v>
      </c>
      <c r="D38" s="34">
        <f>IFERROR(VLOOKUP($A38,Liste_J!$C$7:$G$234,2,0),"-")</f>
        <v>13</v>
      </c>
      <c r="E38" s="34">
        <f>IFERROR(VLOOKUP($A38,'J1'!$B$6:$F$35,5,0),)</f>
        <v>18</v>
      </c>
      <c r="F38" s="34">
        <f>IFERROR(VLOOKUP($A38,'J2'!$B$6:$F$35,5,0),)</f>
        <v>9</v>
      </c>
      <c r="G38" s="34">
        <f>IFERROR(VLOOKUP($A38,'J3'!$B$6:$F$35,5,0),)</f>
        <v>0</v>
      </c>
      <c r="H38" s="34">
        <f>IFERROR(VLOOKUP($A38,'J4'!$B$6:$F$35,5,0),)</f>
        <v>0</v>
      </c>
      <c r="I38" s="34">
        <f>IFERROR(VLOOKUP($A38,'J5'!$B$6:$F$35,5,0),)</f>
        <v>6</v>
      </c>
      <c r="J38" s="34">
        <f>IFERROR(VLOOKUP($A38,'J6'!$B$6:$F$35,5,0),)</f>
        <v>11</v>
      </c>
      <c r="K38" s="34">
        <f>IFERROR(VLOOKUP($A38,'J7'!$B$6:$F$35,5,0),)</f>
        <v>0</v>
      </c>
      <c r="L38" s="34">
        <f>IFERROR(VLOOKUP($A38,'J8'!$B$6:$F$35,5,0),)</f>
        <v>0</v>
      </c>
      <c r="M38" s="34">
        <f>IFERROR(VLOOKUP($A38,'J9'!$B$6:$F$35,5,0),)</f>
        <v>0</v>
      </c>
      <c r="N38" s="34">
        <f>IFERROR(VLOOKUP($A38,'J10'!$B$6:$F$35,5,0),)</f>
        <v>0</v>
      </c>
      <c r="O38" s="34">
        <f t="shared" si="1"/>
        <v>4</v>
      </c>
      <c r="P38" s="34">
        <f t="shared" si="2"/>
        <v>44</v>
      </c>
      <c r="Q38" s="51">
        <f t="shared" si="3"/>
        <v>30</v>
      </c>
      <c r="R38" s="26"/>
    </row>
    <row r="39" spans="1:18" ht="15" customHeight="1" x14ac:dyDescent="0.35">
      <c r="A39" s="27" t="s">
        <v>207</v>
      </c>
      <c r="B39" s="34" t="str">
        <f>IFERROR(VLOOKUP($A39,Liste_J!$C$7:$G$234,5,0),"-")</f>
        <v>H</v>
      </c>
      <c r="C39" s="34" t="str">
        <f>IFERROR(VLOOKUP($A39,Liste_J!$C$7:$G$234,4,0),"-")</f>
        <v>Chevry</v>
      </c>
      <c r="D39" s="34">
        <f>IFERROR(VLOOKUP($A39,Liste_J!$C$7:$G$234,2,0),"-")</f>
        <v>14.6</v>
      </c>
      <c r="E39" s="34">
        <f>IFERROR(VLOOKUP($A39,'J1'!$B$6:$F$35,5,0),)</f>
        <v>0</v>
      </c>
      <c r="F39" s="34">
        <f>IFERROR(VLOOKUP($A39,'J2'!$B$6:$F$35,5,0),)</f>
        <v>16</v>
      </c>
      <c r="G39" s="34">
        <f>IFERROR(VLOOKUP($A39,'J3'!$B$6:$F$35,5,0),)</f>
        <v>0</v>
      </c>
      <c r="H39" s="34">
        <f>IFERROR(VLOOKUP($A39,'J4'!$B$6:$F$35,5,0),)</f>
        <v>28</v>
      </c>
      <c r="I39" s="34">
        <f>IFERROR(VLOOKUP($A39,'J5'!$B$6:$F$35,5,0),)</f>
        <v>0</v>
      </c>
      <c r="J39" s="34">
        <f>IFERROR(VLOOKUP($A39,'J6'!$B$6:$F$35,5,0),)</f>
        <v>0</v>
      </c>
      <c r="K39" s="34">
        <f>IFERROR(VLOOKUP($A39,'J7'!$B$6:$F$35,5,0),)</f>
        <v>0</v>
      </c>
      <c r="L39" s="34">
        <f>IFERROR(VLOOKUP($A39,'J8'!$B$6:$F$35,5,0),)</f>
        <v>0</v>
      </c>
      <c r="M39" s="34">
        <f>IFERROR(VLOOKUP($A39,'J9'!$B$6:$F$35,5,0),)</f>
        <v>0</v>
      </c>
      <c r="N39" s="34">
        <f>IFERROR(VLOOKUP($A39,'J10'!$B$6:$F$35,5,0),)</f>
        <v>0</v>
      </c>
      <c r="O39" s="34">
        <f t="shared" si="1"/>
        <v>2</v>
      </c>
      <c r="P39" s="34">
        <f t="shared" si="2"/>
        <v>44</v>
      </c>
      <c r="Q39" s="51">
        <f t="shared" si="3"/>
        <v>30</v>
      </c>
      <c r="R39" s="26"/>
    </row>
    <row r="40" spans="1:18" ht="15" customHeight="1" x14ac:dyDescent="0.35">
      <c r="A40" s="7" t="s">
        <v>208</v>
      </c>
      <c r="B40" s="34" t="str">
        <f>IFERROR(VLOOKUP($A40,Liste_J!$C$7:$G$234,5,0),"-")</f>
        <v>H</v>
      </c>
      <c r="C40" s="34" t="str">
        <f>IFERROR(VLOOKUP($A40,Liste_J!$C$7:$G$234,4,0),"-")</f>
        <v>Chevannes</v>
      </c>
      <c r="D40" s="34">
        <f>IFERROR(VLOOKUP($A40,Liste_J!$C$7:$G$234,2,0),"-")</f>
        <v>20.7</v>
      </c>
      <c r="E40" s="34">
        <f>IFERROR(VLOOKUP($A40,'J1'!$B$6:$F$35,5,0),)</f>
        <v>0</v>
      </c>
      <c r="F40" s="34">
        <f>IFERROR(VLOOKUP($A40,'J2'!$B$6:$F$35,5,0),)</f>
        <v>0</v>
      </c>
      <c r="G40" s="34">
        <f>IFERROR(VLOOKUP($A40,'J3'!$B$6:$F$35,5,0),)</f>
        <v>0</v>
      </c>
      <c r="H40" s="34">
        <f>IFERROR(VLOOKUP($A40,'J4'!$B$6:$F$35,5,0),)</f>
        <v>0</v>
      </c>
      <c r="I40" s="34">
        <f>IFERROR(VLOOKUP($A40,'J5'!$B$6:$F$35,5,0),)</f>
        <v>16</v>
      </c>
      <c r="J40" s="34">
        <f>IFERROR(VLOOKUP($A40,'J6'!$B$6:$F$35,5,0),)</f>
        <v>15</v>
      </c>
      <c r="K40" s="34">
        <f>IFERROR(VLOOKUP($A40,'J7'!$B$6:$F$35,5,0),)</f>
        <v>0</v>
      </c>
      <c r="L40" s="34">
        <f>IFERROR(VLOOKUP($A40,'J8'!$B$6:$F$35,5,0),)</f>
        <v>0</v>
      </c>
      <c r="M40" s="34">
        <f>IFERROR(VLOOKUP($A40,'J9'!$B$6:$F$35,5,0),)</f>
        <v>13</v>
      </c>
      <c r="N40" s="34">
        <f>IFERROR(VLOOKUP($A40,'J10'!$B$6:$F$35,5,0),)</f>
        <v>0</v>
      </c>
      <c r="O40" s="34">
        <f t="shared" si="1"/>
        <v>3</v>
      </c>
      <c r="P40" s="34">
        <f t="shared" si="2"/>
        <v>44</v>
      </c>
      <c r="Q40" s="51">
        <f t="shared" si="3"/>
        <v>30</v>
      </c>
      <c r="R40" s="26"/>
    </row>
    <row r="41" spans="1:18" ht="15" customHeight="1" x14ac:dyDescent="0.35">
      <c r="A41" s="7" t="s">
        <v>235</v>
      </c>
      <c r="B41" s="34" t="str">
        <f>IFERROR(VLOOKUP($A41,Liste_J!$C$7:$G$234,5,0),"-")</f>
        <v>H</v>
      </c>
      <c r="C41" s="34" t="str">
        <f>IFERROR(VLOOKUP($A41,Liste_J!$C$7:$G$234,4,0),"-")</f>
        <v>ASGAF</v>
      </c>
      <c r="D41" s="34">
        <f>IFERROR(VLOOKUP($A41,Liste_J!$C$7:$G$234,2,0),"-")</f>
        <v>11.5</v>
      </c>
      <c r="E41" s="34">
        <f>IFERROR(VLOOKUP($A41,'J1'!$B$6:$F$35,5,0),)</f>
        <v>0</v>
      </c>
      <c r="F41" s="34">
        <f>IFERROR(VLOOKUP($A41,'J2'!$B$6:$F$35,5,0),)</f>
        <v>0</v>
      </c>
      <c r="G41" s="34">
        <f>IFERROR(VLOOKUP($A41,'J3'!$B$6:$F$35,5,0),)</f>
        <v>0</v>
      </c>
      <c r="H41" s="34">
        <f>IFERROR(VLOOKUP($A41,'J4'!$B$6:$F$35,5,0),)</f>
        <v>0</v>
      </c>
      <c r="I41" s="34">
        <f>IFERROR(VLOOKUP($A41,'J5'!$B$6:$F$35,5,0),)</f>
        <v>0</v>
      </c>
      <c r="J41" s="34">
        <f>IFERROR(VLOOKUP($A41,'J6'!$B$6:$F$35,5,0),)</f>
        <v>0</v>
      </c>
      <c r="K41" s="34">
        <f>IFERROR(VLOOKUP($A41,'J7'!$B$6:$F$35,5,0),)</f>
        <v>26</v>
      </c>
      <c r="L41" s="34">
        <f>IFERROR(VLOOKUP($A41,'J8'!$B$6:$F$35,5,0),)</f>
        <v>0</v>
      </c>
      <c r="M41" s="34">
        <f>IFERROR(VLOOKUP($A41,'J9'!$B$6:$F$35,5,0),)</f>
        <v>18</v>
      </c>
      <c r="N41" s="34">
        <f>IFERROR(VLOOKUP($A41,'J10'!$B$6:$F$35,5,0),)</f>
        <v>0</v>
      </c>
      <c r="O41" s="34">
        <f t="shared" ref="O41:O72" si="4">COUNTIF(E41:N41,"&gt;0")</f>
        <v>2</v>
      </c>
      <c r="P41" s="34">
        <f t="shared" ref="P41:P72" si="5">IF((B41="H"),SUM(E41:N41),"")</f>
        <v>44</v>
      </c>
      <c r="Q41" s="51">
        <f t="shared" ref="Q41:Q72" si="6">IFERROR(RANK(P41,$P$9:$P$206),"")</f>
        <v>30</v>
      </c>
      <c r="R41" s="26"/>
    </row>
    <row r="42" spans="1:18" ht="15" customHeight="1" x14ac:dyDescent="0.35">
      <c r="A42" s="27" t="s">
        <v>262</v>
      </c>
      <c r="B42" s="34" t="str">
        <f>IFERROR(VLOOKUP($A42,Liste_J!$C$7:$G$234,5,0),"-")</f>
        <v>H</v>
      </c>
      <c r="C42" s="34" t="str">
        <f>IFERROR(VLOOKUP($A42,Liste_J!$C$7:$G$234,4,0),"-")</f>
        <v>Corbuches</v>
      </c>
      <c r="D42" s="34">
        <f>IFERROR(VLOOKUP($A42,Liste_J!$C$7:$G$234,2,0),"-")</f>
        <v>12.1</v>
      </c>
      <c r="E42" s="34">
        <f>IFERROR(VLOOKUP($A42,'J1'!$B$6:$F$35,5,0),)</f>
        <v>0</v>
      </c>
      <c r="F42" s="34">
        <f>IFERROR(VLOOKUP($A42,'J2'!$B$6:$F$35,5,0),)</f>
        <v>27</v>
      </c>
      <c r="G42" s="34">
        <f>IFERROR(VLOOKUP($A42,'J3'!$B$6:$F$35,5,0),)</f>
        <v>0</v>
      </c>
      <c r="H42" s="34">
        <f>IFERROR(VLOOKUP($A42,'J4'!$B$6:$F$35,5,0),)</f>
        <v>0</v>
      </c>
      <c r="I42" s="34">
        <f>IFERROR(VLOOKUP($A42,'J5'!$B$6:$F$35,5,0),)</f>
        <v>0</v>
      </c>
      <c r="J42" s="34">
        <f>IFERROR(VLOOKUP($A42,'J6'!$B$6:$F$35,5,0),)</f>
        <v>0</v>
      </c>
      <c r="K42" s="34">
        <f>IFERROR(VLOOKUP($A42,'J7'!$B$6:$F$35,5,0),)</f>
        <v>0</v>
      </c>
      <c r="L42" s="34">
        <f>IFERROR(VLOOKUP($A42,'J8'!$B$6:$F$35,5,0),)</f>
        <v>16</v>
      </c>
      <c r="M42" s="34">
        <f>IFERROR(VLOOKUP($A42,'J9'!$B$6:$F$35,5,0),)</f>
        <v>0</v>
      </c>
      <c r="N42" s="34">
        <f>IFERROR(VLOOKUP($A42,'J10'!$B$6:$F$35,5,0),)</f>
        <v>0</v>
      </c>
      <c r="O42" s="34">
        <f t="shared" si="4"/>
        <v>2</v>
      </c>
      <c r="P42" s="34">
        <f t="shared" si="5"/>
        <v>43</v>
      </c>
      <c r="Q42" s="51">
        <f t="shared" si="6"/>
        <v>34</v>
      </c>
      <c r="R42" s="26"/>
    </row>
    <row r="43" spans="1:18" ht="15" customHeight="1" x14ac:dyDescent="0.35">
      <c r="A43" s="27" t="s">
        <v>432</v>
      </c>
      <c r="B43" s="34" t="str">
        <f>IFERROR(VLOOKUP($A43,Liste_J!$C$7:$G$234,5,0),"-")</f>
        <v>H</v>
      </c>
      <c r="C43" s="34" t="str">
        <f>IFERROR(VLOOKUP($A43,Liste_J!$C$7:$G$234,4,0),"-")</f>
        <v>Corbuches</v>
      </c>
      <c r="D43" s="34">
        <f>IFERROR(VLOOKUP($A43,Liste_J!$C$7:$G$234,2,0),"-")</f>
        <v>9.9</v>
      </c>
      <c r="E43" s="34">
        <f>IFERROR(VLOOKUP($A43,'J1'!$B$6:$F$35,5,0),)</f>
        <v>0</v>
      </c>
      <c r="F43" s="34">
        <f>IFERROR(VLOOKUP($A43,'J2'!$B$6:$F$35,5,0),)</f>
        <v>0</v>
      </c>
      <c r="G43" s="34">
        <f>IFERROR(VLOOKUP($A43,'J3'!$B$6:$F$35,5,0),)</f>
        <v>20</v>
      </c>
      <c r="H43" s="34">
        <f>IFERROR(VLOOKUP($A43,'J4'!$B$6:$F$35,5,0),)</f>
        <v>0</v>
      </c>
      <c r="I43" s="34">
        <f>IFERROR(VLOOKUP($A43,'J5'!$B$6:$F$35,5,0),)</f>
        <v>0</v>
      </c>
      <c r="J43" s="34">
        <f>IFERROR(VLOOKUP($A43,'J6'!$B$6:$F$35,5,0),)</f>
        <v>21</v>
      </c>
      <c r="K43" s="34">
        <f>IFERROR(VLOOKUP($A43,'J7'!$B$6:$F$35,5,0),)</f>
        <v>0</v>
      </c>
      <c r="L43" s="34">
        <f>IFERROR(VLOOKUP($A43,'J8'!$B$6:$F$35,5,0),)</f>
        <v>0</v>
      </c>
      <c r="M43" s="34">
        <f>IFERROR(VLOOKUP($A43,'J9'!$B$6:$F$35,5,0),)</f>
        <v>0</v>
      </c>
      <c r="N43" s="34">
        <f>IFERROR(VLOOKUP($A43,'J10'!$B$6:$F$35,5,0),)</f>
        <v>0</v>
      </c>
      <c r="O43" s="34">
        <f t="shared" si="4"/>
        <v>2</v>
      </c>
      <c r="P43" s="34">
        <f t="shared" si="5"/>
        <v>41</v>
      </c>
      <c r="Q43" s="51">
        <f t="shared" si="6"/>
        <v>35</v>
      </c>
      <c r="R43" s="26"/>
    </row>
    <row r="44" spans="1:18" ht="15" customHeight="1" x14ac:dyDescent="0.35">
      <c r="A44" s="27" t="s">
        <v>417</v>
      </c>
      <c r="B44" s="34" t="str">
        <f>IFERROR(VLOOKUP($A44,Liste_J!$C$7:$G$234,5,0),"-")</f>
        <v>H</v>
      </c>
      <c r="C44" s="34" t="str">
        <f>IFERROR(VLOOKUP($A44,Liste_J!$C$7:$G$234,4,0),"-")</f>
        <v>Chevannes</v>
      </c>
      <c r="D44" s="34">
        <f>IFERROR(VLOOKUP($A44,Liste_J!$C$7:$G$234,2,0),"-")</f>
        <v>33.6</v>
      </c>
      <c r="E44" s="34">
        <f>IFERROR(VLOOKUP($A44,'J1'!$B$6:$F$35,5,0),)</f>
        <v>0</v>
      </c>
      <c r="F44" s="34">
        <f>IFERROR(VLOOKUP($A44,'J2'!$B$6:$F$35,5,0),)</f>
        <v>0</v>
      </c>
      <c r="G44" s="34">
        <f>IFERROR(VLOOKUP($A44,'J3'!$B$6:$F$35,5,0),)</f>
        <v>0</v>
      </c>
      <c r="H44" s="34">
        <f>IFERROR(VLOOKUP($A44,'J4'!$B$6:$F$35,5,0),)</f>
        <v>8</v>
      </c>
      <c r="I44" s="34">
        <f>IFERROR(VLOOKUP($A44,'J5'!$B$6:$F$35,5,0),)</f>
        <v>0</v>
      </c>
      <c r="J44" s="34">
        <f>IFERROR(VLOOKUP($A44,'J6'!$B$6:$F$35,5,0),)</f>
        <v>0</v>
      </c>
      <c r="K44" s="34">
        <f>IFERROR(VLOOKUP($A44,'J7'!$B$6:$F$35,5,0),)</f>
        <v>30</v>
      </c>
      <c r="L44" s="34">
        <f>IFERROR(VLOOKUP($A44,'J8'!$B$6:$F$35,5,0),)</f>
        <v>0</v>
      </c>
      <c r="M44" s="34">
        <f>IFERROR(VLOOKUP($A44,'J9'!$B$6:$F$35,5,0),)</f>
        <v>2</v>
      </c>
      <c r="N44" s="34">
        <f>IFERROR(VLOOKUP($A44,'J10'!$B$6:$F$35,5,0),)</f>
        <v>0</v>
      </c>
      <c r="O44" s="34">
        <f t="shared" si="4"/>
        <v>3</v>
      </c>
      <c r="P44" s="34">
        <f t="shared" si="5"/>
        <v>40</v>
      </c>
      <c r="Q44" s="51">
        <f t="shared" si="6"/>
        <v>36</v>
      </c>
      <c r="R44" s="26"/>
    </row>
    <row r="45" spans="1:18" ht="15" customHeight="1" x14ac:dyDescent="0.35">
      <c r="A45" s="7" t="s">
        <v>352</v>
      </c>
      <c r="B45" s="34" t="str">
        <f>IFERROR(VLOOKUP($A45,Liste_J!$C$7:$G$234,5,0),"-")</f>
        <v>H</v>
      </c>
      <c r="C45" s="34" t="str">
        <f>IFERROR(VLOOKUP($A45,Liste_J!$C$7:$G$234,4,0),"-")</f>
        <v>ASGAF</v>
      </c>
      <c r="D45" s="34">
        <f>IFERROR(VLOOKUP($A45,Liste_J!$C$7:$G$234,2,0),"-")</f>
        <v>14.9</v>
      </c>
      <c r="E45" s="34">
        <f>IFERROR(VLOOKUP($A45,'J1'!$B$6:$F$35,5,0),)</f>
        <v>0</v>
      </c>
      <c r="F45" s="34">
        <f>IFERROR(VLOOKUP($A45,'J2'!$B$6:$F$35,5,0),)</f>
        <v>0</v>
      </c>
      <c r="G45" s="34">
        <f>IFERROR(VLOOKUP($A45,'J3'!$B$6:$F$35,5,0),)</f>
        <v>0</v>
      </c>
      <c r="H45" s="34">
        <f>IFERROR(VLOOKUP($A45,'J4'!$B$6:$F$35,5,0),)</f>
        <v>0</v>
      </c>
      <c r="I45" s="34">
        <f>IFERROR(VLOOKUP($A45,'J5'!$B$6:$F$35,5,0),)</f>
        <v>14</v>
      </c>
      <c r="J45" s="34">
        <f>IFERROR(VLOOKUP($A45,'J6'!$B$6:$F$35,5,0),)</f>
        <v>0</v>
      </c>
      <c r="K45" s="34">
        <f>IFERROR(VLOOKUP($A45,'J7'!$B$6:$F$35,5,0),)</f>
        <v>0</v>
      </c>
      <c r="L45" s="34">
        <f>IFERROR(VLOOKUP($A45,'J8'!$B$6:$F$35,5,0),)</f>
        <v>4</v>
      </c>
      <c r="M45" s="34">
        <f>IFERROR(VLOOKUP($A45,'J9'!$B$6:$F$35,5,0),)</f>
        <v>22</v>
      </c>
      <c r="N45" s="34">
        <f>IFERROR(VLOOKUP($A45,'J10'!$B$6:$F$35,5,0),)</f>
        <v>0</v>
      </c>
      <c r="O45" s="34">
        <f t="shared" si="4"/>
        <v>3</v>
      </c>
      <c r="P45" s="34">
        <f t="shared" si="5"/>
        <v>40</v>
      </c>
      <c r="Q45" s="51">
        <f t="shared" si="6"/>
        <v>36</v>
      </c>
      <c r="R45" s="26"/>
    </row>
    <row r="46" spans="1:18" ht="15" customHeight="1" x14ac:dyDescent="0.35">
      <c r="A46" s="27" t="s">
        <v>356</v>
      </c>
      <c r="B46" s="34" t="str">
        <f>IFERROR(VLOOKUP($A46,Liste_J!$C$7:$G$234,5,0),"-")</f>
        <v>H</v>
      </c>
      <c r="C46" s="34" t="str">
        <f>IFERROR(VLOOKUP($A46,Liste_J!$C$7:$G$234,4,0),"-")</f>
        <v>Réveillon</v>
      </c>
      <c r="D46" s="34">
        <f>IFERROR(VLOOKUP($A46,Liste_J!$C$7:$G$234,2,0),"-")</f>
        <v>15.1</v>
      </c>
      <c r="E46" s="34">
        <f>IFERROR(VLOOKUP($A46,'J1'!$B$6:$F$35,5,0),)</f>
        <v>0</v>
      </c>
      <c r="F46" s="34">
        <f>IFERROR(VLOOKUP($A46,'J2'!$B$6:$F$35,5,0),)</f>
        <v>0</v>
      </c>
      <c r="G46" s="34">
        <f>IFERROR(VLOOKUP($A46,'J3'!$B$6:$F$35,5,0),)</f>
        <v>0</v>
      </c>
      <c r="H46" s="34">
        <f>IFERROR(VLOOKUP($A46,'J4'!$B$6:$F$35,5,0),)</f>
        <v>0</v>
      </c>
      <c r="I46" s="34">
        <f>IFERROR(VLOOKUP($A46,'J5'!$B$6:$F$35,5,0),)</f>
        <v>0</v>
      </c>
      <c r="J46" s="34">
        <f>IFERROR(VLOOKUP($A46,'J6'!$B$6:$F$35,5,0),)</f>
        <v>19</v>
      </c>
      <c r="K46" s="34">
        <f>IFERROR(VLOOKUP($A46,'J7'!$B$6:$F$35,5,0),)</f>
        <v>0</v>
      </c>
      <c r="L46" s="34">
        <f>IFERROR(VLOOKUP($A46,'J8'!$B$6:$F$35,5,0),)</f>
        <v>20</v>
      </c>
      <c r="M46" s="34">
        <f>IFERROR(VLOOKUP($A46,'J9'!$B$6:$F$35,5,0),)</f>
        <v>0</v>
      </c>
      <c r="N46" s="34">
        <f>IFERROR(VLOOKUP($A46,'J10'!$B$6:$F$35,5,0),)</f>
        <v>0</v>
      </c>
      <c r="O46" s="34">
        <f t="shared" si="4"/>
        <v>2</v>
      </c>
      <c r="P46" s="34">
        <f t="shared" si="5"/>
        <v>39</v>
      </c>
      <c r="Q46" s="51">
        <f t="shared" si="6"/>
        <v>38</v>
      </c>
      <c r="R46" s="54"/>
    </row>
    <row r="47" spans="1:18" ht="15" customHeight="1" x14ac:dyDescent="0.35">
      <c r="A47" s="7" t="s">
        <v>307</v>
      </c>
      <c r="B47" s="34" t="str">
        <f>IFERROR(VLOOKUP($A47,Liste_J!$C$7:$G$234,5,0),"-")</f>
        <v>H</v>
      </c>
      <c r="C47" s="34" t="str">
        <f>IFERROR(VLOOKUP($A47,Liste_J!$C$7:$G$234,4,0),"-")</f>
        <v>ASGAF</v>
      </c>
      <c r="D47" s="34">
        <f>IFERROR(VLOOKUP($A47,Liste_J!$C$7:$G$234,2,0),"-")</f>
        <v>12.2</v>
      </c>
      <c r="E47" s="34">
        <f>IFERROR(VLOOKUP($A47,'J1'!$B$6:$F$35,5,0),)</f>
        <v>10</v>
      </c>
      <c r="F47" s="34">
        <f>IFERROR(VLOOKUP($A47,'J2'!$B$6:$F$35,5,0),)</f>
        <v>0</v>
      </c>
      <c r="G47" s="34">
        <f>IFERROR(VLOOKUP($A47,'J3'!$B$6:$F$35,5,0),)</f>
        <v>0</v>
      </c>
      <c r="H47" s="34">
        <f>IFERROR(VLOOKUP($A47,'J4'!$B$6:$F$35,5,0),)</f>
        <v>0</v>
      </c>
      <c r="I47" s="34">
        <f>IFERROR(VLOOKUP($A47,'J5'!$B$6:$F$35,5,0),)</f>
        <v>0</v>
      </c>
      <c r="J47" s="34">
        <f>IFERROR(VLOOKUP($A47,'J6'!$B$6:$F$35,5,0),)</f>
        <v>28</v>
      </c>
      <c r="K47" s="34">
        <f>IFERROR(VLOOKUP($A47,'J7'!$B$6:$F$35,5,0),)</f>
        <v>0</v>
      </c>
      <c r="L47" s="34">
        <f>IFERROR(VLOOKUP($A47,'J8'!$B$6:$F$35,5,0),)</f>
        <v>0</v>
      </c>
      <c r="M47" s="34">
        <f>IFERROR(VLOOKUP($A47,'J9'!$B$6:$F$35,5,0),)</f>
        <v>0</v>
      </c>
      <c r="N47" s="34">
        <f>IFERROR(VLOOKUP($A47,'J10'!$B$6:$F$35,5,0),)</f>
        <v>0</v>
      </c>
      <c r="O47" s="34">
        <f t="shared" si="4"/>
        <v>2</v>
      </c>
      <c r="P47" s="34">
        <f t="shared" si="5"/>
        <v>38</v>
      </c>
      <c r="Q47" s="51">
        <f t="shared" si="6"/>
        <v>39</v>
      </c>
      <c r="R47" s="26"/>
    </row>
    <row r="48" spans="1:18" ht="15" customHeight="1" x14ac:dyDescent="0.35">
      <c r="A48" s="27" t="s">
        <v>240</v>
      </c>
      <c r="B48" s="34" t="str">
        <f>IFERROR(VLOOKUP($A48,Liste_J!$C$7:$G$234,5,0),"-")</f>
        <v>H</v>
      </c>
      <c r="C48" s="34" t="str">
        <f>IFERROR(VLOOKUP($A48,Liste_J!$C$7:$G$234,4,0),"-")</f>
        <v>Réveillon</v>
      </c>
      <c r="D48" s="34">
        <f>IFERROR(VLOOKUP($A48,Liste_J!$C$7:$G$234,2,0),"-")</f>
        <v>17</v>
      </c>
      <c r="E48" s="34">
        <f>IFERROR(VLOOKUP($A48,'J1'!$B$6:$F$35,5,0),)</f>
        <v>14</v>
      </c>
      <c r="F48" s="34">
        <f>IFERROR(VLOOKUP($A48,'J2'!$B$6:$F$35,5,0),)</f>
        <v>12</v>
      </c>
      <c r="G48" s="34">
        <f>IFERROR(VLOOKUP($A48,'J3'!$B$6:$F$35,5,0),)</f>
        <v>0</v>
      </c>
      <c r="H48" s="34">
        <f>IFERROR(VLOOKUP($A48,'J4'!$B$6:$F$35,5,0),)</f>
        <v>0</v>
      </c>
      <c r="I48" s="34">
        <f>IFERROR(VLOOKUP($A48,'J5'!$B$6:$F$35,5,0),)</f>
        <v>0</v>
      </c>
      <c r="J48" s="34">
        <f>IFERROR(VLOOKUP($A48,'J6'!$B$6:$F$35,5,0),)</f>
        <v>2</v>
      </c>
      <c r="K48" s="34">
        <f>IFERROR(VLOOKUP($A48,'J7'!$B$6:$F$35,5,0),)</f>
        <v>0</v>
      </c>
      <c r="L48" s="34">
        <f>IFERROR(VLOOKUP($A48,'J8'!$B$6:$F$35,5,0),)</f>
        <v>8</v>
      </c>
      <c r="M48" s="34">
        <f>IFERROR(VLOOKUP($A48,'J9'!$B$6:$F$35,5,0),)</f>
        <v>0</v>
      </c>
      <c r="N48" s="34">
        <f>IFERROR(VLOOKUP($A48,'J10'!$B$6:$F$35,5,0),)</f>
        <v>0</v>
      </c>
      <c r="O48" s="34">
        <f t="shared" si="4"/>
        <v>4</v>
      </c>
      <c r="P48" s="34">
        <f t="shared" si="5"/>
        <v>36</v>
      </c>
      <c r="Q48" s="51">
        <f t="shared" si="6"/>
        <v>40</v>
      </c>
      <c r="R48" s="26"/>
    </row>
    <row r="49" spans="1:18" ht="15" customHeight="1" x14ac:dyDescent="0.35">
      <c r="A49" s="27" t="s">
        <v>444</v>
      </c>
      <c r="B49" s="34" t="str">
        <f>IFERROR(VLOOKUP($A49,Liste_J!$C$7:$G$234,5,0),"-")</f>
        <v>H</v>
      </c>
      <c r="C49" s="34" t="str">
        <f>IFERROR(VLOOKUP($A49,Liste_J!$C$7:$G$234,4,0),"-")</f>
        <v>Chevannes</v>
      </c>
      <c r="D49" s="34">
        <f>IFERROR(VLOOKUP($A49,Liste_J!$C$7:$G$234,2,0),"-")</f>
        <v>13.5</v>
      </c>
      <c r="E49" s="34">
        <f>IFERROR(VLOOKUP($A49,'J1'!$B$6:$F$35,5,0),)</f>
        <v>0</v>
      </c>
      <c r="F49" s="34">
        <f>IFERROR(VLOOKUP($A49,'J2'!$B$6:$F$35,5,0),)</f>
        <v>0</v>
      </c>
      <c r="G49" s="34">
        <f>IFERROR(VLOOKUP($A49,'J3'!$B$6:$F$35,5,0),)</f>
        <v>0</v>
      </c>
      <c r="H49" s="34">
        <f>IFERROR(VLOOKUP($A49,'J4'!$B$6:$F$35,5,0),)</f>
        <v>0</v>
      </c>
      <c r="I49" s="34">
        <f>IFERROR(VLOOKUP($A49,'J5'!$B$6:$F$35,5,0),)</f>
        <v>10</v>
      </c>
      <c r="J49" s="34">
        <f>IFERROR(VLOOKUP($A49,'J6'!$B$6:$F$35,5,0),)</f>
        <v>0</v>
      </c>
      <c r="K49" s="34">
        <f>IFERROR(VLOOKUP($A49,'J7'!$B$6:$F$35,5,0),)</f>
        <v>0</v>
      </c>
      <c r="L49" s="34">
        <f>IFERROR(VLOOKUP($A49,'J8'!$B$6:$F$35,5,0),)</f>
        <v>26</v>
      </c>
      <c r="M49" s="34">
        <f>IFERROR(VLOOKUP($A49,'J9'!$B$6:$F$35,5,0),)</f>
        <v>0</v>
      </c>
      <c r="N49" s="34">
        <f>IFERROR(VLOOKUP($A49,'J10'!$B$6:$F$35,5,0),)</f>
        <v>0</v>
      </c>
      <c r="O49" s="34">
        <f t="shared" si="4"/>
        <v>2</v>
      </c>
      <c r="P49" s="34">
        <f t="shared" si="5"/>
        <v>36</v>
      </c>
      <c r="Q49" s="51">
        <f t="shared" si="6"/>
        <v>40</v>
      </c>
      <c r="R49" s="26"/>
    </row>
    <row r="50" spans="1:18" ht="15" customHeight="1" x14ac:dyDescent="0.35">
      <c r="A50" s="27" t="s">
        <v>336</v>
      </c>
      <c r="B50" s="34" t="str">
        <f>IFERROR(VLOOKUP($A50,Liste_J!$C$7:$G$234,5,0),"-")</f>
        <v>H</v>
      </c>
      <c r="C50" s="34" t="str">
        <f>IFERROR(VLOOKUP($A50,Liste_J!$C$7:$G$234,4,0),"-")</f>
        <v>Réveillon</v>
      </c>
      <c r="D50" s="34">
        <f>IFERROR(VLOOKUP($A50,Liste_J!$C$7:$G$234,2,0),"-")</f>
        <v>33.700000000000003</v>
      </c>
      <c r="E50" s="34">
        <f>IFERROR(VLOOKUP($A50,'J1'!$B$6:$F$35,5,0),)</f>
        <v>0</v>
      </c>
      <c r="F50" s="34">
        <f>IFERROR(VLOOKUP($A50,'J2'!$B$6:$F$35,5,0),)</f>
        <v>15</v>
      </c>
      <c r="G50" s="34">
        <f>IFERROR(VLOOKUP($A50,'J3'!$B$6:$F$35,5,0),)</f>
        <v>4</v>
      </c>
      <c r="H50" s="34">
        <f>IFERROR(VLOOKUP($A50,'J4'!$B$6:$F$35,5,0),)</f>
        <v>0</v>
      </c>
      <c r="I50" s="34">
        <f>IFERROR(VLOOKUP($A50,'J5'!$B$6:$F$35,5,0),)</f>
        <v>2</v>
      </c>
      <c r="J50" s="34">
        <f>IFERROR(VLOOKUP($A50,'J6'!$B$6:$F$35,5,0),)</f>
        <v>0</v>
      </c>
      <c r="K50" s="34">
        <f>IFERROR(VLOOKUP($A50,'J7'!$B$6:$F$35,5,0),)</f>
        <v>0</v>
      </c>
      <c r="L50" s="34">
        <f>IFERROR(VLOOKUP($A50,'J8'!$B$6:$F$35,5,0),)</f>
        <v>0</v>
      </c>
      <c r="M50" s="34">
        <f>IFERROR(VLOOKUP($A50,'J9'!$B$6:$F$35,5,0),)</f>
        <v>12</v>
      </c>
      <c r="N50" s="34">
        <f>IFERROR(VLOOKUP($A50,'J10'!$B$6:$F$35,5,0),)</f>
        <v>0</v>
      </c>
      <c r="O50" s="34">
        <f t="shared" si="4"/>
        <v>4</v>
      </c>
      <c r="P50" s="34">
        <f t="shared" si="5"/>
        <v>33</v>
      </c>
      <c r="Q50" s="51">
        <f t="shared" si="6"/>
        <v>42</v>
      </c>
      <c r="R50" s="26"/>
    </row>
    <row r="51" spans="1:18" ht="15" customHeight="1" x14ac:dyDescent="0.35">
      <c r="A51" s="27" t="s">
        <v>260</v>
      </c>
      <c r="B51" s="34" t="str">
        <f>IFERROR(VLOOKUP($A51,Liste_J!$C$7:$G$234,5,0),"-")</f>
        <v>H</v>
      </c>
      <c r="C51" s="34" t="str">
        <f>IFERROR(VLOOKUP($A51,Liste_J!$C$7:$G$234,4,0),"-")</f>
        <v>Chevry</v>
      </c>
      <c r="D51" s="34">
        <f>IFERROR(VLOOKUP($A51,Liste_J!$C$7:$G$234,2,0),"-")</f>
        <v>31.8</v>
      </c>
      <c r="E51" s="34">
        <f>IFERROR(VLOOKUP($A51,'J1'!$B$6:$F$35,5,0),)</f>
        <v>0</v>
      </c>
      <c r="F51" s="34">
        <f>IFERROR(VLOOKUP($A51,'J2'!$B$6:$F$35,5,0),)</f>
        <v>0</v>
      </c>
      <c r="G51" s="34">
        <f>IFERROR(VLOOKUP($A51,'J3'!$B$6:$F$35,5,0),)</f>
        <v>0</v>
      </c>
      <c r="H51" s="34">
        <f>IFERROR(VLOOKUP($A51,'J4'!$B$6:$F$35,5,0),)</f>
        <v>19</v>
      </c>
      <c r="I51" s="34">
        <f>IFERROR(VLOOKUP($A51,'J5'!$B$6:$F$35,5,0),)</f>
        <v>0</v>
      </c>
      <c r="J51" s="34">
        <f>IFERROR(VLOOKUP($A51,'J6'!$B$6:$F$35,5,0),)</f>
        <v>0</v>
      </c>
      <c r="K51" s="34">
        <f>IFERROR(VLOOKUP($A51,'J7'!$B$6:$F$35,5,0),)</f>
        <v>6</v>
      </c>
      <c r="L51" s="34">
        <f>IFERROR(VLOOKUP($A51,'J8'!$B$6:$F$35,5,0),)</f>
        <v>2</v>
      </c>
      <c r="M51" s="34">
        <f>IFERROR(VLOOKUP($A51,'J9'!$B$6:$F$35,5,0),)</f>
        <v>4</v>
      </c>
      <c r="N51" s="34">
        <f>IFERROR(VLOOKUP($A51,'J10'!$B$6:$F$35,5,0),)</f>
        <v>0</v>
      </c>
      <c r="O51" s="34">
        <f t="shared" si="4"/>
        <v>4</v>
      </c>
      <c r="P51" s="34">
        <f t="shared" si="5"/>
        <v>31</v>
      </c>
      <c r="Q51" s="51">
        <f t="shared" si="6"/>
        <v>43</v>
      </c>
      <c r="R51" s="26"/>
    </row>
    <row r="52" spans="1:18" ht="15" customHeight="1" x14ac:dyDescent="0.35">
      <c r="A52" s="27" t="s">
        <v>431</v>
      </c>
      <c r="B52" s="34" t="str">
        <f>IFERROR(VLOOKUP($A52,Liste_J!$C$7:$G$234,5,0),"-")</f>
        <v>H</v>
      </c>
      <c r="C52" s="34" t="str">
        <f>IFERROR(VLOOKUP($A52,Liste_J!$C$7:$G$234,4,0),"-")</f>
        <v>Corbuches</v>
      </c>
      <c r="D52" s="34">
        <f>IFERROR(VLOOKUP($A52,Liste_J!$C$7:$G$234,2,0),"-")</f>
        <v>10.8</v>
      </c>
      <c r="E52" s="34">
        <f>IFERROR(VLOOKUP($A52,'J1'!$B$6:$F$35,5,0),)</f>
        <v>0</v>
      </c>
      <c r="F52" s="34">
        <f>IFERROR(VLOOKUP($A52,'J2'!$B$6:$F$35,5,0),)</f>
        <v>0</v>
      </c>
      <c r="G52" s="34">
        <f>IFERROR(VLOOKUP($A52,'J3'!$B$6:$F$35,5,0),)</f>
        <v>28</v>
      </c>
      <c r="H52" s="34">
        <f>IFERROR(VLOOKUP($A52,'J4'!$B$6:$F$35,5,0),)</f>
        <v>0</v>
      </c>
      <c r="I52" s="34">
        <f>IFERROR(VLOOKUP($A52,'J5'!$B$6:$F$35,5,0),)</f>
        <v>0</v>
      </c>
      <c r="J52" s="34">
        <f>IFERROR(VLOOKUP($A52,'J6'!$B$6:$F$35,5,0),)</f>
        <v>0</v>
      </c>
      <c r="K52" s="34">
        <f>IFERROR(VLOOKUP($A52,'J7'!$B$6:$F$35,5,0),)</f>
        <v>0</v>
      </c>
      <c r="L52" s="34">
        <f>IFERROR(VLOOKUP($A52,'J8'!$B$6:$F$35,5,0),)</f>
        <v>0</v>
      </c>
      <c r="M52" s="34">
        <f>IFERROR(VLOOKUP($A52,'J9'!$B$6:$F$35,5,0),)</f>
        <v>0</v>
      </c>
      <c r="N52" s="34">
        <f>IFERROR(VLOOKUP($A52,'J10'!$B$6:$F$35,5,0),)</f>
        <v>0</v>
      </c>
      <c r="O52" s="34">
        <f t="shared" si="4"/>
        <v>1</v>
      </c>
      <c r="P52" s="34">
        <f t="shared" si="5"/>
        <v>28</v>
      </c>
      <c r="Q52" s="51">
        <f t="shared" si="6"/>
        <v>44</v>
      </c>
      <c r="R52" s="54"/>
    </row>
    <row r="53" spans="1:18" ht="15" customHeight="1" x14ac:dyDescent="0.35">
      <c r="A53" s="27" t="s">
        <v>160</v>
      </c>
      <c r="B53" s="34" t="str">
        <f>IFERROR(VLOOKUP($A53,Liste_J!$C$7:$G$234,5,0),"-")</f>
        <v>H</v>
      </c>
      <c r="C53" s="34" t="str">
        <f>IFERROR(VLOOKUP($A53,Liste_J!$C$7:$G$234,4,0),"-")</f>
        <v>Chevry</v>
      </c>
      <c r="D53" s="34">
        <f>IFERROR(VLOOKUP($A53,Liste_J!$C$7:$G$234,2,0),"-")</f>
        <v>23.1</v>
      </c>
      <c r="E53" s="34">
        <f>IFERROR(VLOOKUP($A53,'J1'!$B$6:$F$35,5,0),)</f>
        <v>0</v>
      </c>
      <c r="F53" s="34">
        <f>IFERROR(VLOOKUP($A53,'J2'!$B$6:$F$35,5,0),)</f>
        <v>0</v>
      </c>
      <c r="G53" s="34">
        <f>IFERROR(VLOOKUP($A53,'J3'!$B$6:$F$35,5,0),)</f>
        <v>0</v>
      </c>
      <c r="H53" s="34">
        <f>IFERROR(VLOOKUP($A53,'J4'!$B$6:$F$35,5,0),)</f>
        <v>16</v>
      </c>
      <c r="I53" s="34">
        <f>IFERROR(VLOOKUP($A53,'J5'!$B$6:$F$35,5,0),)</f>
        <v>0</v>
      </c>
      <c r="J53" s="34">
        <f>IFERROR(VLOOKUP($A53,'J6'!$B$6:$F$35,5,0),)</f>
        <v>0</v>
      </c>
      <c r="K53" s="34">
        <f>IFERROR(VLOOKUP($A53,'J7'!$B$6:$F$35,5,0),)</f>
        <v>0</v>
      </c>
      <c r="L53" s="34">
        <f>IFERROR(VLOOKUP($A53,'J8'!$B$6:$F$35,5,0),)</f>
        <v>2</v>
      </c>
      <c r="M53" s="34">
        <f>IFERROR(VLOOKUP($A53,'J9'!$B$6:$F$35,5,0),)</f>
        <v>10</v>
      </c>
      <c r="N53" s="34">
        <f>IFERROR(VLOOKUP($A53,'J10'!$B$6:$F$35,5,0),)</f>
        <v>0</v>
      </c>
      <c r="O53" s="34">
        <f t="shared" si="4"/>
        <v>3</v>
      </c>
      <c r="P53" s="34">
        <f t="shared" si="5"/>
        <v>28</v>
      </c>
      <c r="Q53" s="51">
        <f t="shared" si="6"/>
        <v>44</v>
      </c>
      <c r="R53" s="26"/>
    </row>
    <row r="54" spans="1:18" ht="15" customHeight="1" x14ac:dyDescent="0.35">
      <c r="A54" s="27" t="s">
        <v>360</v>
      </c>
      <c r="B54" s="34" t="str">
        <f>IFERROR(VLOOKUP($A54,Liste_J!$C$7:$G$234,5,0),"-")</f>
        <v>H</v>
      </c>
      <c r="C54" s="34" t="str">
        <f>IFERROR(VLOOKUP($A54,Liste_J!$C$7:$G$234,4,0),"-")</f>
        <v>Corbuches</v>
      </c>
      <c r="D54" s="34">
        <f>IFERROR(VLOOKUP($A54,Liste_J!$C$7:$G$234,2,0),"-")</f>
        <v>21.8</v>
      </c>
      <c r="E54" s="34">
        <f>IFERROR(VLOOKUP($A54,'J1'!$B$6:$F$35,5,0),)</f>
        <v>0</v>
      </c>
      <c r="F54" s="34">
        <f>IFERROR(VLOOKUP($A54,'J2'!$B$6:$F$35,5,0),)</f>
        <v>11</v>
      </c>
      <c r="G54" s="34">
        <f>IFERROR(VLOOKUP($A54,'J3'!$B$6:$F$35,5,0),)</f>
        <v>0</v>
      </c>
      <c r="H54" s="34">
        <f>IFERROR(VLOOKUP($A54,'J4'!$B$6:$F$35,5,0),)</f>
        <v>0</v>
      </c>
      <c r="I54" s="34">
        <f>IFERROR(VLOOKUP($A54,'J5'!$B$6:$F$35,5,0),)</f>
        <v>0</v>
      </c>
      <c r="J54" s="34">
        <f>IFERROR(VLOOKUP($A54,'J6'!$B$6:$F$35,5,0),)</f>
        <v>0</v>
      </c>
      <c r="K54" s="34">
        <f>IFERROR(VLOOKUP($A54,'J7'!$B$6:$F$35,5,0),)</f>
        <v>0</v>
      </c>
      <c r="L54" s="34">
        <f>IFERROR(VLOOKUP($A54,'J8'!$B$6:$F$35,5,0),)</f>
        <v>16</v>
      </c>
      <c r="M54" s="34">
        <f>IFERROR(VLOOKUP($A54,'J9'!$B$6:$F$35,5,0),)</f>
        <v>0</v>
      </c>
      <c r="N54" s="34">
        <f>IFERROR(VLOOKUP($A54,'J10'!$B$6:$F$35,5,0),)</f>
        <v>0</v>
      </c>
      <c r="O54" s="34">
        <f t="shared" si="4"/>
        <v>2</v>
      </c>
      <c r="P54" s="34">
        <f t="shared" si="5"/>
        <v>27</v>
      </c>
      <c r="Q54" s="51">
        <f t="shared" si="6"/>
        <v>46</v>
      </c>
      <c r="R54" s="26"/>
    </row>
    <row r="55" spans="1:18" ht="15" customHeight="1" x14ac:dyDescent="0.35">
      <c r="A55" s="7" t="s">
        <v>401</v>
      </c>
      <c r="B55" s="34" t="str">
        <f>IFERROR(VLOOKUP($A55,Liste_J!$C$7:$G$234,5,0),"-")</f>
        <v>H</v>
      </c>
      <c r="C55" s="34" t="str">
        <f>IFERROR(VLOOKUP($A55,Liste_J!$C$7:$G$234,4,0),"-")</f>
        <v>ASGAF</v>
      </c>
      <c r="D55" s="34">
        <f>IFERROR(VLOOKUP($A55,Liste_J!$C$7:$G$234,2,0),"-")</f>
        <v>22.9</v>
      </c>
      <c r="E55" s="34">
        <f>IFERROR(VLOOKUP($A55,'J1'!$B$6:$F$35,5,0),)</f>
        <v>16</v>
      </c>
      <c r="F55" s="34">
        <f>IFERROR(VLOOKUP($A55,'J2'!$B$6:$F$35,5,0),)</f>
        <v>0</v>
      </c>
      <c r="G55" s="34">
        <f>IFERROR(VLOOKUP($A55,'J3'!$B$6:$F$35,5,0),)</f>
        <v>0</v>
      </c>
      <c r="H55" s="34">
        <f>IFERROR(VLOOKUP($A55,'J4'!$B$6:$F$35,5,0),)</f>
        <v>0</v>
      </c>
      <c r="I55" s="34">
        <f>IFERROR(VLOOKUP($A55,'J5'!$B$6:$F$35,5,0),)</f>
        <v>0</v>
      </c>
      <c r="J55" s="34">
        <f>IFERROR(VLOOKUP($A55,'J6'!$B$6:$F$35,5,0),)</f>
        <v>0</v>
      </c>
      <c r="K55" s="34">
        <f>IFERROR(VLOOKUP($A55,'J7'!$B$6:$F$35,5,0),)</f>
        <v>0</v>
      </c>
      <c r="L55" s="34">
        <f>IFERROR(VLOOKUP($A55,'J8'!$B$6:$F$35,5,0),)</f>
        <v>10</v>
      </c>
      <c r="M55" s="34">
        <f>IFERROR(VLOOKUP($A55,'J9'!$B$6:$F$35,5,0),)</f>
        <v>0</v>
      </c>
      <c r="N55" s="34">
        <f>IFERROR(VLOOKUP($A55,'J10'!$B$6:$F$35,5,0),)</f>
        <v>0</v>
      </c>
      <c r="O55" s="34">
        <f t="shared" si="4"/>
        <v>2</v>
      </c>
      <c r="P55" s="34">
        <f t="shared" si="5"/>
        <v>26</v>
      </c>
      <c r="Q55" s="51">
        <f t="shared" si="6"/>
        <v>47</v>
      </c>
      <c r="R55" s="26"/>
    </row>
    <row r="56" spans="1:18" ht="15" customHeight="1" x14ac:dyDescent="0.35">
      <c r="A56" s="7" t="s">
        <v>402</v>
      </c>
      <c r="B56" s="34" t="str">
        <f>IFERROR(VLOOKUP($A56,Liste_J!$C$7:$G$234,5,0),"-")</f>
        <v>H</v>
      </c>
      <c r="C56" s="34" t="str">
        <f>IFERROR(VLOOKUP($A56,Liste_J!$C$7:$G$234,4,0),"-")</f>
        <v>ASGAF</v>
      </c>
      <c r="D56" s="34">
        <f>IFERROR(VLOOKUP($A56,Liste_J!$C$7:$G$234,2,0),"-")</f>
        <v>13.3</v>
      </c>
      <c r="E56" s="34">
        <f>IFERROR(VLOOKUP($A56,'J1'!$B$6:$F$35,5,0),)</f>
        <v>16</v>
      </c>
      <c r="F56" s="34">
        <f>IFERROR(VLOOKUP($A56,'J2'!$B$6:$F$35,5,0),)</f>
        <v>0</v>
      </c>
      <c r="G56" s="34">
        <f>IFERROR(VLOOKUP($A56,'J3'!$B$6:$F$35,5,0),)</f>
        <v>0</v>
      </c>
      <c r="H56" s="34">
        <f>IFERROR(VLOOKUP($A56,'J4'!$B$6:$F$35,5,0),)</f>
        <v>0</v>
      </c>
      <c r="I56" s="34">
        <f>IFERROR(VLOOKUP($A56,'J5'!$B$6:$F$35,5,0),)</f>
        <v>0</v>
      </c>
      <c r="J56" s="34">
        <f>IFERROR(VLOOKUP($A56,'J6'!$B$6:$F$35,5,0),)</f>
        <v>0</v>
      </c>
      <c r="K56" s="34">
        <f>IFERROR(VLOOKUP($A56,'J7'!$B$6:$F$35,5,0),)</f>
        <v>0</v>
      </c>
      <c r="L56" s="34">
        <f>IFERROR(VLOOKUP($A56,'J8'!$B$6:$F$35,5,0),)</f>
        <v>10</v>
      </c>
      <c r="M56" s="34">
        <f>IFERROR(VLOOKUP($A56,'J9'!$B$6:$F$35,5,0),)</f>
        <v>0</v>
      </c>
      <c r="N56" s="34">
        <f>IFERROR(VLOOKUP($A56,'J10'!$B$6:$F$35,5,0),)</f>
        <v>0</v>
      </c>
      <c r="O56" s="34">
        <f t="shared" si="4"/>
        <v>2</v>
      </c>
      <c r="P56" s="34">
        <f t="shared" si="5"/>
        <v>26</v>
      </c>
      <c r="Q56" s="51">
        <f t="shared" si="6"/>
        <v>47</v>
      </c>
      <c r="R56" s="26"/>
    </row>
    <row r="57" spans="1:18" ht="15" customHeight="1" x14ac:dyDescent="0.35">
      <c r="A57" s="7" t="s">
        <v>362</v>
      </c>
      <c r="B57" s="34" t="str">
        <f>IFERROR(VLOOKUP($A57,Liste_J!$C$7:$G$234,5,0),"-")</f>
        <v>H</v>
      </c>
      <c r="C57" s="34" t="str">
        <f>IFERROR(VLOOKUP($A57,Liste_J!$C$7:$G$234,4,0),"-")</f>
        <v>ASGAF</v>
      </c>
      <c r="D57" s="34">
        <f>IFERROR(VLOOKUP($A57,Liste_J!$C$7:$G$234,2,0),"-")</f>
        <v>7.2</v>
      </c>
      <c r="E57" s="34">
        <f>IFERROR(VLOOKUP($A57,'J1'!$B$6:$F$35,5,0),)</f>
        <v>0</v>
      </c>
      <c r="F57" s="34">
        <f>IFERROR(VLOOKUP($A57,'J2'!$B$6:$F$35,5,0),)</f>
        <v>0</v>
      </c>
      <c r="G57" s="34">
        <f>IFERROR(VLOOKUP($A57,'J3'!$B$6:$F$35,5,0),)</f>
        <v>0</v>
      </c>
      <c r="H57" s="34">
        <f>IFERROR(VLOOKUP($A57,'J4'!$B$6:$F$35,5,0),)</f>
        <v>0</v>
      </c>
      <c r="I57" s="34">
        <f>IFERROR(VLOOKUP($A57,'J5'!$B$6:$F$35,5,0),)</f>
        <v>26</v>
      </c>
      <c r="J57" s="34">
        <f>IFERROR(VLOOKUP($A57,'J6'!$B$6:$F$35,5,0),)</f>
        <v>0</v>
      </c>
      <c r="K57" s="34">
        <f>IFERROR(VLOOKUP($A57,'J7'!$B$6:$F$35,5,0),)</f>
        <v>0</v>
      </c>
      <c r="L57" s="34">
        <f>IFERROR(VLOOKUP($A57,'J8'!$B$6:$F$35,5,0),)</f>
        <v>0</v>
      </c>
      <c r="M57" s="34">
        <f>IFERROR(VLOOKUP($A57,'J9'!$B$6:$F$35,5,0),)</f>
        <v>0</v>
      </c>
      <c r="N57" s="34">
        <f>IFERROR(VLOOKUP($A57,'J10'!$B$6:$F$35,5,0),)</f>
        <v>0</v>
      </c>
      <c r="O57" s="34">
        <f t="shared" si="4"/>
        <v>1</v>
      </c>
      <c r="P57" s="34">
        <f t="shared" si="5"/>
        <v>26</v>
      </c>
      <c r="Q57" s="51">
        <f t="shared" si="6"/>
        <v>47</v>
      </c>
      <c r="R57" s="26"/>
    </row>
    <row r="58" spans="1:18" ht="15" customHeight="1" x14ac:dyDescent="0.35">
      <c r="A58" s="27" t="s">
        <v>335</v>
      </c>
      <c r="B58" s="34" t="str">
        <f>IFERROR(VLOOKUP($A58,Liste_J!$C$7:$G$234,5,0),"-")</f>
        <v>H</v>
      </c>
      <c r="C58" s="34" t="str">
        <f>IFERROR(VLOOKUP($A58,Liste_J!$C$7:$G$234,4,0),"-")</f>
        <v>Réveillon</v>
      </c>
      <c r="D58" s="34">
        <f>IFERROR(VLOOKUP($A58,Liste_J!$C$7:$G$234,2,0),"-")</f>
        <v>25.1</v>
      </c>
      <c r="E58" s="34">
        <f>IFERROR(VLOOKUP($A58,'J1'!$B$6:$F$35,5,0),)</f>
        <v>26</v>
      </c>
      <c r="F58" s="34">
        <f>IFERROR(VLOOKUP($A58,'J2'!$B$6:$F$35,5,0),)</f>
        <v>0</v>
      </c>
      <c r="G58" s="34">
        <f>IFERROR(VLOOKUP($A58,'J3'!$B$6:$F$35,5,0),)</f>
        <v>0</v>
      </c>
      <c r="H58" s="34">
        <f>IFERROR(VLOOKUP($A58,'J4'!$B$6:$F$35,5,0),)</f>
        <v>0</v>
      </c>
      <c r="I58" s="34">
        <f>IFERROR(VLOOKUP($A58,'J5'!$B$6:$F$35,5,0),)</f>
        <v>0</v>
      </c>
      <c r="J58" s="34">
        <f>IFERROR(VLOOKUP($A58,'J6'!$B$6:$F$35,5,0),)</f>
        <v>0</v>
      </c>
      <c r="K58" s="34">
        <f>IFERROR(VLOOKUP($A58,'J7'!$B$6:$F$35,5,0),)</f>
        <v>0</v>
      </c>
      <c r="L58" s="34">
        <f>IFERROR(VLOOKUP($A58,'J8'!$B$6:$F$35,5,0),)</f>
        <v>0</v>
      </c>
      <c r="M58" s="34">
        <f>IFERROR(VLOOKUP($A58,'J9'!$B$6:$F$35,5,0),)</f>
        <v>0</v>
      </c>
      <c r="N58" s="34">
        <f>IFERROR(VLOOKUP($A58,'J10'!$B$6:$F$35,5,0),)</f>
        <v>0</v>
      </c>
      <c r="O58" s="34">
        <f t="shared" si="4"/>
        <v>1</v>
      </c>
      <c r="P58" s="34">
        <f t="shared" si="5"/>
        <v>26</v>
      </c>
      <c r="Q58" s="51">
        <f t="shared" si="6"/>
        <v>47</v>
      </c>
      <c r="R58" s="26"/>
    </row>
    <row r="59" spans="1:18" ht="15" customHeight="1" x14ac:dyDescent="0.35">
      <c r="A59" s="27" t="s">
        <v>413</v>
      </c>
      <c r="B59" s="34" t="str">
        <f>IFERROR(VLOOKUP($A59,Liste_J!$C$7:$G$234,5,0),"-")</f>
        <v>H</v>
      </c>
      <c r="C59" s="34" t="str">
        <f>IFERROR(VLOOKUP($A59,Liste_J!$C$7:$G$234,4,0),"-")</f>
        <v>Réveillon</v>
      </c>
      <c r="D59" s="34">
        <f>IFERROR(VLOOKUP($A59,Liste_J!$C$7:$G$234,2,0),"-")</f>
        <v>28.8</v>
      </c>
      <c r="E59" s="34">
        <f>IFERROR(VLOOKUP($A59,'J1'!$B$6:$F$35,5,0),)</f>
        <v>0</v>
      </c>
      <c r="F59" s="34">
        <f>IFERROR(VLOOKUP($A59,'J2'!$B$6:$F$35,5,0),)</f>
        <v>6</v>
      </c>
      <c r="G59" s="34">
        <f>IFERROR(VLOOKUP($A59,'J3'!$B$6:$F$35,5,0),)</f>
        <v>4</v>
      </c>
      <c r="H59" s="34">
        <f>IFERROR(VLOOKUP($A59,'J4'!$B$6:$F$35,5,0),)</f>
        <v>0</v>
      </c>
      <c r="I59" s="34">
        <f>IFERROR(VLOOKUP($A59,'J5'!$B$6:$F$35,5,0),)</f>
        <v>2</v>
      </c>
      <c r="J59" s="34">
        <f>IFERROR(VLOOKUP($A59,'J6'!$B$6:$F$35,5,0),)</f>
        <v>0</v>
      </c>
      <c r="K59" s="34">
        <f>IFERROR(VLOOKUP($A59,'J7'!$B$6:$F$35,5,0),)</f>
        <v>0</v>
      </c>
      <c r="L59" s="34">
        <f>IFERROR(VLOOKUP($A59,'J8'!$B$6:$F$35,5,0),)</f>
        <v>6</v>
      </c>
      <c r="M59" s="34">
        <f>IFERROR(VLOOKUP($A59,'J9'!$B$6:$F$35,5,0),)</f>
        <v>8</v>
      </c>
      <c r="N59" s="34">
        <f>IFERROR(VLOOKUP($A59,'J10'!$B$6:$F$35,5,0),)</f>
        <v>0</v>
      </c>
      <c r="O59" s="34">
        <f t="shared" si="4"/>
        <v>5</v>
      </c>
      <c r="P59" s="34">
        <f t="shared" si="5"/>
        <v>26</v>
      </c>
      <c r="Q59" s="51">
        <f t="shared" si="6"/>
        <v>47</v>
      </c>
      <c r="R59" s="26"/>
    </row>
    <row r="60" spans="1:18" ht="15" customHeight="1" x14ac:dyDescent="0.35">
      <c r="A60" s="27" t="s">
        <v>151</v>
      </c>
      <c r="B60" s="34" t="str">
        <f>IFERROR(VLOOKUP($A60,Liste_J!$C$7:$G$234,5,0),"-")</f>
        <v>H</v>
      </c>
      <c r="C60" s="34" t="str">
        <f>IFERROR(VLOOKUP($A60,Liste_J!$C$7:$G$234,4,0),"-")</f>
        <v>Chevry</v>
      </c>
      <c r="D60" s="34">
        <f>IFERROR(VLOOKUP($A60,Liste_J!$C$7:$G$234,2,0),"-")</f>
        <v>26.8</v>
      </c>
      <c r="E60" s="34">
        <f>IFERROR(VLOOKUP($A60,'J1'!$B$6:$F$35,5,0),)</f>
        <v>0</v>
      </c>
      <c r="F60" s="34">
        <f>IFERROR(VLOOKUP($A60,'J2'!$B$6:$F$35,5,0),)</f>
        <v>0</v>
      </c>
      <c r="G60" s="34">
        <f>IFERROR(VLOOKUP($A60,'J3'!$B$6:$F$35,5,0),)</f>
        <v>0</v>
      </c>
      <c r="H60" s="34">
        <f>IFERROR(VLOOKUP($A60,'J4'!$B$6:$F$35,5,0),)</f>
        <v>25</v>
      </c>
      <c r="I60" s="34">
        <f>IFERROR(VLOOKUP($A60,'J5'!$B$6:$F$35,5,0),)</f>
        <v>0</v>
      </c>
      <c r="J60" s="34">
        <f>IFERROR(VLOOKUP($A60,'J6'!$B$6:$F$35,5,0),)</f>
        <v>0</v>
      </c>
      <c r="K60" s="34">
        <f>IFERROR(VLOOKUP($A60,'J7'!$B$6:$F$35,5,0),)</f>
        <v>0</v>
      </c>
      <c r="L60" s="34">
        <f>IFERROR(VLOOKUP($A60,'J8'!$B$6:$F$35,5,0),)</f>
        <v>0</v>
      </c>
      <c r="M60" s="34">
        <f>IFERROR(VLOOKUP($A60,'J9'!$B$6:$F$35,5,0),)</f>
        <v>0</v>
      </c>
      <c r="N60" s="34">
        <f>IFERROR(VLOOKUP($A60,'J10'!$B$6:$F$35,5,0),)</f>
        <v>0</v>
      </c>
      <c r="O60" s="34">
        <f t="shared" si="4"/>
        <v>1</v>
      </c>
      <c r="P60" s="34">
        <f t="shared" si="5"/>
        <v>25</v>
      </c>
      <c r="Q60" s="51">
        <f t="shared" si="6"/>
        <v>52</v>
      </c>
      <c r="R60" s="54"/>
    </row>
    <row r="61" spans="1:18" ht="15" customHeight="1" x14ac:dyDescent="0.35">
      <c r="A61" s="27" t="s">
        <v>278</v>
      </c>
      <c r="B61" s="34" t="str">
        <f>IFERROR(VLOOKUP($A61,Liste_J!$C$7:$G$234,5,0),"-")</f>
        <v>-</v>
      </c>
      <c r="C61" s="34" t="str">
        <f>IFERROR(VLOOKUP($A61,Liste_J!$C$7:$G$234,4,0),"-")</f>
        <v>-</v>
      </c>
      <c r="D61" s="34" t="str">
        <f>IFERROR(VLOOKUP($A61,Liste_J!$C$7:$G$234,2,0),"-")</f>
        <v>-</v>
      </c>
      <c r="E61" s="34">
        <f>IFERROR(VLOOKUP($A61,'J1'!$B$6:$F$35,5,0),)</f>
        <v>0</v>
      </c>
      <c r="F61" s="34">
        <f>IFERROR(VLOOKUP($A61,'J2'!$B$6:$F$35,5,0),)</f>
        <v>0</v>
      </c>
      <c r="G61" s="34">
        <f>IFERROR(VLOOKUP($A61,'J3'!$B$6:$F$35,5,0),)</f>
        <v>0</v>
      </c>
      <c r="H61" s="34">
        <f>IFERROR(VLOOKUP($A61,'J4'!$B$6:$F$35,5,0),)</f>
        <v>24</v>
      </c>
      <c r="I61" s="34">
        <f>IFERROR(VLOOKUP($A61,'J5'!$B$6:$F$35,5,0),)</f>
        <v>0</v>
      </c>
      <c r="J61" s="34">
        <f>IFERROR(VLOOKUP($A61,'J6'!$B$6:$F$35,5,0),)</f>
        <v>0</v>
      </c>
      <c r="K61" s="34">
        <f>IFERROR(VLOOKUP($A61,'J7'!$B$6:$F$35,5,0),)</f>
        <v>0</v>
      </c>
      <c r="L61" s="34">
        <f>IFERROR(VLOOKUP($A61,'J8'!$B$6:$F$35,5,0),)</f>
        <v>0</v>
      </c>
      <c r="M61" s="34">
        <f>IFERROR(VLOOKUP($A61,'J9'!$B$6:$F$35,5,0),)</f>
        <v>0</v>
      </c>
      <c r="N61" s="34">
        <f>IFERROR(VLOOKUP($A61,'J10'!$B$6:$F$35,5,0),)</f>
        <v>0</v>
      </c>
      <c r="O61" s="34">
        <f t="shared" si="4"/>
        <v>1</v>
      </c>
      <c r="P61" s="34" t="str">
        <f t="shared" si="5"/>
        <v/>
      </c>
      <c r="Q61" s="51" t="str">
        <f t="shared" si="6"/>
        <v/>
      </c>
      <c r="R61" s="26"/>
    </row>
    <row r="62" spans="1:18" ht="15" customHeight="1" x14ac:dyDescent="0.35">
      <c r="A62" s="7" t="s">
        <v>342</v>
      </c>
      <c r="B62" s="34" t="str">
        <f>IFERROR(VLOOKUP($A62,Liste_J!$C$7:$G$234,5,0),"-")</f>
        <v>H</v>
      </c>
      <c r="C62" s="34" t="str">
        <f>IFERROR(VLOOKUP($A62,Liste_J!$C$7:$G$234,4,0),"-")</f>
        <v>ASGAF</v>
      </c>
      <c r="D62" s="34">
        <f>IFERROR(VLOOKUP($A62,Liste_J!$C$7:$G$234,2,0),"-")</f>
        <v>21.3</v>
      </c>
      <c r="E62" s="34">
        <f>IFERROR(VLOOKUP($A62,'J1'!$B$6:$F$35,5,0),)</f>
        <v>0</v>
      </c>
      <c r="F62" s="34">
        <f>IFERROR(VLOOKUP($A62,'J2'!$B$6:$F$35,5,0),)</f>
        <v>0</v>
      </c>
      <c r="G62" s="34">
        <f>IFERROR(VLOOKUP($A62,'J3'!$B$6:$F$35,5,0),)</f>
        <v>0</v>
      </c>
      <c r="H62" s="34">
        <f>IFERROR(VLOOKUP($A62,'J4'!$B$6:$F$35,5,0),)</f>
        <v>23</v>
      </c>
      <c r="I62" s="34">
        <f>IFERROR(VLOOKUP($A62,'J5'!$B$6:$F$35,5,0),)</f>
        <v>0</v>
      </c>
      <c r="J62" s="34">
        <f>IFERROR(VLOOKUP($A62,'J6'!$B$6:$F$35,5,0),)</f>
        <v>0</v>
      </c>
      <c r="K62" s="34">
        <f>IFERROR(VLOOKUP($A62,'J7'!$B$6:$F$35,5,0),)</f>
        <v>0</v>
      </c>
      <c r="L62" s="34">
        <f>IFERROR(VLOOKUP($A62,'J8'!$B$6:$F$35,5,0),)</f>
        <v>0</v>
      </c>
      <c r="M62" s="34">
        <f>IFERROR(VLOOKUP($A62,'J9'!$B$6:$F$35,5,0),)</f>
        <v>0</v>
      </c>
      <c r="N62" s="34">
        <f>IFERROR(VLOOKUP($A62,'J10'!$B$6:$F$35,5,0),)</f>
        <v>0</v>
      </c>
      <c r="O62" s="34">
        <f t="shared" si="4"/>
        <v>1</v>
      </c>
      <c r="P62" s="34">
        <f t="shared" si="5"/>
        <v>23</v>
      </c>
      <c r="Q62" s="51">
        <f t="shared" si="6"/>
        <v>53</v>
      </c>
      <c r="R62" s="26"/>
    </row>
    <row r="63" spans="1:18" ht="15" customHeight="1" x14ac:dyDescent="0.35">
      <c r="A63" s="7" t="s">
        <v>204</v>
      </c>
      <c r="B63" s="34" t="str">
        <f>IFERROR(VLOOKUP($A63,Liste_J!$C$7:$G$234,5,0),"-")</f>
        <v>H</v>
      </c>
      <c r="C63" s="34" t="str">
        <f>IFERROR(VLOOKUP($A63,Liste_J!$C$7:$G$234,4,0),"-")</f>
        <v>Chevannes</v>
      </c>
      <c r="D63" s="34">
        <f>IFERROR(VLOOKUP($A63,Liste_J!$C$7:$G$234,2,0),"-")</f>
        <v>18.399999999999999</v>
      </c>
      <c r="E63" s="34">
        <f>IFERROR(VLOOKUP($A63,'J1'!$B$6:$F$35,5,0),)</f>
        <v>0</v>
      </c>
      <c r="F63" s="34">
        <f>IFERROR(VLOOKUP($A63,'J2'!$B$6:$F$35,5,0),)</f>
        <v>0</v>
      </c>
      <c r="G63" s="34">
        <f>IFERROR(VLOOKUP($A63,'J3'!$B$6:$F$35,5,0),)</f>
        <v>0</v>
      </c>
      <c r="H63" s="34">
        <f>IFERROR(VLOOKUP($A63,'J4'!$B$6:$F$35,5,0),)</f>
        <v>0</v>
      </c>
      <c r="I63" s="34">
        <f>IFERROR(VLOOKUP($A63,'J5'!$B$6:$F$35,5,0),)</f>
        <v>0</v>
      </c>
      <c r="J63" s="34">
        <f>IFERROR(VLOOKUP($A63,'J6'!$B$6:$F$35,5,0),)</f>
        <v>7</v>
      </c>
      <c r="K63" s="34">
        <f>IFERROR(VLOOKUP($A63,'J7'!$B$6:$F$35,5,0),)</f>
        <v>0</v>
      </c>
      <c r="L63" s="34">
        <f>IFERROR(VLOOKUP($A63,'J8'!$B$6:$F$35,5,0),)</f>
        <v>0</v>
      </c>
      <c r="M63" s="34">
        <f>IFERROR(VLOOKUP($A63,'J9'!$B$6:$F$35,5,0),)</f>
        <v>16</v>
      </c>
      <c r="N63" s="34">
        <f>IFERROR(VLOOKUP($A63,'J10'!$B$6:$F$35,5,0),)</f>
        <v>0</v>
      </c>
      <c r="O63" s="34">
        <f t="shared" si="4"/>
        <v>2</v>
      </c>
      <c r="P63" s="34">
        <f t="shared" si="5"/>
        <v>23</v>
      </c>
      <c r="Q63" s="51">
        <f t="shared" si="6"/>
        <v>53</v>
      </c>
      <c r="R63" s="26"/>
    </row>
    <row r="64" spans="1:18" ht="15" customHeight="1" x14ac:dyDescent="0.35">
      <c r="A64" s="7" t="s">
        <v>184</v>
      </c>
      <c r="B64" s="34" t="str">
        <f>IFERROR(VLOOKUP($A64,Liste_J!$C$7:$G$234,5,0),"-")</f>
        <v>H</v>
      </c>
      <c r="C64" s="34" t="str">
        <f>IFERROR(VLOOKUP($A64,Liste_J!$C$7:$G$234,4,0),"-")</f>
        <v>Chevannes</v>
      </c>
      <c r="D64" s="34">
        <f>IFERROR(VLOOKUP($A64,Liste_J!$C$7:$G$234,2,0),"-")</f>
        <v>17.899999999999999</v>
      </c>
      <c r="E64" s="34">
        <f>IFERROR(VLOOKUP($A64,'J1'!$B$6:$F$35,5,0),)</f>
        <v>0</v>
      </c>
      <c r="F64" s="34">
        <f>IFERROR(VLOOKUP($A64,'J2'!$B$6:$F$35,5,0),)</f>
        <v>0</v>
      </c>
      <c r="G64" s="34">
        <f>IFERROR(VLOOKUP($A64,'J3'!$B$6:$F$35,5,0),)</f>
        <v>0</v>
      </c>
      <c r="H64" s="34">
        <f>IFERROR(VLOOKUP($A64,'J4'!$B$6:$F$35,5,0),)</f>
        <v>0</v>
      </c>
      <c r="I64" s="34">
        <f>IFERROR(VLOOKUP($A64,'J5'!$B$6:$F$35,5,0),)</f>
        <v>18</v>
      </c>
      <c r="J64" s="34">
        <f>IFERROR(VLOOKUP($A64,'J6'!$B$6:$F$35,5,0),)</f>
        <v>0</v>
      </c>
      <c r="K64" s="34">
        <f>IFERROR(VLOOKUP($A64,'J7'!$B$6:$F$35,5,0),)</f>
        <v>0</v>
      </c>
      <c r="L64" s="34">
        <f>IFERROR(VLOOKUP($A64,'J8'!$B$6:$F$35,5,0),)</f>
        <v>0</v>
      </c>
      <c r="M64" s="34">
        <f>IFERROR(VLOOKUP($A64,'J9'!$B$6:$F$35,5,0),)</f>
        <v>3</v>
      </c>
      <c r="N64" s="34">
        <f>IFERROR(VLOOKUP($A64,'J10'!$B$6:$F$35,5,0),)</f>
        <v>0</v>
      </c>
      <c r="O64" s="34">
        <f t="shared" si="4"/>
        <v>2</v>
      </c>
      <c r="P64" s="34">
        <f t="shared" si="5"/>
        <v>21</v>
      </c>
      <c r="Q64" s="51">
        <f t="shared" si="6"/>
        <v>55</v>
      </c>
      <c r="R64" s="26"/>
    </row>
    <row r="65" spans="1:18" ht="15" customHeight="1" x14ac:dyDescent="0.35">
      <c r="A65" s="27" t="s">
        <v>305</v>
      </c>
      <c r="B65" s="34" t="str">
        <f>IFERROR(VLOOKUP($A65,Liste_J!$C$7:$G$234,5,0),"-")</f>
        <v>H</v>
      </c>
      <c r="C65" s="34" t="str">
        <f>IFERROR(VLOOKUP($A65,Liste_J!$C$7:$G$234,4,0),"-")</f>
        <v>Réveillon</v>
      </c>
      <c r="D65" s="34">
        <f>IFERROR(VLOOKUP($A65,Liste_J!$C$7:$G$234,2,0),"-")</f>
        <v>13.2</v>
      </c>
      <c r="E65" s="34">
        <f>IFERROR(VLOOKUP($A65,'J1'!$B$6:$F$35,5,0),)</f>
        <v>0</v>
      </c>
      <c r="F65" s="34">
        <f>IFERROR(VLOOKUP($A65,'J2'!$B$6:$F$35,5,0),)</f>
        <v>0</v>
      </c>
      <c r="G65" s="34">
        <f>IFERROR(VLOOKUP($A65,'J3'!$B$6:$F$35,5,0),)</f>
        <v>0</v>
      </c>
      <c r="H65" s="34">
        <f>IFERROR(VLOOKUP($A65,'J4'!$B$6:$F$35,5,0),)</f>
        <v>0</v>
      </c>
      <c r="I65" s="34">
        <f>IFERROR(VLOOKUP($A65,'J5'!$B$6:$F$35,5,0),)</f>
        <v>0</v>
      </c>
      <c r="J65" s="34">
        <f>IFERROR(VLOOKUP($A65,'J6'!$B$6:$F$35,5,0),)</f>
        <v>6</v>
      </c>
      <c r="K65" s="34">
        <f>IFERROR(VLOOKUP($A65,'J7'!$B$6:$F$35,5,0),)</f>
        <v>14</v>
      </c>
      <c r="L65" s="34">
        <f>IFERROR(VLOOKUP($A65,'J8'!$B$6:$F$35,5,0),)</f>
        <v>0</v>
      </c>
      <c r="M65" s="34">
        <f>IFERROR(VLOOKUP($A65,'J9'!$B$6:$F$35,5,0),)</f>
        <v>0</v>
      </c>
      <c r="N65" s="34">
        <f>IFERROR(VLOOKUP($A65,'J10'!$B$6:$F$35,5,0),)</f>
        <v>0</v>
      </c>
      <c r="O65" s="34">
        <f t="shared" si="4"/>
        <v>2</v>
      </c>
      <c r="P65" s="34">
        <f t="shared" si="5"/>
        <v>20</v>
      </c>
      <c r="Q65" s="51">
        <f t="shared" si="6"/>
        <v>56</v>
      </c>
      <c r="R65" s="26"/>
    </row>
    <row r="66" spans="1:18" ht="15" customHeight="1" x14ac:dyDescent="0.35">
      <c r="A66" s="7" t="s">
        <v>178</v>
      </c>
      <c r="B66" s="34" t="str">
        <f>IFERROR(VLOOKUP($A66,Liste_J!$C$7:$G$234,5,0),"-")</f>
        <v>H</v>
      </c>
      <c r="C66" s="34" t="str">
        <f>IFERROR(VLOOKUP($A66,Liste_J!$C$7:$G$234,4,0),"-")</f>
        <v>Chevannes</v>
      </c>
      <c r="D66" s="34">
        <f>IFERROR(VLOOKUP($A66,Liste_J!$C$7:$G$234,2,0),"-")</f>
        <v>15.1</v>
      </c>
      <c r="E66" s="34">
        <f>IFERROR(VLOOKUP($A66,'J1'!$B$6:$F$35,5,0),)</f>
        <v>20</v>
      </c>
      <c r="F66" s="34">
        <f>IFERROR(VLOOKUP($A66,'J2'!$B$6:$F$35,5,0),)</f>
        <v>0</v>
      </c>
      <c r="G66" s="34">
        <f>IFERROR(VLOOKUP($A66,'J3'!$B$6:$F$35,5,0),)</f>
        <v>0</v>
      </c>
      <c r="H66" s="34">
        <f>IFERROR(VLOOKUP($A66,'J4'!$B$6:$F$35,5,0),)</f>
        <v>0</v>
      </c>
      <c r="I66" s="34">
        <f>IFERROR(VLOOKUP($A66,'J5'!$B$6:$F$35,5,0),)</f>
        <v>0</v>
      </c>
      <c r="J66" s="34">
        <f>IFERROR(VLOOKUP($A66,'J6'!$B$6:$F$35,5,0),)</f>
        <v>0</v>
      </c>
      <c r="K66" s="34">
        <f>IFERROR(VLOOKUP($A66,'J7'!$B$6:$F$35,5,0),)</f>
        <v>0</v>
      </c>
      <c r="L66" s="34">
        <f>IFERROR(VLOOKUP($A66,'J8'!$B$6:$F$35,5,0),)</f>
        <v>0</v>
      </c>
      <c r="M66" s="34">
        <f>IFERROR(VLOOKUP($A66,'J9'!$B$6:$F$35,5,0),)</f>
        <v>0</v>
      </c>
      <c r="N66" s="34">
        <f>IFERROR(VLOOKUP($A66,'J10'!$B$6:$F$35,5,0),)</f>
        <v>0</v>
      </c>
      <c r="O66" s="34">
        <f t="shared" si="4"/>
        <v>1</v>
      </c>
      <c r="P66" s="34">
        <f t="shared" si="5"/>
        <v>20</v>
      </c>
      <c r="Q66" s="51">
        <f t="shared" si="6"/>
        <v>56</v>
      </c>
      <c r="R66" s="26"/>
    </row>
    <row r="67" spans="1:18" ht="15" customHeight="1" x14ac:dyDescent="0.35">
      <c r="A67" s="27" t="s">
        <v>354</v>
      </c>
      <c r="B67" s="34" t="str">
        <f>IFERROR(VLOOKUP($A67,Liste_J!$C$7:$G$234,5,0),"-")</f>
        <v>H</v>
      </c>
      <c r="C67" s="34" t="str">
        <f>IFERROR(VLOOKUP($A67,Liste_J!$C$7:$G$234,4,0),"-")</f>
        <v>Réveillon</v>
      </c>
      <c r="D67" s="34">
        <f>IFERROR(VLOOKUP($A67,Liste_J!$C$7:$G$234,2,0),"-")</f>
        <v>12.4</v>
      </c>
      <c r="E67" s="34">
        <f>IFERROR(VLOOKUP($A67,'J1'!$B$6:$F$35,5,0),)</f>
        <v>0</v>
      </c>
      <c r="F67" s="34">
        <f>IFERROR(VLOOKUP($A67,'J2'!$B$6:$F$35,5,0),)</f>
        <v>0</v>
      </c>
      <c r="G67" s="34">
        <f>IFERROR(VLOOKUP($A67,'J3'!$B$6:$F$35,5,0),)</f>
        <v>0</v>
      </c>
      <c r="H67" s="34">
        <f>IFERROR(VLOOKUP($A67,'J4'!$B$6:$F$35,5,0),)</f>
        <v>0</v>
      </c>
      <c r="I67" s="34">
        <f>IFERROR(VLOOKUP($A67,'J5'!$B$6:$F$35,5,0),)</f>
        <v>0</v>
      </c>
      <c r="J67" s="34">
        <f>IFERROR(VLOOKUP($A67,'J6'!$B$6:$F$35,5,0),)</f>
        <v>0</v>
      </c>
      <c r="K67" s="34">
        <f>IFERROR(VLOOKUP($A67,'J7'!$B$6:$F$35,5,0),)</f>
        <v>0</v>
      </c>
      <c r="L67" s="34">
        <f>IFERROR(VLOOKUP($A67,'J8'!$B$6:$F$35,5,0),)</f>
        <v>20</v>
      </c>
      <c r="M67" s="34">
        <f>IFERROR(VLOOKUP($A67,'J9'!$B$6:$F$35,5,0),)</f>
        <v>0</v>
      </c>
      <c r="N67" s="34">
        <f>IFERROR(VLOOKUP($A67,'J10'!$B$6:$F$35,5,0),)</f>
        <v>0</v>
      </c>
      <c r="O67" s="34">
        <f t="shared" si="4"/>
        <v>1</v>
      </c>
      <c r="P67" s="34">
        <f t="shared" si="5"/>
        <v>20</v>
      </c>
      <c r="Q67" s="51">
        <f t="shared" si="6"/>
        <v>56</v>
      </c>
      <c r="R67" s="26"/>
    </row>
    <row r="68" spans="1:18" ht="15" customHeight="1" x14ac:dyDescent="0.35">
      <c r="A68" s="27" t="s">
        <v>445</v>
      </c>
      <c r="B68" s="34" t="str">
        <f>IFERROR(VLOOKUP($A68,Liste_J!$C$7:$G$234,5,0),"-")</f>
        <v>H</v>
      </c>
      <c r="C68" s="34" t="str">
        <f>IFERROR(VLOOKUP($A68,Liste_J!$C$7:$G$234,4,0),"-")</f>
        <v>Chevry</v>
      </c>
      <c r="D68" s="34">
        <f>IFERROR(VLOOKUP($A68,Liste_J!$C$7:$G$234,2,0),"-")</f>
        <v>32.700000000000003</v>
      </c>
      <c r="E68" s="34">
        <f>IFERROR(VLOOKUP($A68,'J1'!$B$6:$F$35,5,0),)</f>
        <v>0</v>
      </c>
      <c r="F68" s="34">
        <f>IFERROR(VLOOKUP($A68,'J2'!$B$6:$F$35,5,0),)</f>
        <v>0</v>
      </c>
      <c r="G68" s="34">
        <f>IFERROR(VLOOKUP($A68,'J3'!$B$6:$F$35,5,0),)</f>
        <v>0</v>
      </c>
      <c r="H68" s="34">
        <f>IFERROR(VLOOKUP($A68,'J4'!$B$6:$F$35,5,0),)</f>
        <v>0</v>
      </c>
      <c r="I68" s="34">
        <f>IFERROR(VLOOKUP($A68,'J5'!$B$6:$F$35,5,0),)</f>
        <v>8</v>
      </c>
      <c r="J68" s="34">
        <f>IFERROR(VLOOKUP($A68,'J6'!$B$6:$F$35,5,0),)</f>
        <v>0</v>
      </c>
      <c r="K68" s="34">
        <f>IFERROR(VLOOKUP($A68,'J7'!$B$6:$F$35,5,0),)</f>
        <v>6</v>
      </c>
      <c r="L68" s="34">
        <f>IFERROR(VLOOKUP($A68,'J8'!$B$6:$F$35,5,0),)</f>
        <v>0</v>
      </c>
      <c r="M68" s="34">
        <f>IFERROR(VLOOKUP($A68,'J9'!$B$6:$F$35,5,0),)</f>
        <v>6</v>
      </c>
      <c r="N68" s="34">
        <f>IFERROR(VLOOKUP($A68,'J10'!$B$6:$F$35,5,0),)</f>
        <v>0</v>
      </c>
      <c r="O68" s="34">
        <f t="shared" si="4"/>
        <v>3</v>
      </c>
      <c r="P68" s="34">
        <f t="shared" si="5"/>
        <v>20</v>
      </c>
      <c r="Q68" s="51">
        <f t="shared" si="6"/>
        <v>56</v>
      </c>
      <c r="R68" s="26"/>
    </row>
    <row r="69" spans="1:18" ht="15" customHeight="1" x14ac:dyDescent="0.35">
      <c r="A69" s="7" t="s">
        <v>442</v>
      </c>
      <c r="B69" s="34" t="str">
        <f>IFERROR(VLOOKUP($A69,Liste_J!$C$7:$G$234,5,0),"-")</f>
        <v>H</v>
      </c>
      <c r="C69" s="34" t="str">
        <f>IFERROR(VLOOKUP($A69,Liste_J!$C$7:$G$234,4,0),"-")</f>
        <v>ASGAF</v>
      </c>
      <c r="D69" s="34">
        <f>IFERROR(VLOOKUP($A69,Liste_J!$C$7:$G$234,2,0),"-")</f>
        <v>14.3</v>
      </c>
      <c r="E69" s="34">
        <f>IFERROR(VLOOKUP($A69,'J1'!$B$6:$F$35,5,0),)</f>
        <v>0</v>
      </c>
      <c r="F69" s="34">
        <f>IFERROR(VLOOKUP($A69,'J2'!$B$6:$F$35,5,0),)</f>
        <v>0</v>
      </c>
      <c r="G69" s="34">
        <f>IFERROR(VLOOKUP($A69,'J3'!$B$6:$F$35,5,0),)</f>
        <v>0</v>
      </c>
      <c r="H69" s="34">
        <f>IFERROR(VLOOKUP($A69,'J4'!$B$6:$F$35,5,0),)</f>
        <v>0</v>
      </c>
      <c r="I69" s="34">
        <f>IFERROR(VLOOKUP($A69,'J5'!$B$6:$F$35,5,0),)</f>
        <v>14</v>
      </c>
      <c r="J69" s="34">
        <f>IFERROR(VLOOKUP($A69,'J6'!$B$6:$F$35,5,0),)</f>
        <v>0</v>
      </c>
      <c r="K69" s="34">
        <f>IFERROR(VLOOKUP($A69,'J7'!$B$6:$F$35,5,0),)</f>
        <v>0</v>
      </c>
      <c r="L69" s="34">
        <f>IFERROR(VLOOKUP($A69,'J8'!$B$6:$F$35,5,0),)</f>
        <v>4</v>
      </c>
      <c r="M69" s="34">
        <f>IFERROR(VLOOKUP($A69,'J9'!$B$6:$F$35,5,0),)</f>
        <v>0</v>
      </c>
      <c r="N69" s="34">
        <f>IFERROR(VLOOKUP($A69,'J10'!$B$6:$F$35,5,0),)</f>
        <v>0</v>
      </c>
      <c r="O69" s="34">
        <f t="shared" si="4"/>
        <v>2</v>
      </c>
      <c r="P69" s="34">
        <f t="shared" si="5"/>
        <v>18</v>
      </c>
      <c r="Q69" s="51">
        <f t="shared" si="6"/>
        <v>60</v>
      </c>
      <c r="R69" s="26"/>
    </row>
    <row r="70" spans="1:18" ht="15" customHeight="1" x14ac:dyDescent="0.35">
      <c r="A70" s="27" t="s">
        <v>269</v>
      </c>
      <c r="B70" s="34" t="str">
        <f>IFERROR(VLOOKUP($A70,Liste_J!$C$7:$G$234,5,0),"-")</f>
        <v>H</v>
      </c>
      <c r="C70" s="34" t="str">
        <f>IFERROR(VLOOKUP($A70,Liste_J!$C$7:$G$234,4,0),"-")</f>
        <v>Chevry</v>
      </c>
      <c r="D70" s="34">
        <f>IFERROR(VLOOKUP($A70,Liste_J!$C$7:$G$234,2,0),"-")</f>
        <v>25.2</v>
      </c>
      <c r="E70" s="34">
        <f>IFERROR(VLOOKUP($A70,'J1'!$B$6:$F$35,5,0),)</f>
        <v>0</v>
      </c>
      <c r="F70" s="34">
        <f>IFERROR(VLOOKUP($A70,'J2'!$B$6:$F$35,5,0),)</f>
        <v>0</v>
      </c>
      <c r="G70" s="34">
        <f>IFERROR(VLOOKUP($A70,'J3'!$B$6:$F$35,5,0),)</f>
        <v>0</v>
      </c>
      <c r="H70" s="34">
        <f>IFERROR(VLOOKUP($A70,'J4'!$B$6:$F$35,5,0),)</f>
        <v>10</v>
      </c>
      <c r="I70" s="34">
        <f>IFERROR(VLOOKUP($A70,'J5'!$B$6:$F$35,5,0),)</f>
        <v>0</v>
      </c>
      <c r="J70" s="34">
        <f>IFERROR(VLOOKUP($A70,'J6'!$B$6:$F$35,5,0),)</f>
        <v>0</v>
      </c>
      <c r="K70" s="34">
        <f>IFERROR(VLOOKUP($A70,'J7'!$B$6:$F$35,5,0),)</f>
        <v>8</v>
      </c>
      <c r="L70" s="34">
        <f>IFERROR(VLOOKUP($A70,'J8'!$B$6:$F$35,5,0),)</f>
        <v>0</v>
      </c>
      <c r="M70" s="34">
        <f>IFERROR(VLOOKUP($A70,'J9'!$B$6:$F$35,5,0),)</f>
        <v>0</v>
      </c>
      <c r="N70" s="34">
        <f>IFERROR(VLOOKUP($A70,'J10'!$B$6:$F$35,5,0),)</f>
        <v>0</v>
      </c>
      <c r="O70" s="34">
        <f t="shared" si="4"/>
        <v>2</v>
      </c>
      <c r="P70" s="34">
        <f t="shared" si="5"/>
        <v>18</v>
      </c>
      <c r="Q70" s="51">
        <f t="shared" si="6"/>
        <v>60</v>
      </c>
      <c r="R70" s="26"/>
    </row>
    <row r="71" spans="1:18" ht="15" customHeight="1" x14ac:dyDescent="0.35">
      <c r="A71" s="27" t="s">
        <v>461</v>
      </c>
      <c r="B71" s="34" t="str">
        <f>IFERROR(VLOOKUP($A71,Liste_J!$C$7:$G$234,5,0),"-")</f>
        <v>H</v>
      </c>
      <c r="C71" s="34" t="str">
        <f>IFERROR(VLOOKUP($A71,Liste_J!$C$7:$G$234,4,0),"-")</f>
        <v>Réveillon</v>
      </c>
      <c r="D71" s="34">
        <f>IFERROR(VLOOKUP($A71,Liste_J!$C$7:$G$234,2,0),"-")</f>
        <v>15.8</v>
      </c>
      <c r="E71" s="34">
        <f>IFERROR(VLOOKUP($A71,'J1'!$B$6:$F$35,5,0),)</f>
        <v>0</v>
      </c>
      <c r="F71" s="34">
        <f>IFERROR(VLOOKUP($A71,'J2'!$B$6:$F$35,5,0),)</f>
        <v>0</v>
      </c>
      <c r="G71" s="34">
        <f>IFERROR(VLOOKUP($A71,'J3'!$B$6:$F$35,5,0),)</f>
        <v>0</v>
      </c>
      <c r="H71" s="34">
        <f>IFERROR(VLOOKUP($A71,'J4'!$B$6:$F$35,5,0),)</f>
        <v>0</v>
      </c>
      <c r="I71" s="34">
        <f>IFERROR(VLOOKUP($A71,'J5'!$B$6:$F$35,5,0),)</f>
        <v>0</v>
      </c>
      <c r="J71" s="34">
        <f>IFERROR(VLOOKUP($A71,'J6'!$B$6:$F$35,5,0),)</f>
        <v>0</v>
      </c>
      <c r="K71" s="34">
        <f>IFERROR(VLOOKUP($A71,'J7'!$B$6:$F$35,5,0),)</f>
        <v>0</v>
      </c>
      <c r="L71" s="34">
        <f>IFERROR(VLOOKUP($A71,'J8'!$B$6:$F$35,5,0),)</f>
        <v>18</v>
      </c>
      <c r="M71" s="34">
        <f>IFERROR(VLOOKUP($A71,'J9'!$B$6:$F$35,5,0),)</f>
        <v>0</v>
      </c>
      <c r="N71" s="34">
        <f>IFERROR(VLOOKUP($A71,'J10'!$B$6:$F$35,5,0),)</f>
        <v>0</v>
      </c>
      <c r="O71" s="34">
        <f t="shared" si="4"/>
        <v>1</v>
      </c>
      <c r="P71" s="34">
        <f t="shared" si="5"/>
        <v>18</v>
      </c>
      <c r="Q71" s="51">
        <f t="shared" si="6"/>
        <v>60</v>
      </c>
      <c r="R71" s="26"/>
    </row>
    <row r="72" spans="1:18" ht="15" customHeight="1" x14ac:dyDescent="0.35">
      <c r="A72" s="27" t="s">
        <v>111</v>
      </c>
      <c r="B72" s="34" t="str">
        <f>IFERROR(VLOOKUP($A72,Liste_J!$C$7:$G$234,5,0),"-")</f>
        <v>H</v>
      </c>
      <c r="C72" s="34" t="str">
        <f>IFERROR(VLOOKUP($A72,Liste_J!$C$7:$G$234,4,0),"-")</f>
        <v>Chevry</v>
      </c>
      <c r="D72" s="34">
        <f>IFERROR(VLOOKUP($A72,Liste_J!$C$7:$G$234,2,0),"-")</f>
        <v>14.2</v>
      </c>
      <c r="E72" s="34">
        <f>IFERROR(VLOOKUP($A72,'J1'!$B$6:$F$35,5,0),)</f>
        <v>0</v>
      </c>
      <c r="F72" s="34">
        <f>IFERROR(VLOOKUP($A72,'J2'!$B$6:$F$35,5,0),)</f>
        <v>0</v>
      </c>
      <c r="G72" s="34">
        <f>IFERROR(VLOOKUP($A72,'J3'!$B$6:$F$35,5,0),)</f>
        <v>0</v>
      </c>
      <c r="H72" s="34">
        <f>IFERROR(VLOOKUP($A72,'J4'!$B$6:$F$35,5,0),)</f>
        <v>0</v>
      </c>
      <c r="I72" s="34">
        <f>IFERROR(VLOOKUP($A72,'J5'!$B$6:$F$35,5,0),)</f>
        <v>0</v>
      </c>
      <c r="J72" s="34">
        <f>IFERROR(VLOOKUP($A72,'J6'!$B$6:$F$35,5,0),)</f>
        <v>0</v>
      </c>
      <c r="K72" s="34">
        <f>IFERROR(VLOOKUP($A72,'J7'!$B$6:$F$35,5,0),)</f>
        <v>18</v>
      </c>
      <c r="L72" s="34">
        <f>IFERROR(VLOOKUP($A72,'J8'!$B$6:$F$35,5,0),)</f>
        <v>0</v>
      </c>
      <c r="M72" s="34">
        <f>IFERROR(VLOOKUP($A72,'J9'!$B$6:$F$35,5,0),)</f>
        <v>0</v>
      </c>
      <c r="N72" s="34">
        <f>IFERROR(VLOOKUP($A72,'J10'!$B$6:$F$35,5,0),)</f>
        <v>0</v>
      </c>
      <c r="O72" s="34">
        <f t="shared" si="4"/>
        <v>1</v>
      </c>
      <c r="P72" s="34">
        <f t="shared" si="5"/>
        <v>18</v>
      </c>
      <c r="Q72" s="51">
        <f t="shared" si="6"/>
        <v>60</v>
      </c>
      <c r="R72" s="26"/>
    </row>
    <row r="73" spans="1:18" ht="15" customHeight="1" x14ac:dyDescent="0.35">
      <c r="A73" s="7" t="s">
        <v>293</v>
      </c>
      <c r="B73" s="34" t="str">
        <f>IFERROR(VLOOKUP($A73,Liste_J!$C$7:$G$234,5,0),"-")</f>
        <v>H</v>
      </c>
      <c r="C73" s="34" t="str">
        <f>IFERROR(VLOOKUP($A73,Liste_J!$C$7:$G$234,4,0),"-")</f>
        <v>ASGAF</v>
      </c>
      <c r="D73" s="34">
        <f>IFERROR(VLOOKUP($A73,Liste_J!$C$7:$G$234,2,0),"-")</f>
        <v>21.1</v>
      </c>
      <c r="E73" s="34">
        <f>IFERROR(VLOOKUP($A73,'J1'!$B$6:$F$35,5,0),)</f>
        <v>0</v>
      </c>
      <c r="F73" s="34">
        <f>IFERROR(VLOOKUP($A73,'J2'!$B$6:$F$35,5,0),)</f>
        <v>0</v>
      </c>
      <c r="G73" s="34">
        <f>IFERROR(VLOOKUP($A73,'J3'!$B$6:$F$35,5,0),)</f>
        <v>0</v>
      </c>
      <c r="H73" s="34">
        <f>IFERROR(VLOOKUP($A73,'J4'!$B$6:$F$35,5,0),)</f>
        <v>0</v>
      </c>
      <c r="I73" s="34">
        <f>IFERROR(VLOOKUP($A73,'J5'!$B$6:$F$35,5,0),)</f>
        <v>0</v>
      </c>
      <c r="J73" s="34">
        <f>IFERROR(VLOOKUP($A73,'J6'!$B$6:$F$35,5,0),)</f>
        <v>8</v>
      </c>
      <c r="K73" s="34">
        <f>IFERROR(VLOOKUP($A73,'J7'!$B$6:$F$35,5,0),)</f>
        <v>0</v>
      </c>
      <c r="L73" s="34">
        <f>IFERROR(VLOOKUP($A73,'J8'!$B$6:$F$35,5,0),)</f>
        <v>0</v>
      </c>
      <c r="M73" s="34">
        <f>IFERROR(VLOOKUP($A73,'J9'!$B$6:$F$35,5,0),)</f>
        <v>9</v>
      </c>
      <c r="N73" s="34">
        <f>IFERROR(VLOOKUP($A73,'J10'!$B$6:$F$35,5,0),)</f>
        <v>0</v>
      </c>
      <c r="O73" s="34">
        <f t="shared" ref="O73:O104" si="7">COUNTIF(E73:N73,"&gt;0")</f>
        <v>2</v>
      </c>
      <c r="P73" s="34">
        <f t="shared" ref="P73:P104" si="8">IF((B73="H"),SUM(E73:N73),"")</f>
        <v>17</v>
      </c>
      <c r="Q73" s="51">
        <f t="shared" ref="Q73:Q104" si="9">IFERROR(RANK(P73,$P$9:$P$206),"")</f>
        <v>64</v>
      </c>
      <c r="R73" s="26"/>
    </row>
    <row r="74" spans="1:18" ht="15" customHeight="1" x14ac:dyDescent="0.35">
      <c r="A74" s="7" t="s">
        <v>276</v>
      </c>
      <c r="B74" s="34" t="str">
        <f>IFERROR(VLOOKUP($A74,Liste_J!$C$7:$G$234,5,0),"-")</f>
        <v>H</v>
      </c>
      <c r="C74" s="34" t="str">
        <f>IFERROR(VLOOKUP($A74,Liste_J!$C$7:$G$234,4,0),"-")</f>
        <v>Chevannes</v>
      </c>
      <c r="D74" s="34">
        <f>IFERROR(VLOOKUP($A74,Liste_J!$C$7:$G$234,2,0),"-")</f>
        <v>19.3</v>
      </c>
      <c r="E74" s="34">
        <f>IFERROR(VLOOKUP($A74,'J1'!$B$6:$F$35,5,0),)</f>
        <v>0</v>
      </c>
      <c r="F74" s="34">
        <f>IFERROR(VLOOKUP($A74,'J2'!$B$6:$F$35,5,0),)</f>
        <v>0</v>
      </c>
      <c r="G74" s="34">
        <f>IFERROR(VLOOKUP($A74,'J3'!$B$6:$F$35,5,0),)</f>
        <v>16</v>
      </c>
      <c r="H74" s="34">
        <f>IFERROR(VLOOKUP($A74,'J4'!$B$6:$F$35,5,0),)</f>
        <v>0</v>
      </c>
      <c r="I74" s="34">
        <f>IFERROR(VLOOKUP($A74,'J5'!$B$6:$F$35,5,0),)</f>
        <v>0</v>
      </c>
      <c r="J74" s="34">
        <f>IFERROR(VLOOKUP($A74,'J6'!$B$6:$F$35,5,0),)</f>
        <v>0</v>
      </c>
      <c r="K74" s="34">
        <f>IFERROR(VLOOKUP($A74,'J7'!$B$6:$F$35,5,0),)</f>
        <v>0</v>
      </c>
      <c r="L74" s="34">
        <f>IFERROR(VLOOKUP($A74,'J8'!$B$6:$F$35,5,0),)</f>
        <v>0</v>
      </c>
      <c r="M74" s="34">
        <f>IFERROR(VLOOKUP($A74,'J9'!$B$6:$F$35,5,0),)</f>
        <v>0</v>
      </c>
      <c r="N74" s="34">
        <f>IFERROR(VLOOKUP($A74,'J10'!$B$6:$F$35,5,0),)</f>
        <v>0</v>
      </c>
      <c r="O74" s="34">
        <f t="shared" si="7"/>
        <v>1</v>
      </c>
      <c r="P74" s="34">
        <f t="shared" si="8"/>
        <v>16</v>
      </c>
      <c r="Q74" s="51">
        <f t="shared" si="9"/>
        <v>65</v>
      </c>
      <c r="R74" s="26"/>
    </row>
    <row r="75" spans="1:18" ht="15" customHeight="1" x14ac:dyDescent="0.35">
      <c r="A75" s="27" t="s">
        <v>473</v>
      </c>
      <c r="B75" s="34" t="str">
        <f>IFERROR(VLOOKUP($A75,Liste_J!$C$7:$G$234,5,0),"-")</f>
        <v>H</v>
      </c>
      <c r="C75" s="34" t="str">
        <f>IFERROR(VLOOKUP($A75,Liste_J!$C$7:$G$234,4,0),"-")</f>
        <v>Chevry</v>
      </c>
      <c r="D75" s="34">
        <f>IFERROR(VLOOKUP($A75,Liste_J!$C$7:$G$234,2,0),"-")</f>
        <v>16.3</v>
      </c>
      <c r="E75" s="34">
        <f>IFERROR(VLOOKUP($A75,'J1'!$B$6:$F$35,5,0),)</f>
        <v>0</v>
      </c>
      <c r="F75" s="34">
        <f>IFERROR(VLOOKUP($A75,'J2'!$B$6:$F$35,5,0),)</f>
        <v>0</v>
      </c>
      <c r="G75" s="34">
        <f>IFERROR(VLOOKUP($A75,'J3'!$B$6:$F$35,5,0),)</f>
        <v>0</v>
      </c>
      <c r="H75" s="34">
        <f>IFERROR(VLOOKUP($A75,'J4'!$B$6:$F$35,5,0),)</f>
        <v>0</v>
      </c>
      <c r="I75" s="34">
        <f>IFERROR(VLOOKUP($A75,'J5'!$B$6:$F$35,5,0),)</f>
        <v>0</v>
      </c>
      <c r="J75" s="34">
        <f>IFERROR(VLOOKUP($A75,'J6'!$B$6:$F$35,5,0),)</f>
        <v>0</v>
      </c>
      <c r="K75" s="34">
        <f>IFERROR(VLOOKUP($A75,'J7'!$B$6:$F$35,5,0),)</f>
        <v>16</v>
      </c>
      <c r="L75" s="34">
        <f>IFERROR(VLOOKUP($A75,'J8'!$B$6:$F$35,5,0),)</f>
        <v>0</v>
      </c>
      <c r="M75" s="34">
        <f>IFERROR(VLOOKUP($A75,'J9'!$B$6:$F$35,5,0),)</f>
        <v>0</v>
      </c>
      <c r="N75" s="34">
        <f>IFERROR(VLOOKUP($A75,'J10'!$B$6:$F$35,5,0),)</f>
        <v>0</v>
      </c>
      <c r="O75" s="34">
        <f t="shared" si="7"/>
        <v>1</v>
      </c>
      <c r="P75" s="34">
        <f t="shared" si="8"/>
        <v>16</v>
      </c>
      <c r="Q75" s="51">
        <f t="shared" si="9"/>
        <v>65</v>
      </c>
      <c r="R75" s="26"/>
    </row>
    <row r="76" spans="1:18" ht="15" customHeight="1" x14ac:dyDescent="0.35">
      <c r="A76" s="7" t="s">
        <v>339</v>
      </c>
      <c r="B76" s="34" t="str">
        <f>IFERROR(VLOOKUP($A76,Liste_J!$C$7:$G$234,5,0),"-")</f>
        <v>H</v>
      </c>
      <c r="C76" s="34" t="str">
        <f>IFERROR(VLOOKUP($A76,Liste_J!$C$7:$G$234,4,0),"-")</f>
        <v>ASGAF</v>
      </c>
      <c r="D76" s="34">
        <f>IFERROR(VLOOKUP($A76,Liste_J!$C$7:$G$234,2,0),"-")</f>
        <v>29</v>
      </c>
      <c r="E76" s="34">
        <f>IFERROR(VLOOKUP($A76,'J1'!$B$6:$F$35,5,0),)</f>
        <v>0</v>
      </c>
      <c r="F76" s="34">
        <f>IFERROR(VLOOKUP($A76,'J2'!$B$6:$F$35,5,0),)</f>
        <v>0</v>
      </c>
      <c r="G76" s="34">
        <f>IFERROR(VLOOKUP($A76,'J3'!$B$6:$F$35,5,0),)</f>
        <v>2</v>
      </c>
      <c r="H76" s="34">
        <f>IFERROR(VLOOKUP($A76,'J4'!$B$6:$F$35,5,0),)</f>
        <v>9</v>
      </c>
      <c r="I76" s="34">
        <f>IFERROR(VLOOKUP($A76,'J5'!$B$6:$F$35,5,0),)</f>
        <v>0</v>
      </c>
      <c r="J76" s="34">
        <f>IFERROR(VLOOKUP($A76,'J6'!$B$6:$F$35,5,0),)</f>
        <v>0</v>
      </c>
      <c r="K76" s="34">
        <f>IFERROR(VLOOKUP($A76,'J7'!$B$6:$F$35,5,0),)</f>
        <v>0</v>
      </c>
      <c r="L76" s="34">
        <f>IFERROR(VLOOKUP($A76,'J8'!$B$6:$F$35,5,0),)</f>
        <v>0</v>
      </c>
      <c r="M76" s="34">
        <f>IFERROR(VLOOKUP($A76,'J9'!$B$6:$F$35,5,0),)</f>
        <v>5</v>
      </c>
      <c r="N76" s="34">
        <f>IFERROR(VLOOKUP($A76,'J10'!$B$6:$F$35,5,0),)</f>
        <v>0</v>
      </c>
      <c r="O76" s="34">
        <f t="shared" si="7"/>
        <v>3</v>
      </c>
      <c r="P76" s="34">
        <f t="shared" si="8"/>
        <v>16</v>
      </c>
      <c r="Q76" s="51">
        <f t="shared" si="9"/>
        <v>65</v>
      </c>
      <c r="R76" s="26"/>
    </row>
    <row r="77" spans="1:18" ht="15" customHeight="1" x14ac:dyDescent="0.35">
      <c r="A77" s="27" t="s">
        <v>270</v>
      </c>
      <c r="B77" s="34" t="str">
        <f>IFERROR(VLOOKUP($A77,Liste_J!$C$7:$G$234,5,0),"-")</f>
        <v>H</v>
      </c>
      <c r="C77" s="34" t="str">
        <f>IFERROR(VLOOKUP($A77,Liste_J!$C$7:$G$234,4,0),"-")</f>
        <v>Chevry</v>
      </c>
      <c r="D77" s="34">
        <f>IFERROR(VLOOKUP($A77,Liste_J!$C$7:$G$234,2,0),"-")</f>
        <v>39.6</v>
      </c>
      <c r="E77" s="34">
        <f>IFERROR(VLOOKUP($A77,'J1'!$B$6:$F$35,5,0),)</f>
        <v>0</v>
      </c>
      <c r="F77" s="34">
        <f>IFERROR(VLOOKUP($A77,'J2'!$B$6:$F$35,5,0),)</f>
        <v>0</v>
      </c>
      <c r="G77" s="34">
        <f>IFERROR(VLOOKUP($A77,'J3'!$B$6:$F$35,5,0),)</f>
        <v>0</v>
      </c>
      <c r="H77" s="34">
        <f>IFERROR(VLOOKUP($A77,'J4'!$B$6:$F$35,5,0),)</f>
        <v>13</v>
      </c>
      <c r="I77" s="34">
        <f>IFERROR(VLOOKUP($A77,'J5'!$B$6:$F$35,5,0),)</f>
        <v>0</v>
      </c>
      <c r="J77" s="34">
        <f>IFERROR(VLOOKUP($A77,'J6'!$B$6:$F$35,5,0),)</f>
        <v>0</v>
      </c>
      <c r="K77" s="34">
        <f>IFERROR(VLOOKUP($A77,'J7'!$B$6:$F$35,5,0),)</f>
        <v>0</v>
      </c>
      <c r="L77" s="34">
        <f>IFERROR(VLOOKUP($A77,'J8'!$B$6:$F$35,5,0),)</f>
        <v>0</v>
      </c>
      <c r="M77" s="34">
        <f>IFERROR(VLOOKUP($A77,'J9'!$B$6:$F$35,5,0),)</f>
        <v>0</v>
      </c>
      <c r="N77" s="34">
        <f>IFERROR(VLOOKUP($A77,'J10'!$B$6:$F$35,5,0),)</f>
        <v>0</v>
      </c>
      <c r="O77" s="34">
        <f t="shared" si="7"/>
        <v>1</v>
      </c>
      <c r="P77" s="34">
        <f t="shared" si="8"/>
        <v>13</v>
      </c>
      <c r="Q77" s="51">
        <f t="shared" si="9"/>
        <v>68</v>
      </c>
      <c r="R77" s="26"/>
    </row>
    <row r="78" spans="1:18" ht="15" customHeight="1" x14ac:dyDescent="0.35">
      <c r="A78" s="27" t="s">
        <v>437</v>
      </c>
      <c r="B78" s="34" t="str">
        <f>IFERROR(VLOOKUP($A78,Liste_J!$C$7:$G$234,5,0),"-")</f>
        <v>H</v>
      </c>
      <c r="C78" s="34" t="str">
        <f>IFERROR(VLOOKUP($A78,Liste_J!$C$7:$G$234,4,0),"-")</f>
        <v>Chevry</v>
      </c>
      <c r="D78" s="34">
        <f>IFERROR(VLOOKUP($A78,Liste_J!$C$7:$G$234,2,0),"-")</f>
        <v>35</v>
      </c>
      <c r="E78" s="34">
        <f>IFERROR(VLOOKUP($A78,'J1'!$B$6:$F$35,5,0),)</f>
        <v>0</v>
      </c>
      <c r="F78" s="34">
        <f>IFERROR(VLOOKUP($A78,'J2'!$B$6:$F$35,5,0),)</f>
        <v>0</v>
      </c>
      <c r="G78" s="34">
        <f>IFERROR(VLOOKUP($A78,'J3'!$B$6:$F$35,5,0),)</f>
        <v>0</v>
      </c>
      <c r="H78" s="34">
        <f>IFERROR(VLOOKUP($A78,'J4'!$B$6:$F$35,5,0),)</f>
        <v>12</v>
      </c>
      <c r="I78" s="34">
        <f>IFERROR(VLOOKUP($A78,'J5'!$B$6:$F$35,5,0),)</f>
        <v>0</v>
      </c>
      <c r="J78" s="34">
        <f>IFERROR(VLOOKUP($A78,'J6'!$B$6:$F$35,5,0),)</f>
        <v>0</v>
      </c>
      <c r="K78" s="34">
        <f>IFERROR(VLOOKUP($A78,'J7'!$B$6:$F$35,5,0),)</f>
        <v>0</v>
      </c>
      <c r="L78" s="34">
        <f>IFERROR(VLOOKUP($A78,'J8'!$B$6:$F$35,5,0),)</f>
        <v>0</v>
      </c>
      <c r="M78" s="34">
        <f>IFERROR(VLOOKUP($A78,'J9'!$B$6:$F$35,5,0),)</f>
        <v>0</v>
      </c>
      <c r="N78" s="34">
        <f>IFERROR(VLOOKUP($A78,'J10'!$B$6:$F$35,5,0),)</f>
        <v>0</v>
      </c>
      <c r="O78" s="34">
        <f t="shared" si="7"/>
        <v>1</v>
      </c>
      <c r="P78" s="34">
        <f t="shared" si="8"/>
        <v>12</v>
      </c>
      <c r="Q78" s="51">
        <f t="shared" si="9"/>
        <v>69</v>
      </c>
      <c r="R78" s="26"/>
    </row>
    <row r="79" spans="1:18" ht="15" customHeight="1" x14ac:dyDescent="0.35">
      <c r="A79" s="27" t="s">
        <v>236</v>
      </c>
      <c r="B79" s="34" t="str">
        <f>IFERROR(VLOOKUP($A79,Liste_J!$C$7:$G$234,5,0),"-")</f>
        <v>H</v>
      </c>
      <c r="C79" s="34" t="str">
        <f>IFERROR(VLOOKUP($A79,Liste_J!$C$7:$G$234,4,0),"-")</f>
        <v>Corbuches</v>
      </c>
      <c r="D79" s="34">
        <f>IFERROR(VLOOKUP($A79,Liste_J!$C$7:$G$234,2,0),"-")</f>
        <v>18.8</v>
      </c>
      <c r="E79" s="34">
        <f>IFERROR(VLOOKUP($A79,'J1'!$B$6:$F$35,5,0),)</f>
        <v>0</v>
      </c>
      <c r="F79" s="34">
        <f>IFERROR(VLOOKUP($A79,'J2'!$B$6:$F$35,5,0),)</f>
        <v>0</v>
      </c>
      <c r="G79" s="34">
        <f>IFERROR(VLOOKUP($A79,'J3'!$B$6:$F$35,5,0),)</f>
        <v>0</v>
      </c>
      <c r="H79" s="34">
        <f>IFERROR(VLOOKUP($A79,'J4'!$B$6:$F$35,5,0),)</f>
        <v>0</v>
      </c>
      <c r="I79" s="34">
        <f>IFERROR(VLOOKUP($A79,'J5'!$B$6:$F$35,5,0),)</f>
        <v>0</v>
      </c>
      <c r="J79" s="34">
        <f>IFERROR(VLOOKUP($A79,'J6'!$B$6:$F$35,5,0),)</f>
        <v>12</v>
      </c>
      <c r="K79" s="34">
        <f>IFERROR(VLOOKUP($A79,'J7'!$B$6:$F$35,5,0),)</f>
        <v>0</v>
      </c>
      <c r="L79" s="34">
        <f>IFERROR(VLOOKUP($A79,'J8'!$B$6:$F$35,5,0),)</f>
        <v>0</v>
      </c>
      <c r="M79" s="34">
        <f>IFERROR(VLOOKUP($A79,'J9'!$B$6:$F$35,5,0),)</f>
        <v>0</v>
      </c>
      <c r="N79" s="34">
        <f>IFERROR(VLOOKUP($A79,'J10'!$B$6:$F$35,5,0),)</f>
        <v>0</v>
      </c>
      <c r="O79" s="34">
        <f t="shared" si="7"/>
        <v>1</v>
      </c>
      <c r="P79" s="34">
        <f t="shared" si="8"/>
        <v>12</v>
      </c>
      <c r="Q79" s="51">
        <f t="shared" si="9"/>
        <v>69</v>
      </c>
      <c r="R79" s="26"/>
    </row>
    <row r="80" spans="1:18" ht="15" customHeight="1" x14ac:dyDescent="0.35">
      <c r="A80" s="27" t="s">
        <v>247</v>
      </c>
      <c r="B80" s="34" t="str">
        <f>IFERROR(VLOOKUP($A80,Liste_J!$C$7:$G$234,5,0),"-")</f>
        <v>H</v>
      </c>
      <c r="C80" s="34" t="str">
        <f>IFERROR(VLOOKUP($A80,Liste_J!$C$7:$G$234,4,0),"-")</f>
        <v>Réveillon</v>
      </c>
      <c r="D80" s="34">
        <f>IFERROR(VLOOKUP($A80,Liste_J!$C$7:$G$234,2,0),"-")</f>
        <v>28.3</v>
      </c>
      <c r="E80" s="34">
        <f>IFERROR(VLOOKUP($A80,'J1'!$B$6:$F$35,5,0),)</f>
        <v>12</v>
      </c>
      <c r="F80" s="34">
        <f>IFERROR(VLOOKUP($A80,'J2'!$B$6:$F$35,5,0),)</f>
        <v>0</v>
      </c>
      <c r="G80" s="34">
        <f>IFERROR(VLOOKUP($A80,'J3'!$B$6:$F$35,5,0),)</f>
        <v>0</v>
      </c>
      <c r="H80" s="34">
        <f>IFERROR(VLOOKUP($A80,'J4'!$B$6:$F$35,5,0),)</f>
        <v>0</v>
      </c>
      <c r="I80" s="34">
        <f>IFERROR(VLOOKUP($A80,'J5'!$B$6:$F$35,5,0),)</f>
        <v>0</v>
      </c>
      <c r="J80" s="34">
        <f>IFERROR(VLOOKUP($A80,'J6'!$B$6:$F$35,5,0),)</f>
        <v>0</v>
      </c>
      <c r="K80" s="34">
        <f>IFERROR(VLOOKUP($A80,'J7'!$B$6:$F$35,5,0),)</f>
        <v>0</v>
      </c>
      <c r="L80" s="34">
        <f>IFERROR(VLOOKUP($A80,'J8'!$B$6:$F$35,5,0),)</f>
        <v>0</v>
      </c>
      <c r="M80" s="34">
        <f>IFERROR(VLOOKUP($A80,'J9'!$B$6:$F$35,5,0),)</f>
        <v>0</v>
      </c>
      <c r="N80" s="34">
        <f>IFERROR(VLOOKUP($A80,'J10'!$B$6:$F$35,5,0),)</f>
        <v>0</v>
      </c>
      <c r="O80" s="34">
        <f t="shared" si="7"/>
        <v>1</v>
      </c>
      <c r="P80" s="34">
        <f t="shared" si="8"/>
        <v>12</v>
      </c>
      <c r="Q80" s="51">
        <f t="shared" si="9"/>
        <v>69</v>
      </c>
      <c r="R80" s="26"/>
    </row>
    <row r="81" spans="1:18" ht="15" customHeight="1" x14ac:dyDescent="0.35">
      <c r="A81" s="7" t="s">
        <v>215</v>
      </c>
      <c r="B81" s="34" t="str">
        <f>IFERROR(VLOOKUP($A81,Liste_J!$C$7:$G$234,5,0),"-")</f>
        <v>H</v>
      </c>
      <c r="C81" s="34" t="str">
        <f>IFERROR(VLOOKUP($A81,Liste_J!$C$7:$G$234,4,0),"-")</f>
        <v>Chevannes</v>
      </c>
      <c r="D81" s="34">
        <f>IFERROR(VLOOKUP($A81,Liste_J!$C$7:$G$234,2,0),"-")</f>
        <v>17.899999999999999</v>
      </c>
      <c r="E81" s="34">
        <f>IFERROR(VLOOKUP($A81,'J1'!$B$6:$F$35,5,0),)</f>
        <v>0</v>
      </c>
      <c r="F81" s="34">
        <f>IFERROR(VLOOKUP($A81,'J2'!$B$6:$F$35,5,0),)</f>
        <v>0</v>
      </c>
      <c r="G81" s="34">
        <f>IFERROR(VLOOKUP($A81,'J3'!$B$6:$F$35,5,0),)</f>
        <v>6</v>
      </c>
      <c r="H81" s="34">
        <f>IFERROR(VLOOKUP($A81,'J4'!$B$6:$F$35,5,0),)</f>
        <v>0</v>
      </c>
      <c r="I81" s="34">
        <f>IFERROR(VLOOKUP($A81,'J5'!$B$6:$F$35,5,0),)</f>
        <v>0</v>
      </c>
      <c r="J81" s="34">
        <f>IFERROR(VLOOKUP($A81,'J6'!$B$6:$F$35,5,0),)</f>
        <v>4</v>
      </c>
      <c r="K81" s="34">
        <f>IFERROR(VLOOKUP($A81,'J7'!$B$6:$F$35,5,0),)</f>
        <v>0</v>
      </c>
      <c r="L81" s="34">
        <f>IFERROR(VLOOKUP($A81,'J8'!$B$6:$F$35,5,0),)</f>
        <v>0</v>
      </c>
      <c r="M81" s="34">
        <f>IFERROR(VLOOKUP($A81,'J9'!$B$6:$F$35,5,0),)</f>
        <v>0</v>
      </c>
      <c r="N81" s="34">
        <f>IFERROR(VLOOKUP($A81,'J10'!$B$6:$F$35,5,0),)</f>
        <v>0</v>
      </c>
      <c r="O81" s="34">
        <f t="shared" si="7"/>
        <v>2</v>
      </c>
      <c r="P81" s="34">
        <f t="shared" si="8"/>
        <v>10</v>
      </c>
      <c r="Q81" s="51">
        <f t="shared" si="9"/>
        <v>72</v>
      </c>
      <c r="R81" s="26"/>
    </row>
    <row r="82" spans="1:18" ht="15" customHeight="1" x14ac:dyDescent="0.35">
      <c r="A82" s="7" t="s">
        <v>368</v>
      </c>
      <c r="B82" s="34" t="str">
        <f>IFERROR(VLOOKUP($A82,Liste_J!$C$7:$G$234,5,0),"-")</f>
        <v>H</v>
      </c>
      <c r="C82" s="34" t="str">
        <f>IFERROR(VLOOKUP($A82,Liste_J!$C$7:$G$234,4,0),"-")</f>
        <v>ASGAF</v>
      </c>
      <c r="D82" s="34">
        <f>IFERROR(VLOOKUP($A82,Liste_J!$C$7:$G$234,2,0),"-")</f>
        <v>20.100000000000001</v>
      </c>
      <c r="E82" s="34">
        <f>IFERROR(VLOOKUP($A82,'J1'!$B$6:$F$35,5,0),)</f>
        <v>0</v>
      </c>
      <c r="F82" s="34">
        <f>IFERROR(VLOOKUP($A82,'J2'!$B$6:$F$35,5,0),)</f>
        <v>0</v>
      </c>
      <c r="G82" s="34">
        <f>IFERROR(VLOOKUP($A82,'J3'!$B$6:$F$35,5,0),)</f>
        <v>0</v>
      </c>
      <c r="H82" s="34">
        <f>IFERROR(VLOOKUP($A82,'J4'!$B$6:$F$35,5,0),)</f>
        <v>0</v>
      </c>
      <c r="I82" s="34">
        <f>IFERROR(VLOOKUP($A82,'J5'!$B$6:$F$35,5,0),)</f>
        <v>0</v>
      </c>
      <c r="J82" s="34">
        <f>IFERROR(VLOOKUP($A82,'J6'!$B$6:$F$35,5,0),)</f>
        <v>10</v>
      </c>
      <c r="K82" s="34">
        <f>IFERROR(VLOOKUP($A82,'J7'!$B$6:$F$35,5,0),)</f>
        <v>0</v>
      </c>
      <c r="L82" s="34">
        <f>IFERROR(VLOOKUP($A82,'J8'!$B$6:$F$35,5,0),)</f>
        <v>0</v>
      </c>
      <c r="M82" s="34">
        <f>IFERROR(VLOOKUP($A82,'J9'!$B$6:$F$35,5,0),)</f>
        <v>0</v>
      </c>
      <c r="N82" s="34">
        <f>IFERROR(VLOOKUP($A82,'J10'!$B$6:$F$35,5,0),)</f>
        <v>0</v>
      </c>
      <c r="O82" s="34">
        <f t="shared" si="7"/>
        <v>1</v>
      </c>
      <c r="P82" s="34">
        <f t="shared" si="8"/>
        <v>10</v>
      </c>
      <c r="Q82" s="51">
        <f t="shared" si="9"/>
        <v>72</v>
      </c>
      <c r="R82" s="26"/>
    </row>
    <row r="83" spans="1:18" ht="15" customHeight="1" x14ac:dyDescent="0.35">
      <c r="A83" s="7" t="s">
        <v>404</v>
      </c>
      <c r="B83" s="34" t="str">
        <f>IFERROR(VLOOKUP($A83,Liste_J!$C$7:$G$234,5,0),"-")</f>
        <v>H</v>
      </c>
      <c r="C83" s="34" t="str">
        <f>IFERROR(VLOOKUP($A83,Liste_J!$C$7:$G$234,4,0),"-")</f>
        <v>ASGAF</v>
      </c>
      <c r="D83" s="34">
        <f>IFERROR(VLOOKUP($A83,Liste_J!$C$7:$G$234,2,0),"-")</f>
        <v>25.8</v>
      </c>
      <c r="E83" s="34">
        <f>IFERROR(VLOOKUP($A83,'J1'!$B$6:$F$35,5,0),)</f>
        <v>10</v>
      </c>
      <c r="F83" s="34">
        <f>IFERROR(VLOOKUP($A83,'J2'!$B$6:$F$35,5,0),)</f>
        <v>0</v>
      </c>
      <c r="G83" s="34">
        <f>IFERROR(VLOOKUP($A83,'J3'!$B$6:$F$35,5,0),)</f>
        <v>0</v>
      </c>
      <c r="H83" s="34">
        <f>IFERROR(VLOOKUP($A83,'J4'!$B$6:$F$35,5,0),)</f>
        <v>0</v>
      </c>
      <c r="I83" s="34">
        <f>IFERROR(VLOOKUP($A83,'J5'!$B$6:$F$35,5,0),)</f>
        <v>0</v>
      </c>
      <c r="J83" s="34">
        <f>IFERROR(VLOOKUP($A83,'J6'!$B$6:$F$35,5,0),)</f>
        <v>0</v>
      </c>
      <c r="K83" s="34">
        <f>IFERROR(VLOOKUP($A83,'J7'!$B$6:$F$35,5,0),)</f>
        <v>0</v>
      </c>
      <c r="L83" s="34">
        <f>IFERROR(VLOOKUP($A83,'J8'!$B$6:$F$35,5,0),)</f>
        <v>0</v>
      </c>
      <c r="M83" s="34">
        <f>IFERROR(VLOOKUP($A83,'J9'!$B$6:$F$35,5,0),)</f>
        <v>0</v>
      </c>
      <c r="N83" s="34">
        <f>IFERROR(VLOOKUP($A83,'J10'!$B$6:$F$35,5,0),)</f>
        <v>0</v>
      </c>
      <c r="O83" s="34">
        <f t="shared" si="7"/>
        <v>1</v>
      </c>
      <c r="P83" s="34">
        <f t="shared" si="8"/>
        <v>10</v>
      </c>
      <c r="Q83" s="51">
        <f t="shared" si="9"/>
        <v>72</v>
      </c>
      <c r="R83" s="26"/>
    </row>
    <row r="84" spans="1:18" ht="15" customHeight="1" x14ac:dyDescent="0.35">
      <c r="A84" s="7" t="s">
        <v>206</v>
      </c>
      <c r="B84" s="34" t="str">
        <f>IFERROR(VLOOKUP($A84,Liste_J!$C$7:$G$234,5,0),"-")</f>
        <v>H</v>
      </c>
      <c r="C84" s="34" t="str">
        <f>IFERROR(VLOOKUP($A84,Liste_J!$C$7:$G$234,4,0),"-")</f>
        <v>Chevannes</v>
      </c>
      <c r="D84" s="34">
        <f>IFERROR(VLOOKUP($A84,Liste_J!$C$7:$G$234,2,0),"-")</f>
        <v>20</v>
      </c>
      <c r="E84" s="34">
        <f>IFERROR(VLOOKUP($A84,'J1'!$B$6:$F$35,5,0),)</f>
        <v>0</v>
      </c>
      <c r="F84" s="34">
        <f>IFERROR(VLOOKUP($A84,'J2'!$B$6:$F$35,5,0),)</f>
        <v>0</v>
      </c>
      <c r="G84" s="34">
        <f>IFERROR(VLOOKUP($A84,'J3'!$B$6:$F$35,5,0),)</f>
        <v>10</v>
      </c>
      <c r="H84" s="34">
        <f>IFERROR(VLOOKUP($A84,'J4'!$B$6:$F$35,5,0),)</f>
        <v>0</v>
      </c>
      <c r="I84" s="34">
        <f>IFERROR(VLOOKUP($A84,'J5'!$B$6:$F$35,5,0),)</f>
        <v>0</v>
      </c>
      <c r="J84" s="34">
        <f>IFERROR(VLOOKUP($A84,'J6'!$B$6:$F$35,5,0),)</f>
        <v>0</v>
      </c>
      <c r="K84" s="34">
        <f>IFERROR(VLOOKUP($A84,'J7'!$B$6:$F$35,5,0),)</f>
        <v>0</v>
      </c>
      <c r="L84" s="34">
        <f>IFERROR(VLOOKUP($A84,'J8'!$B$6:$F$35,5,0),)</f>
        <v>0</v>
      </c>
      <c r="M84" s="34">
        <f>IFERROR(VLOOKUP($A84,'J9'!$B$6:$F$35,5,0),)</f>
        <v>0</v>
      </c>
      <c r="N84" s="34">
        <f>IFERROR(VLOOKUP($A84,'J10'!$B$6:$F$35,5,0),)</f>
        <v>0</v>
      </c>
      <c r="O84" s="34">
        <f t="shared" si="7"/>
        <v>1</v>
      </c>
      <c r="P84" s="34">
        <f t="shared" si="8"/>
        <v>10</v>
      </c>
      <c r="Q84" s="51">
        <f t="shared" si="9"/>
        <v>72</v>
      </c>
      <c r="R84" s="26"/>
    </row>
    <row r="85" spans="1:18" ht="15" customHeight="1" x14ac:dyDescent="0.35">
      <c r="A85" s="27" t="s">
        <v>443</v>
      </c>
      <c r="B85" s="34" t="str">
        <f>IFERROR(VLOOKUP($A85,Liste_J!$C$7:$G$234,5,0),"-")</f>
        <v>H</v>
      </c>
      <c r="C85" s="34" t="str">
        <f>IFERROR(VLOOKUP($A85,Liste_J!$C$7:$G$234,4,0),"-")</f>
        <v>Chevannes</v>
      </c>
      <c r="D85" s="34">
        <f>IFERROR(VLOOKUP($A85,Liste_J!$C$7:$G$234,2,0),"-")</f>
        <v>18.2</v>
      </c>
      <c r="E85" s="34">
        <f>IFERROR(VLOOKUP($A85,'J1'!$B$6:$F$35,5,0),)</f>
        <v>0</v>
      </c>
      <c r="F85" s="34">
        <f>IFERROR(VLOOKUP($A85,'J2'!$B$6:$F$35,5,0),)</f>
        <v>0</v>
      </c>
      <c r="G85" s="34">
        <f>IFERROR(VLOOKUP($A85,'J3'!$B$6:$F$35,5,0),)</f>
        <v>0</v>
      </c>
      <c r="H85" s="34">
        <f>IFERROR(VLOOKUP($A85,'J4'!$B$6:$F$35,5,0),)</f>
        <v>0</v>
      </c>
      <c r="I85" s="34">
        <f>IFERROR(VLOOKUP($A85,'J5'!$B$6:$F$35,5,0),)</f>
        <v>10</v>
      </c>
      <c r="J85" s="34">
        <f>IFERROR(VLOOKUP($A85,'J6'!$B$6:$F$35,5,0),)</f>
        <v>0</v>
      </c>
      <c r="K85" s="34">
        <f>IFERROR(VLOOKUP($A85,'J7'!$B$6:$F$35,5,0),)</f>
        <v>0</v>
      </c>
      <c r="L85" s="34">
        <f>IFERROR(VLOOKUP($A85,'J8'!$B$6:$F$35,5,0),)</f>
        <v>0</v>
      </c>
      <c r="M85" s="34">
        <f>IFERROR(VLOOKUP($A85,'J9'!$B$6:$F$35,5,0),)</f>
        <v>0</v>
      </c>
      <c r="N85" s="34">
        <f>IFERROR(VLOOKUP($A85,'J10'!$B$6:$F$35,5,0),)</f>
        <v>0</v>
      </c>
      <c r="O85" s="34">
        <f t="shared" si="7"/>
        <v>1</v>
      </c>
      <c r="P85" s="34">
        <f t="shared" si="8"/>
        <v>10</v>
      </c>
      <c r="Q85" s="51">
        <f t="shared" si="9"/>
        <v>72</v>
      </c>
      <c r="R85" s="26"/>
    </row>
    <row r="86" spans="1:18" ht="15" customHeight="1" x14ac:dyDescent="0.35">
      <c r="A86" s="7" t="s">
        <v>426</v>
      </c>
      <c r="B86" s="34" t="str">
        <f>IFERROR(VLOOKUP($A86,Liste_J!$C$7:$G$234,5,0),"-")</f>
        <v>H</v>
      </c>
      <c r="C86" s="34" t="str">
        <f>IFERROR(VLOOKUP($A86,Liste_J!$C$7:$G$234,4,0),"-")</f>
        <v>ASGAF</v>
      </c>
      <c r="D86" s="34">
        <f>IFERROR(VLOOKUP($A86,Liste_J!$C$7:$G$234,2,0),"-")</f>
        <v>23.2</v>
      </c>
      <c r="E86" s="34">
        <f>IFERROR(VLOOKUP($A86,'J1'!$B$6:$F$35,5,0),)</f>
        <v>0</v>
      </c>
      <c r="F86" s="34">
        <f>IFERROR(VLOOKUP($A86,'J2'!$B$6:$F$35,5,0),)</f>
        <v>8</v>
      </c>
      <c r="G86" s="34">
        <f>IFERROR(VLOOKUP($A86,'J3'!$B$6:$F$35,5,0),)</f>
        <v>0</v>
      </c>
      <c r="H86" s="34">
        <f>IFERROR(VLOOKUP($A86,'J4'!$B$6:$F$35,5,0),)</f>
        <v>0</v>
      </c>
      <c r="I86" s="34">
        <f>IFERROR(VLOOKUP($A86,'J5'!$B$6:$F$35,5,0),)</f>
        <v>0</v>
      </c>
      <c r="J86" s="34">
        <f>IFERROR(VLOOKUP($A86,'J6'!$B$6:$F$35,5,0),)</f>
        <v>0</v>
      </c>
      <c r="K86" s="34">
        <f>IFERROR(VLOOKUP($A86,'J7'!$B$6:$F$35,5,0),)</f>
        <v>0</v>
      </c>
      <c r="L86" s="34">
        <f>IFERROR(VLOOKUP($A86,'J8'!$B$6:$F$35,5,0),)</f>
        <v>0</v>
      </c>
      <c r="M86" s="34">
        <f>IFERROR(VLOOKUP($A86,'J9'!$B$6:$F$35,5,0),)</f>
        <v>0</v>
      </c>
      <c r="N86" s="34">
        <f>IFERROR(VLOOKUP($A86,'J10'!$B$6:$F$35,5,0),)</f>
        <v>0</v>
      </c>
      <c r="O86" s="34">
        <f t="shared" si="7"/>
        <v>1</v>
      </c>
      <c r="P86" s="34">
        <f t="shared" si="8"/>
        <v>8</v>
      </c>
      <c r="Q86" s="51">
        <f t="shared" si="9"/>
        <v>77</v>
      </c>
      <c r="R86" s="26"/>
    </row>
    <row r="87" spans="1:18" ht="15" customHeight="1" x14ac:dyDescent="0.35">
      <c r="A87" s="27" t="s">
        <v>406</v>
      </c>
      <c r="B87" s="34" t="str">
        <f>IFERROR(VLOOKUP($A87,Liste_J!$C$7:$G$234,5,0),"-")</f>
        <v>H</v>
      </c>
      <c r="C87" s="34" t="str">
        <f>IFERROR(VLOOKUP($A87,Liste_J!$C$7:$G$234,4,0),"-")</f>
        <v>Réveillon</v>
      </c>
      <c r="D87" s="34">
        <f>IFERROR(VLOOKUP($A87,Liste_J!$C$7:$G$234,2,0),"-")</f>
        <v>13.6</v>
      </c>
      <c r="E87" s="34">
        <f>IFERROR(VLOOKUP($A87,'J1'!$B$6:$F$35,5,0),)</f>
        <v>8</v>
      </c>
      <c r="F87" s="34">
        <f>IFERROR(VLOOKUP($A87,'J2'!$B$6:$F$35,5,0),)</f>
        <v>0</v>
      </c>
      <c r="G87" s="34">
        <f>IFERROR(VLOOKUP($A87,'J3'!$B$6:$F$35,5,0),)</f>
        <v>0</v>
      </c>
      <c r="H87" s="34">
        <f>IFERROR(VLOOKUP($A87,'J4'!$B$6:$F$35,5,0),)</f>
        <v>0</v>
      </c>
      <c r="I87" s="34">
        <f>IFERROR(VLOOKUP($A87,'J5'!$B$6:$F$35,5,0),)</f>
        <v>0</v>
      </c>
      <c r="J87" s="34">
        <f>IFERROR(VLOOKUP($A87,'J6'!$B$6:$F$35,5,0),)</f>
        <v>0</v>
      </c>
      <c r="K87" s="34">
        <f>IFERROR(VLOOKUP($A87,'J7'!$B$6:$F$35,5,0),)</f>
        <v>0</v>
      </c>
      <c r="L87" s="34">
        <f>IFERROR(VLOOKUP($A87,'J8'!$B$6:$F$35,5,0),)</f>
        <v>0</v>
      </c>
      <c r="M87" s="34">
        <f>IFERROR(VLOOKUP($A87,'J9'!$B$6:$F$35,5,0),)</f>
        <v>0</v>
      </c>
      <c r="N87" s="34">
        <f>IFERROR(VLOOKUP($A87,'J10'!$B$6:$F$35,5,0),)</f>
        <v>0</v>
      </c>
      <c r="O87" s="34">
        <f t="shared" si="7"/>
        <v>1</v>
      </c>
      <c r="P87" s="34">
        <f t="shared" si="8"/>
        <v>8</v>
      </c>
      <c r="Q87" s="51">
        <f t="shared" si="9"/>
        <v>77</v>
      </c>
      <c r="R87" s="26"/>
    </row>
    <row r="88" spans="1:18" ht="15" customHeight="1" x14ac:dyDescent="0.35">
      <c r="A88" s="27" t="s">
        <v>264</v>
      </c>
      <c r="B88" s="34" t="str">
        <f>IFERROR(VLOOKUP($A88,Liste_J!$C$7:$G$234,5,0),"-")</f>
        <v>H</v>
      </c>
      <c r="C88" s="34" t="str">
        <f>IFERROR(VLOOKUP($A88,Liste_J!$C$7:$G$234,4,0),"-")</f>
        <v>Chevry</v>
      </c>
      <c r="D88" s="34">
        <f>IFERROR(VLOOKUP($A88,Liste_J!$C$7:$G$234,2,0),"-")</f>
        <v>17.2</v>
      </c>
      <c r="E88" s="34">
        <f>IFERROR(VLOOKUP($A88,'J1'!$B$6:$F$35,5,0),)</f>
        <v>0</v>
      </c>
      <c r="F88" s="34">
        <f>IFERROR(VLOOKUP($A88,'J2'!$B$6:$F$35,5,0),)</f>
        <v>0</v>
      </c>
      <c r="G88" s="34">
        <f>IFERROR(VLOOKUP($A88,'J3'!$B$6:$F$35,5,0),)</f>
        <v>0</v>
      </c>
      <c r="H88" s="34">
        <f>IFERROR(VLOOKUP($A88,'J4'!$B$6:$F$35,5,0),)</f>
        <v>0</v>
      </c>
      <c r="I88" s="34">
        <f>IFERROR(VLOOKUP($A88,'J5'!$B$6:$F$35,5,0),)</f>
        <v>0</v>
      </c>
      <c r="J88" s="34">
        <f>IFERROR(VLOOKUP($A88,'J6'!$B$6:$F$35,5,0),)</f>
        <v>0</v>
      </c>
      <c r="K88" s="34">
        <f>IFERROR(VLOOKUP($A88,'J7'!$B$6:$F$35,5,0),)</f>
        <v>8</v>
      </c>
      <c r="L88" s="34">
        <f>IFERROR(VLOOKUP($A88,'J8'!$B$6:$F$35,5,0),)</f>
        <v>0</v>
      </c>
      <c r="M88" s="34">
        <f>IFERROR(VLOOKUP($A88,'J9'!$B$6:$F$35,5,0),)</f>
        <v>0</v>
      </c>
      <c r="N88" s="34">
        <f>IFERROR(VLOOKUP($A88,'J10'!$B$6:$F$35,5,0),)</f>
        <v>0</v>
      </c>
      <c r="O88" s="34">
        <f t="shared" si="7"/>
        <v>1</v>
      </c>
      <c r="P88" s="34">
        <f t="shared" si="8"/>
        <v>8</v>
      </c>
      <c r="Q88" s="51">
        <f t="shared" si="9"/>
        <v>77</v>
      </c>
      <c r="R88" s="26"/>
    </row>
    <row r="89" spans="1:18" ht="15" customHeight="1" x14ac:dyDescent="0.35">
      <c r="A89" s="687" t="s">
        <v>159</v>
      </c>
      <c r="B89" s="34" t="str">
        <f>IFERROR(VLOOKUP($A89,Liste_J!$C$7:$G$234,5,0),"-")</f>
        <v>H</v>
      </c>
      <c r="C89" s="34" t="str">
        <f>IFERROR(VLOOKUP($A89,Liste_J!$C$7:$G$234,4,0),"-")</f>
        <v>Chevannes</v>
      </c>
      <c r="D89" s="34">
        <f>IFERROR(VLOOKUP($A89,Liste_J!$C$7:$G$234,2,0),"-")</f>
        <v>21.8</v>
      </c>
      <c r="E89" s="34">
        <f>IFERROR(VLOOKUP($A89,'J1'!$B$6:$F$35,5,0),)</f>
        <v>0</v>
      </c>
      <c r="F89" s="34">
        <f>IFERROR(VLOOKUP($A89,'J2'!$B$6:$F$35,5,0),)</f>
        <v>1</v>
      </c>
      <c r="G89" s="34">
        <f>IFERROR(VLOOKUP($A89,'J3'!$B$6:$F$35,5,0),)</f>
        <v>0</v>
      </c>
      <c r="H89" s="34">
        <f>IFERROR(VLOOKUP($A89,'J4'!$B$6:$F$35,5,0),)</f>
        <v>6</v>
      </c>
      <c r="I89" s="34">
        <f>IFERROR(VLOOKUP($A89,'J5'!$B$6:$F$35,5,0),)</f>
        <v>0</v>
      </c>
      <c r="J89" s="34">
        <f>IFERROR(VLOOKUP($A89,'J6'!$B$6:$F$35,5,0),)</f>
        <v>0</v>
      </c>
      <c r="K89" s="34">
        <f>IFERROR(VLOOKUP($A89,'J7'!$B$6:$F$35,5,0),)</f>
        <v>0</v>
      </c>
      <c r="L89" s="34">
        <f>IFERROR(VLOOKUP($A89,'J8'!$B$6:$F$35,5,0),)</f>
        <v>0</v>
      </c>
      <c r="M89" s="34">
        <f>IFERROR(VLOOKUP($A89,'J9'!$B$6:$F$35,5,0),)</f>
        <v>0</v>
      </c>
      <c r="N89" s="34">
        <f>IFERROR(VLOOKUP($A89,'J10'!$B$6:$F$35,5,0),)</f>
        <v>0</v>
      </c>
      <c r="O89" s="34">
        <f t="shared" si="7"/>
        <v>2</v>
      </c>
      <c r="P89" s="34">
        <f t="shared" si="8"/>
        <v>7</v>
      </c>
      <c r="Q89" s="51">
        <f t="shared" si="9"/>
        <v>80</v>
      </c>
      <c r="R89" s="26"/>
    </row>
    <row r="90" spans="1:18" ht="15" customHeight="1" x14ac:dyDescent="0.35">
      <c r="A90" s="688" t="s">
        <v>439</v>
      </c>
      <c r="B90" s="34" t="str">
        <f>IFERROR(VLOOKUP($A90,Liste_J!$C$7:$G$234,5,0),"-")</f>
        <v>H</v>
      </c>
      <c r="C90" s="34" t="str">
        <f>IFERROR(VLOOKUP($A90,Liste_J!$C$7:$G$234,4,0),"-")</f>
        <v>Chevannes</v>
      </c>
      <c r="D90" s="34">
        <f>IFERROR(VLOOKUP($A90,Liste_J!$C$7:$G$234,2,0),"-")</f>
        <v>29.3</v>
      </c>
      <c r="E90" s="34">
        <f>IFERROR(VLOOKUP($A90,'J1'!$B$6:$F$35,5,0),)</f>
        <v>0</v>
      </c>
      <c r="F90" s="34">
        <f>IFERROR(VLOOKUP($A90,'J2'!$B$6:$F$35,5,0),)</f>
        <v>0</v>
      </c>
      <c r="G90" s="34">
        <f>IFERROR(VLOOKUP($A90,'J3'!$B$6:$F$35,5,0),)</f>
        <v>0</v>
      </c>
      <c r="H90" s="34">
        <f>IFERROR(VLOOKUP($A90,'J4'!$B$6:$F$35,5,0),)</f>
        <v>7</v>
      </c>
      <c r="I90" s="34">
        <f>IFERROR(VLOOKUP($A90,'J5'!$B$6:$F$35,5,0),)</f>
        <v>0</v>
      </c>
      <c r="J90" s="34">
        <f>IFERROR(VLOOKUP($A90,'J6'!$B$6:$F$35,5,0),)</f>
        <v>0</v>
      </c>
      <c r="K90" s="34">
        <f>IFERROR(VLOOKUP($A90,'J7'!$B$6:$F$35,5,0),)</f>
        <v>0</v>
      </c>
      <c r="L90" s="34">
        <f>IFERROR(VLOOKUP($A90,'J8'!$B$6:$F$35,5,0),)</f>
        <v>0</v>
      </c>
      <c r="M90" s="34">
        <f>IFERROR(VLOOKUP($A90,'J9'!$B$6:$F$35,5,0),)</f>
        <v>0</v>
      </c>
      <c r="N90" s="34">
        <f>IFERROR(VLOOKUP($A90,'J10'!$B$6:$F$35,5,0),)</f>
        <v>0</v>
      </c>
      <c r="O90" s="34">
        <f t="shared" si="7"/>
        <v>1</v>
      </c>
      <c r="P90" s="34">
        <f t="shared" si="8"/>
        <v>7</v>
      </c>
      <c r="Q90" s="51">
        <f t="shared" si="9"/>
        <v>80</v>
      </c>
      <c r="R90" s="26"/>
    </row>
    <row r="91" spans="1:18" ht="15" customHeight="1" x14ac:dyDescent="0.35">
      <c r="A91" s="687" t="s">
        <v>265</v>
      </c>
      <c r="B91" s="34" t="str">
        <f>IFERROR(VLOOKUP($A91,Liste_J!$C$7:$G$234,5,0),"-")</f>
        <v>H</v>
      </c>
      <c r="C91" s="34" t="str">
        <f>IFERROR(VLOOKUP($A91,Liste_J!$C$7:$G$234,4,0),"-")</f>
        <v>Chevannes</v>
      </c>
      <c r="D91" s="34">
        <f>IFERROR(VLOOKUP($A91,Liste_J!$C$7:$G$234,2,0),"-")</f>
        <v>18.600000000000001</v>
      </c>
      <c r="E91" s="34">
        <f>IFERROR(VLOOKUP($A91,'J1'!$B$6:$F$35,5,0),)</f>
        <v>0</v>
      </c>
      <c r="F91" s="34">
        <f>IFERROR(VLOOKUP($A91,'J2'!$B$6:$F$35,5,0),)</f>
        <v>0</v>
      </c>
      <c r="G91" s="34">
        <f>IFERROR(VLOOKUP($A91,'J3'!$B$6:$F$35,5,0),)</f>
        <v>0</v>
      </c>
      <c r="H91" s="34">
        <f>IFERROR(VLOOKUP($A91,'J4'!$B$6:$F$35,5,0),)</f>
        <v>0</v>
      </c>
      <c r="I91" s="34">
        <f>IFERROR(VLOOKUP($A91,'J5'!$B$6:$F$35,5,0),)</f>
        <v>0</v>
      </c>
      <c r="J91" s="34">
        <f>IFERROR(VLOOKUP($A91,'J6'!$B$6:$F$35,5,0),)</f>
        <v>0</v>
      </c>
      <c r="K91" s="34">
        <f>IFERROR(VLOOKUP($A91,'J7'!$B$6:$F$35,5,0),)</f>
        <v>0</v>
      </c>
      <c r="L91" s="34">
        <f>IFERROR(VLOOKUP($A91,'J8'!$B$6:$F$35,5,0),)</f>
        <v>0</v>
      </c>
      <c r="M91" s="34">
        <f>IFERROR(VLOOKUP($A91,'J9'!$B$6:$F$35,5,0),)</f>
        <v>7</v>
      </c>
      <c r="N91" s="34">
        <f>IFERROR(VLOOKUP($A91,'J10'!$B$6:$F$35,5,0),)</f>
        <v>0</v>
      </c>
      <c r="O91" s="34">
        <f t="shared" si="7"/>
        <v>1</v>
      </c>
      <c r="P91" s="34">
        <f t="shared" si="8"/>
        <v>7</v>
      </c>
      <c r="Q91" s="51">
        <f t="shared" si="9"/>
        <v>80</v>
      </c>
      <c r="R91" s="26"/>
    </row>
    <row r="92" spans="1:18" ht="15" customHeight="1" x14ac:dyDescent="0.35">
      <c r="A92" s="687" t="s">
        <v>337</v>
      </c>
      <c r="B92" s="34" t="str">
        <f>IFERROR(VLOOKUP($A92,Liste_J!$C$7:$G$234,5,0),"-")</f>
        <v>H</v>
      </c>
      <c r="C92" s="34" t="str">
        <f>IFERROR(VLOOKUP($A92,Liste_J!$C$7:$G$234,4,0),"-")</f>
        <v>ASGAF</v>
      </c>
      <c r="D92" s="34">
        <f>IFERROR(VLOOKUP($A92,Liste_J!$C$7:$G$234,2,0),"-")</f>
        <v>54</v>
      </c>
      <c r="E92" s="34">
        <f>IFERROR(VLOOKUP($A92,'J1'!$B$6:$F$35,5,0),)</f>
        <v>6</v>
      </c>
      <c r="F92" s="34">
        <f>IFERROR(VLOOKUP($A92,'J2'!$B$6:$F$35,5,0),)</f>
        <v>0</v>
      </c>
      <c r="G92" s="34">
        <f>IFERROR(VLOOKUP($A92,'J3'!$B$6:$F$35,5,0),)</f>
        <v>0</v>
      </c>
      <c r="H92" s="34">
        <f>IFERROR(VLOOKUP($A92,'J4'!$B$6:$F$35,5,0),)</f>
        <v>0</v>
      </c>
      <c r="I92" s="34">
        <f>IFERROR(VLOOKUP($A92,'J5'!$B$6:$F$35,5,0),)</f>
        <v>0</v>
      </c>
      <c r="J92" s="34">
        <f>IFERROR(VLOOKUP($A92,'J6'!$B$6:$F$35,5,0),)</f>
        <v>0</v>
      </c>
      <c r="K92" s="34">
        <f>IFERROR(VLOOKUP($A92,'J7'!$B$6:$F$35,5,0),)</f>
        <v>0</v>
      </c>
      <c r="L92" s="34">
        <f>IFERROR(VLOOKUP($A92,'J8'!$B$6:$F$35,5,0),)</f>
        <v>0</v>
      </c>
      <c r="M92" s="34">
        <f>IFERROR(VLOOKUP($A92,'J9'!$B$6:$F$35,5,0),)</f>
        <v>0</v>
      </c>
      <c r="N92" s="34">
        <f>IFERROR(VLOOKUP($A92,'J10'!$B$6:$F$35,5,0),)</f>
        <v>0</v>
      </c>
      <c r="O92" s="34">
        <f t="shared" si="7"/>
        <v>1</v>
      </c>
      <c r="P92" s="34">
        <f t="shared" si="8"/>
        <v>6</v>
      </c>
      <c r="Q92" s="51">
        <f t="shared" si="9"/>
        <v>83</v>
      </c>
      <c r="R92" s="26"/>
    </row>
    <row r="93" spans="1:18" ht="15" customHeight="1" x14ac:dyDescent="0.35">
      <c r="A93" s="688" t="s">
        <v>346</v>
      </c>
      <c r="B93" s="34" t="str">
        <f>IFERROR(VLOOKUP($A93,Liste_J!$C$7:$G$234,5,0),"-")</f>
        <v>H</v>
      </c>
      <c r="C93" s="34" t="str">
        <f>IFERROR(VLOOKUP($A93,Liste_J!$C$7:$G$234,4,0),"-")</f>
        <v>Chevannes</v>
      </c>
      <c r="D93" s="34">
        <f>IFERROR(VLOOKUP($A93,Liste_J!$C$7:$G$234,2,0),"-")</f>
        <v>19.8</v>
      </c>
      <c r="E93" s="34">
        <f>IFERROR(VLOOKUP($A93,'J1'!$B$6:$F$35,5,0),)</f>
        <v>0</v>
      </c>
      <c r="F93" s="34">
        <f>IFERROR(VLOOKUP($A93,'J2'!$B$6:$F$35,5,0),)</f>
        <v>0</v>
      </c>
      <c r="G93" s="34">
        <f>IFERROR(VLOOKUP($A93,'J3'!$B$6:$F$35,5,0),)</f>
        <v>6</v>
      </c>
      <c r="H93" s="34">
        <f>IFERROR(VLOOKUP($A93,'J4'!$B$6:$F$35,5,0),)</f>
        <v>0</v>
      </c>
      <c r="I93" s="34">
        <f>IFERROR(VLOOKUP($A93,'J5'!$B$6:$F$35,5,0),)</f>
        <v>0</v>
      </c>
      <c r="J93" s="34">
        <f>IFERROR(VLOOKUP($A93,'J6'!$B$6:$F$35,5,0),)</f>
        <v>0</v>
      </c>
      <c r="K93" s="34">
        <f>IFERROR(VLOOKUP($A93,'J7'!$B$6:$F$35,5,0),)</f>
        <v>0</v>
      </c>
      <c r="L93" s="34">
        <f>IFERROR(VLOOKUP($A93,'J8'!$B$6:$F$35,5,0),)</f>
        <v>0</v>
      </c>
      <c r="M93" s="34">
        <f>IFERROR(VLOOKUP($A93,'J9'!$B$6:$F$35,5,0),)</f>
        <v>0</v>
      </c>
      <c r="N93" s="34">
        <f>IFERROR(VLOOKUP($A93,'J10'!$B$6:$F$35,5,0),)</f>
        <v>0</v>
      </c>
      <c r="O93" s="34">
        <f t="shared" si="7"/>
        <v>1</v>
      </c>
      <c r="P93" s="34">
        <f t="shared" si="8"/>
        <v>6</v>
      </c>
      <c r="Q93" s="51">
        <f t="shared" si="9"/>
        <v>83</v>
      </c>
      <c r="R93" s="26"/>
    </row>
    <row r="94" spans="1:18" ht="15" customHeight="1" x14ac:dyDescent="0.35">
      <c r="A94" s="688" t="s">
        <v>407</v>
      </c>
      <c r="B94" s="34" t="str">
        <f>IFERROR(VLOOKUP($A94,Liste_J!$C$7:$G$234,5,0),"-")</f>
        <v>H</v>
      </c>
      <c r="C94" s="34" t="str">
        <f>IFERROR(VLOOKUP($A94,Liste_J!$C$7:$G$234,4,0),"-")</f>
        <v>Réveillon</v>
      </c>
      <c r="D94" s="34">
        <f>IFERROR(VLOOKUP($A94,Liste_J!$C$7:$G$234,2,0),"-")</f>
        <v>30</v>
      </c>
      <c r="E94" s="680">
        <f>IFERROR(VLOOKUP($A94,'J1'!$B$6:$F$35,5,0),)</f>
        <v>6</v>
      </c>
      <c r="F94" s="34">
        <f>IFERROR(VLOOKUP($A94,'J2'!$B$6:$F$35,5,0),)</f>
        <v>0</v>
      </c>
      <c r="G94" s="34">
        <f>IFERROR(VLOOKUP($A94,'J3'!$B$6:$F$35,5,0),)</f>
        <v>0</v>
      </c>
      <c r="H94" s="34">
        <f>IFERROR(VLOOKUP($A94,'J4'!$B$6:$F$35,5,0),)</f>
        <v>0</v>
      </c>
      <c r="I94" s="34">
        <f>IFERROR(VLOOKUP($A94,'J5'!$B$6:$F$35,5,0),)</f>
        <v>0</v>
      </c>
      <c r="J94" s="34">
        <f>IFERROR(VLOOKUP($A94,'J6'!$B$6:$F$35,5,0),)</f>
        <v>0</v>
      </c>
      <c r="K94" s="34">
        <f>IFERROR(VLOOKUP($A94,'J7'!$B$6:$F$35,5,0),)</f>
        <v>0</v>
      </c>
      <c r="L94" s="34">
        <f>IFERROR(VLOOKUP($A94,'J8'!$B$6:$F$35,5,0),)</f>
        <v>0</v>
      </c>
      <c r="M94" s="34">
        <f>IFERROR(VLOOKUP($A94,'J9'!$B$6:$F$35,5,0),)</f>
        <v>0</v>
      </c>
      <c r="N94" s="34">
        <f>IFERROR(VLOOKUP($A94,'J10'!$B$6:$F$35,5,0),)</f>
        <v>0</v>
      </c>
      <c r="O94" s="34">
        <f t="shared" si="7"/>
        <v>1</v>
      </c>
      <c r="P94" s="34">
        <f t="shared" si="8"/>
        <v>6</v>
      </c>
      <c r="Q94" s="51">
        <f t="shared" si="9"/>
        <v>83</v>
      </c>
      <c r="R94" s="26"/>
    </row>
    <row r="95" spans="1:18" ht="15" customHeight="1" x14ac:dyDescent="0.35">
      <c r="A95" s="687" t="s">
        <v>246</v>
      </c>
      <c r="B95" s="34" t="str">
        <f>IFERROR(VLOOKUP($A95,Liste_J!$C$7:$G$234,5,0),"-")</f>
        <v>H</v>
      </c>
      <c r="C95" s="34" t="str">
        <f>IFERROR(VLOOKUP($A95,Liste_J!$C$7:$G$234,4,0),"-")</f>
        <v>ASGAF</v>
      </c>
      <c r="D95" s="34">
        <f>IFERROR(VLOOKUP($A95,Liste_J!$C$7:$G$234,2,0),"-")</f>
        <v>22.6</v>
      </c>
      <c r="E95" s="34">
        <f>IFERROR(VLOOKUP($A95,'J1'!$B$6:$F$35,5,0),)</f>
        <v>0</v>
      </c>
      <c r="F95" s="34">
        <f>IFERROR(VLOOKUP($A95,'J2'!$B$6:$F$35,5,0),)</f>
        <v>0</v>
      </c>
      <c r="G95" s="34">
        <f>IFERROR(VLOOKUP($A95,'J3'!$B$6:$F$35,5,0),)</f>
        <v>0</v>
      </c>
      <c r="H95" s="34">
        <f>IFERROR(VLOOKUP($A95,'J4'!$B$6:$F$35,5,0),)</f>
        <v>0</v>
      </c>
      <c r="I95" s="34">
        <f>IFERROR(VLOOKUP($A95,'J5'!$B$6:$F$35,5,0),)</f>
        <v>0</v>
      </c>
      <c r="J95" s="34">
        <f>IFERROR(VLOOKUP($A95,'J6'!$B$6:$F$35,5,0),)</f>
        <v>5</v>
      </c>
      <c r="K95" s="34">
        <f>IFERROR(VLOOKUP($A95,'J7'!$B$6:$F$35,5,0),)</f>
        <v>0</v>
      </c>
      <c r="L95" s="34">
        <f>IFERROR(VLOOKUP($A95,'J8'!$B$6:$F$35,5,0),)</f>
        <v>0</v>
      </c>
      <c r="M95" s="34">
        <f>IFERROR(VLOOKUP($A95,'J9'!$B$6:$F$35,5,0),)</f>
        <v>0</v>
      </c>
      <c r="N95" s="34">
        <f>IFERROR(VLOOKUP($A95,'J10'!$B$6:$F$35,5,0),)</f>
        <v>0</v>
      </c>
      <c r="O95" s="34">
        <f t="shared" si="7"/>
        <v>1</v>
      </c>
      <c r="P95" s="34">
        <f t="shared" si="8"/>
        <v>5</v>
      </c>
      <c r="Q95" s="51">
        <f t="shared" si="9"/>
        <v>86</v>
      </c>
      <c r="R95" s="26"/>
    </row>
    <row r="96" spans="1:18" ht="15" customHeight="1" x14ac:dyDescent="0.35">
      <c r="A96" s="688" t="s">
        <v>427</v>
      </c>
      <c r="B96" s="34" t="str">
        <f>IFERROR(VLOOKUP($A96,Liste_J!$C$7:$G$234,5,0),"-")</f>
        <v>H</v>
      </c>
      <c r="C96" s="34" t="str">
        <f>IFERROR(VLOOKUP($A96,Liste_J!$C$7:$G$234,4,0),"-")</f>
        <v>Chevannes</v>
      </c>
      <c r="D96" s="34">
        <f>IFERROR(VLOOKUP($A96,Liste_J!$C$7:$G$234,2,0),"-")</f>
        <v>25.1</v>
      </c>
      <c r="E96" s="34">
        <f>IFERROR(VLOOKUP($A96,'J1'!$B$6:$F$35,5,0),)</f>
        <v>0</v>
      </c>
      <c r="F96" s="34">
        <f>IFERROR(VLOOKUP($A96,'J2'!$B$6:$F$35,5,0),)</f>
        <v>0</v>
      </c>
      <c r="G96" s="34">
        <f>IFERROR(VLOOKUP($A96,'J3'!$B$6:$F$35,5,0),)</f>
        <v>0</v>
      </c>
      <c r="H96" s="34">
        <f>IFERROR(VLOOKUP($A96,'J4'!$B$6:$F$35,5,0),)</f>
        <v>5</v>
      </c>
      <c r="I96" s="34">
        <f>IFERROR(VLOOKUP($A96,'J5'!$B$6:$F$35,5,0),)</f>
        <v>0</v>
      </c>
      <c r="J96" s="34">
        <f>IFERROR(VLOOKUP($A96,'J6'!$B$6:$F$35,5,0),)</f>
        <v>0</v>
      </c>
      <c r="K96" s="34">
        <f>IFERROR(VLOOKUP($A96,'J7'!$B$6:$F$35,5,0),)</f>
        <v>0</v>
      </c>
      <c r="L96" s="34">
        <f>IFERROR(VLOOKUP($A96,'J8'!$B$6:$F$35,5,0),)</f>
        <v>0</v>
      </c>
      <c r="M96" s="34">
        <f>IFERROR(VLOOKUP($A96,'J9'!$B$6:$F$35,5,0),)</f>
        <v>0</v>
      </c>
      <c r="N96" s="34">
        <f>IFERROR(VLOOKUP($A96,'J10'!$B$6:$F$35,5,0),)</f>
        <v>0</v>
      </c>
      <c r="O96" s="34">
        <f t="shared" si="7"/>
        <v>1</v>
      </c>
      <c r="P96" s="34">
        <f t="shared" si="8"/>
        <v>5</v>
      </c>
      <c r="Q96" s="51">
        <f t="shared" si="9"/>
        <v>86</v>
      </c>
      <c r="R96" s="26"/>
    </row>
    <row r="97" spans="1:18" ht="15" customHeight="1" x14ac:dyDescent="0.35">
      <c r="A97" s="687" t="s">
        <v>119</v>
      </c>
      <c r="B97" s="34" t="str">
        <f>IFERROR(VLOOKUP($A97,Liste_J!$C$7:$G$234,5,0),"-")</f>
        <v>H</v>
      </c>
      <c r="C97" s="34" t="str">
        <f>IFERROR(VLOOKUP($A97,Liste_J!$C$7:$G$234,4,0),"-")</f>
        <v>Chevannes</v>
      </c>
      <c r="D97" s="34">
        <f>IFERROR(VLOOKUP($A97,Liste_J!$C$7:$G$234,2,0),"-")</f>
        <v>21.7</v>
      </c>
      <c r="E97" s="34">
        <f>IFERROR(VLOOKUP($A97,'J1'!$B$6:$F$35,5,0),)</f>
        <v>0</v>
      </c>
      <c r="F97" s="34">
        <f>IFERROR(VLOOKUP($A97,'J2'!$B$6:$F$35,5,0),)</f>
        <v>3</v>
      </c>
      <c r="G97" s="34">
        <f>IFERROR(VLOOKUP($A97,'J3'!$B$6:$F$35,5,0),)</f>
        <v>0</v>
      </c>
      <c r="H97" s="34">
        <f>IFERROR(VLOOKUP($A97,'J4'!$B$6:$F$35,5,0),)</f>
        <v>0</v>
      </c>
      <c r="I97" s="34">
        <f>IFERROR(VLOOKUP($A97,'J5'!$B$6:$F$35,5,0),)</f>
        <v>0</v>
      </c>
      <c r="J97" s="34">
        <f>IFERROR(VLOOKUP($A97,'J6'!$B$6:$F$35,5,0),)</f>
        <v>1</v>
      </c>
      <c r="K97" s="34">
        <f>IFERROR(VLOOKUP($A97,'J7'!$B$6:$F$35,5,0),)</f>
        <v>0</v>
      </c>
      <c r="L97" s="34">
        <f>IFERROR(VLOOKUP($A97,'J8'!$B$6:$F$35,5,0),)</f>
        <v>0</v>
      </c>
      <c r="M97" s="34">
        <f>IFERROR(VLOOKUP($A97,'J9'!$B$6:$F$35,5,0),)</f>
        <v>0</v>
      </c>
      <c r="N97" s="34">
        <f>IFERROR(VLOOKUP($A97,'J10'!$B$6:$F$35,5,0),)</f>
        <v>0</v>
      </c>
      <c r="O97" s="34">
        <f t="shared" si="7"/>
        <v>2</v>
      </c>
      <c r="P97" s="34">
        <f t="shared" si="8"/>
        <v>4</v>
      </c>
      <c r="Q97" s="51">
        <f t="shared" si="9"/>
        <v>88</v>
      </c>
      <c r="R97" s="26"/>
    </row>
    <row r="98" spans="1:18" ht="15" customHeight="1" x14ac:dyDescent="0.35">
      <c r="A98" s="687" t="s">
        <v>210</v>
      </c>
      <c r="B98" s="34" t="str">
        <f>IFERROR(VLOOKUP($A98,Liste_J!$C$7:$G$234,5,0),"-")</f>
        <v>H</v>
      </c>
      <c r="C98" s="34" t="str">
        <f>IFERROR(VLOOKUP($A98,Liste_J!$C$7:$G$234,4,0),"-")</f>
        <v>Chevannes</v>
      </c>
      <c r="D98" s="34">
        <f>IFERROR(VLOOKUP($A98,Liste_J!$C$7:$G$234,2,0),"-")</f>
        <v>23.4</v>
      </c>
      <c r="E98" s="34">
        <f>IFERROR(VLOOKUP($A98,'J1'!$B$6:$F$35,5,0),)</f>
        <v>0</v>
      </c>
      <c r="F98" s="34">
        <f>IFERROR(VLOOKUP($A98,'J2'!$B$6:$F$35,5,0),)</f>
        <v>4</v>
      </c>
      <c r="G98" s="34">
        <f>IFERROR(VLOOKUP($A98,'J3'!$B$6:$F$35,5,0),)</f>
        <v>0</v>
      </c>
      <c r="H98" s="34">
        <f>IFERROR(VLOOKUP($A98,'J4'!$B$6:$F$35,5,0),)</f>
        <v>0</v>
      </c>
      <c r="I98" s="34">
        <f>IFERROR(VLOOKUP($A98,'J5'!$B$6:$F$35,5,0),)</f>
        <v>0</v>
      </c>
      <c r="J98" s="34">
        <f>IFERROR(VLOOKUP($A98,'J6'!$B$6:$F$35,5,0),)</f>
        <v>0</v>
      </c>
      <c r="K98" s="34">
        <f>IFERROR(VLOOKUP($A98,'J7'!$B$6:$F$35,5,0),)</f>
        <v>0</v>
      </c>
      <c r="L98" s="34">
        <f>IFERROR(VLOOKUP($A98,'J8'!$B$6:$F$35,5,0),)</f>
        <v>0</v>
      </c>
      <c r="M98" s="34">
        <f>IFERROR(VLOOKUP($A98,'J9'!$B$6:$F$35,5,0),)</f>
        <v>0</v>
      </c>
      <c r="N98" s="34">
        <f>IFERROR(VLOOKUP($A98,'J10'!$B$6:$F$35,5,0),)</f>
        <v>0</v>
      </c>
      <c r="O98" s="34">
        <f t="shared" si="7"/>
        <v>1</v>
      </c>
      <c r="P98" s="34">
        <f t="shared" si="8"/>
        <v>4</v>
      </c>
      <c r="Q98" s="51">
        <f t="shared" si="9"/>
        <v>88</v>
      </c>
      <c r="R98" s="26"/>
    </row>
    <row r="99" spans="1:18" ht="15" customHeight="1" x14ac:dyDescent="0.35">
      <c r="A99" s="688" t="s">
        <v>421</v>
      </c>
      <c r="B99" s="34" t="str">
        <f>IFERROR(VLOOKUP($A99,Liste_J!$C$7:$G$234,5,0),"-")</f>
        <v>H</v>
      </c>
      <c r="C99" s="34" t="str">
        <f>IFERROR(VLOOKUP($A99,Liste_J!$C$7:$G$234,4,0),"-")</f>
        <v>Chevry</v>
      </c>
      <c r="D99" s="34">
        <f>IFERROR(VLOOKUP($A99,Liste_J!$C$7:$G$234,2,0),"-")</f>
        <v>35.200000000000003</v>
      </c>
      <c r="E99" s="34">
        <f>IFERROR(VLOOKUP($A99,'J1'!$B$6:$F$35,5,0),)</f>
        <v>0</v>
      </c>
      <c r="F99" s="34">
        <f>IFERROR(VLOOKUP($A99,'J2'!$B$6:$F$35,5,0),)</f>
        <v>0</v>
      </c>
      <c r="G99" s="34">
        <f>IFERROR(VLOOKUP($A99,'J3'!$B$6:$F$35,5,0),)</f>
        <v>0</v>
      </c>
      <c r="H99" s="34">
        <f>IFERROR(VLOOKUP($A99,'J4'!$B$6:$F$35,5,0),)</f>
        <v>4</v>
      </c>
      <c r="I99" s="34">
        <f>IFERROR(VLOOKUP($A99,'J5'!$B$6:$F$35,5,0),)</f>
        <v>0</v>
      </c>
      <c r="J99" s="34">
        <f>IFERROR(VLOOKUP($A99,'J6'!$B$6:$F$35,5,0),)</f>
        <v>0</v>
      </c>
      <c r="K99" s="34">
        <f>IFERROR(VLOOKUP($A99,'J7'!$B$6:$F$35,5,0),)</f>
        <v>0</v>
      </c>
      <c r="L99" s="34">
        <f>IFERROR(VLOOKUP($A99,'J8'!$B$6:$F$35,5,0),)</f>
        <v>0</v>
      </c>
      <c r="M99" s="34">
        <f>IFERROR(VLOOKUP($A99,'J9'!$B$6:$F$35,5,0),)</f>
        <v>0</v>
      </c>
      <c r="N99" s="34">
        <f>IFERROR(VLOOKUP($A99,'J10'!$B$6:$F$35,5,0),)</f>
        <v>0</v>
      </c>
      <c r="O99" s="34">
        <f t="shared" si="7"/>
        <v>1</v>
      </c>
      <c r="P99" s="34">
        <f t="shared" si="8"/>
        <v>4</v>
      </c>
      <c r="Q99" s="51">
        <f t="shared" si="9"/>
        <v>88</v>
      </c>
      <c r="R99" s="26"/>
    </row>
    <row r="100" spans="1:18" ht="15" customHeight="1" x14ac:dyDescent="0.35">
      <c r="A100" s="688" t="s">
        <v>408</v>
      </c>
      <c r="B100" s="34" t="str">
        <f>IFERROR(VLOOKUP($A100,Liste_J!$C$7:$G$234,5,0),"-")</f>
        <v>H</v>
      </c>
      <c r="C100" s="34" t="str">
        <f>IFERROR(VLOOKUP($A100,Liste_J!$C$7:$G$234,4,0),"-")</f>
        <v>Réveillon</v>
      </c>
      <c r="D100" s="34">
        <f>IFERROR(VLOOKUP($A100,Liste_J!$C$7:$G$234,2,0),"-")</f>
        <v>22</v>
      </c>
      <c r="E100" s="34">
        <f>IFERROR(VLOOKUP($A100,'J1'!$B$6:$F$35,5,0),)</f>
        <v>4</v>
      </c>
      <c r="F100" s="34">
        <f>IFERROR(VLOOKUP($A100,'J2'!$B$6:$F$35,5,0),)</f>
        <v>0</v>
      </c>
      <c r="G100" s="34">
        <f>IFERROR(VLOOKUP($A100,'J3'!$B$6:$F$35,5,0),)</f>
        <v>0</v>
      </c>
      <c r="H100" s="34">
        <f>IFERROR(VLOOKUP($A100,'J4'!$B$6:$F$35,5,0),)</f>
        <v>0</v>
      </c>
      <c r="I100" s="34">
        <f>IFERROR(VLOOKUP($A100,'J5'!$B$6:$F$35,5,0),)</f>
        <v>0</v>
      </c>
      <c r="J100" s="34">
        <f>IFERROR(VLOOKUP($A100,'J6'!$B$6:$F$35,5,0),)</f>
        <v>0</v>
      </c>
      <c r="K100" s="34">
        <f>IFERROR(VLOOKUP($A100,'J7'!$B$6:$F$35,5,0),)</f>
        <v>0</v>
      </c>
      <c r="L100" s="34">
        <f>IFERROR(VLOOKUP($A100,'J8'!$B$6:$F$35,5,0),)</f>
        <v>0</v>
      </c>
      <c r="M100" s="34">
        <f>IFERROR(VLOOKUP($A100,'J9'!$B$6:$F$35,5,0),)</f>
        <v>0</v>
      </c>
      <c r="N100" s="34">
        <f>IFERROR(VLOOKUP($A100,'J10'!$B$6:$F$35,5,0),)</f>
        <v>0</v>
      </c>
      <c r="O100" s="34">
        <f t="shared" si="7"/>
        <v>1</v>
      </c>
      <c r="P100" s="34">
        <f t="shared" si="8"/>
        <v>4</v>
      </c>
      <c r="Q100" s="51">
        <f t="shared" si="9"/>
        <v>88</v>
      </c>
      <c r="R100" s="26"/>
    </row>
    <row r="101" spans="1:18" ht="15" customHeight="1" x14ac:dyDescent="0.35">
      <c r="A101" s="688" t="s">
        <v>409</v>
      </c>
      <c r="B101" s="34" t="str">
        <f>IFERROR(VLOOKUP($A101,Liste_J!$C$7:$G$234,5,0),"-")</f>
        <v>H</v>
      </c>
      <c r="C101" s="34" t="str">
        <f>IFERROR(VLOOKUP($A101,Liste_J!$C$7:$G$234,4,0),"-")</f>
        <v>Réveillon</v>
      </c>
      <c r="D101" s="34">
        <f>IFERROR(VLOOKUP($A101,Liste_J!$C$7:$G$234,2,0),"-")</f>
        <v>30.7</v>
      </c>
      <c r="E101" s="34">
        <f>IFERROR(VLOOKUP($A101,'J1'!$B$6:$F$35,5,0),)</f>
        <v>4</v>
      </c>
      <c r="F101" s="34">
        <f>IFERROR(VLOOKUP($A101,'J2'!$B$6:$F$35,5,0),)</f>
        <v>0</v>
      </c>
      <c r="G101" s="34">
        <f>IFERROR(VLOOKUP($A101,'J3'!$B$6:$F$35,5,0),)</f>
        <v>0</v>
      </c>
      <c r="H101" s="34">
        <f>IFERROR(VLOOKUP($A101,'J4'!$B$6:$F$35,5,0),)</f>
        <v>0</v>
      </c>
      <c r="I101" s="34">
        <f>IFERROR(VLOOKUP($A101,'J5'!$B$6:$F$35,5,0),)</f>
        <v>0</v>
      </c>
      <c r="J101" s="34">
        <f>IFERROR(VLOOKUP($A101,'J6'!$B$6:$F$35,5,0),)</f>
        <v>0</v>
      </c>
      <c r="K101" s="34">
        <f>IFERROR(VLOOKUP($A101,'J7'!$B$6:$F$35,5,0),)</f>
        <v>0</v>
      </c>
      <c r="L101" s="34">
        <f>IFERROR(VLOOKUP($A101,'J8'!$B$6:$F$35,5,0),)</f>
        <v>0</v>
      </c>
      <c r="M101" s="34">
        <f>IFERROR(VLOOKUP($A101,'J9'!$B$6:$F$35,5,0),)</f>
        <v>0</v>
      </c>
      <c r="N101" s="34">
        <f>IFERROR(VLOOKUP($A101,'J10'!$B$6:$F$35,5,0),)</f>
        <v>0</v>
      </c>
      <c r="O101" s="34">
        <f t="shared" si="7"/>
        <v>1</v>
      </c>
      <c r="P101" s="34">
        <f t="shared" si="8"/>
        <v>4</v>
      </c>
      <c r="Q101" s="51">
        <f t="shared" si="9"/>
        <v>88</v>
      </c>
      <c r="R101" s="26"/>
    </row>
    <row r="102" spans="1:18" ht="15" customHeight="1" x14ac:dyDescent="0.35">
      <c r="A102" s="26" t="s">
        <v>145</v>
      </c>
      <c r="B102" s="34" t="str">
        <f>IFERROR(VLOOKUP($A102,Liste_J!$C$7:$G$234,5,0),"-")</f>
        <v>H</v>
      </c>
      <c r="C102" s="34" t="str">
        <f>IFERROR(VLOOKUP($A102,Liste_J!$C$7:$G$234,4,0),"-")</f>
        <v>Chevry</v>
      </c>
      <c r="D102" s="34">
        <f>IFERROR(VLOOKUP($A102,Liste_J!$C$7:$G$234,2,0),"-")</f>
        <v>20.5</v>
      </c>
      <c r="E102" s="34">
        <f>IFERROR(VLOOKUP($A102,'J1'!$B$6:$F$35,5,0),)</f>
        <v>0</v>
      </c>
      <c r="F102" s="34">
        <f>IFERROR(VLOOKUP($A102,'J2'!$B$6:$F$35,5,0),)</f>
        <v>0</v>
      </c>
      <c r="G102" s="34">
        <f>IFERROR(VLOOKUP($A102,'J3'!$B$6:$F$35,5,0),)</f>
        <v>0</v>
      </c>
      <c r="H102" s="34">
        <f>IFERROR(VLOOKUP($A102,'J4'!$B$6:$F$35,5,0),)</f>
        <v>0</v>
      </c>
      <c r="I102" s="34">
        <f>IFERROR(VLOOKUP($A102,'J5'!$B$6:$F$35,5,0),)</f>
        <v>0</v>
      </c>
      <c r="J102" s="34">
        <f>IFERROR(VLOOKUP($A102,'J6'!$B$6:$F$35,5,0),)</f>
        <v>0</v>
      </c>
      <c r="K102" s="34">
        <f>IFERROR(VLOOKUP($A102,'J7'!$B$6:$F$35,5,0),)</f>
        <v>4</v>
      </c>
      <c r="L102" s="34">
        <f>IFERROR(VLOOKUP($A102,'J8'!$B$6:$F$35,5,0),)</f>
        <v>0</v>
      </c>
      <c r="M102" s="34">
        <f>IFERROR(VLOOKUP($A102,'J9'!$B$6:$F$35,5,0),)</f>
        <v>0</v>
      </c>
      <c r="N102" s="34">
        <f>IFERROR(VLOOKUP($A102,'J10'!$B$6:$F$35,5,0),)</f>
        <v>0</v>
      </c>
      <c r="O102" s="34">
        <f t="shared" si="7"/>
        <v>1</v>
      </c>
      <c r="P102" s="34">
        <f t="shared" si="8"/>
        <v>4</v>
      </c>
      <c r="Q102" s="51">
        <f t="shared" si="9"/>
        <v>88</v>
      </c>
      <c r="R102" s="26"/>
    </row>
    <row r="103" spans="1:18" ht="15" customHeight="1" x14ac:dyDescent="0.35">
      <c r="A103" s="26" t="s">
        <v>117</v>
      </c>
      <c r="B103" s="34" t="str">
        <f>IFERROR(VLOOKUP($A103,Liste_J!$C$7:$G$234,5,0),"-")</f>
        <v>H</v>
      </c>
      <c r="C103" s="34" t="str">
        <f>IFERROR(VLOOKUP($A103,Liste_J!$C$7:$G$234,4,0),"-")</f>
        <v>Chevry</v>
      </c>
      <c r="D103" s="34">
        <f>IFERROR(VLOOKUP($A103,Liste_J!$C$7:$G$234,2,0),"-")</f>
        <v>22.5</v>
      </c>
      <c r="E103" s="34">
        <f>IFERROR(VLOOKUP($A103,'J1'!$B$6:$F$35,5,0),)</f>
        <v>0</v>
      </c>
      <c r="F103" s="34">
        <f>IFERROR(VLOOKUP($A103,'J2'!$B$6:$F$35,5,0),)</f>
        <v>0</v>
      </c>
      <c r="G103" s="34">
        <f>IFERROR(VLOOKUP($A103,'J3'!$B$6:$F$35,5,0),)</f>
        <v>0</v>
      </c>
      <c r="H103" s="34">
        <f>IFERROR(VLOOKUP($A103,'J4'!$B$6:$F$35,5,0),)</f>
        <v>0</v>
      </c>
      <c r="I103" s="34">
        <f>IFERROR(VLOOKUP($A103,'J5'!$B$6:$F$35,5,0),)</f>
        <v>0</v>
      </c>
      <c r="J103" s="34">
        <f>IFERROR(VLOOKUP($A103,'J6'!$B$6:$F$35,5,0),)</f>
        <v>0</v>
      </c>
      <c r="K103" s="34">
        <f>IFERROR(VLOOKUP($A103,'J7'!$B$6:$F$35,5,0),)</f>
        <v>4</v>
      </c>
      <c r="L103" s="34">
        <f>IFERROR(VLOOKUP($A103,'J8'!$B$6:$F$35,5,0),)</f>
        <v>0</v>
      </c>
      <c r="M103" s="34">
        <f>IFERROR(VLOOKUP($A103,'J9'!$B$6:$F$35,5,0),)</f>
        <v>0</v>
      </c>
      <c r="N103" s="34">
        <f>IFERROR(VLOOKUP($A103,'J10'!$B$6:$F$35,5,0),)</f>
        <v>0</v>
      </c>
      <c r="O103" s="34">
        <f t="shared" si="7"/>
        <v>1</v>
      </c>
      <c r="P103" s="34">
        <f t="shared" si="8"/>
        <v>4</v>
      </c>
      <c r="Q103" s="51">
        <f t="shared" si="9"/>
        <v>88</v>
      </c>
      <c r="R103" s="26"/>
    </row>
    <row r="104" spans="1:18" ht="15" customHeight="1" x14ac:dyDescent="0.35">
      <c r="A104" s="688" t="s">
        <v>241</v>
      </c>
      <c r="B104" s="34" t="str">
        <f>IFERROR(VLOOKUP($A104,Liste_J!$C$7:$G$234,5,0),"-")</f>
        <v>H</v>
      </c>
      <c r="C104" s="34" t="str">
        <f>IFERROR(VLOOKUP($A104,Liste_J!$C$7:$G$234,4,0),"-")</f>
        <v>Réveillon</v>
      </c>
      <c r="D104" s="34">
        <f>IFERROR(VLOOKUP($A104,Liste_J!$C$7:$G$234,2,0),"-")</f>
        <v>22.9</v>
      </c>
      <c r="E104" s="34">
        <f>IFERROR(VLOOKUP($A104,'J1'!$B$6:$F$35,5,0),)</f>
        <v>0</v>
      </c>
      <c r="F104" s="34">
        <f>IFERROR(VLOOKUP($A104,'J2'!$B$6:$F$35,5,0),)</f>
        <v>0</v>
      </c>
      <c r="G104" s="34">
        <f>IFERROR(VLOOKUP($A104,'J3'!$B$6:$F$35,5,0),)</f>
        <v>0</v>
      </c>
      <c r="H104" s="34">
        <f>IFERROR(VLOOKUP($A104,'J4'!$B$6:$F$35,5,0),)</f>
        <v>0</v>
      </c>
      <c r="I104" s="34">
        <f>IFERROR(VLOOKUP($A104,'J5'!$B$6:$F$35,5,0),)</f>
        <v>0</v>
      </c>
      <c r="J104" s="34">
        <f>IFERROR(VLOOKUP($A104,'J6'!$B$6:$F$35,5,0),)</f>
        <v>3</v>
      </c>
      <c r="K104" s="34">
        <f>IFERROR(VLOOKUP($A104,'J7'!$B$6:$F$35,5,0),)</f>
        <v>0</v>
      </c>
      <c r="L104" s="34">
        <f>IFERROR(VLOOKUP($A104,'J8'!$B$6:$F$35,5,0),)</f>
        <v>0</v>
      </c>
      <c r="M104" s="34">
        <f>IFERROR(VLOOKUP($A104,'J9'!$B$6:$F$35,5,0),)</f>
        <v>0</v>
      </c>
      <c r="N104" s="34">
        <f>IFERROR(VLOOKUP($A104,'J10'!$B$6:$F$35,5,0),)</f>
        <v>0</v>
      </c>
      <c r="O104" s="34">
        <f t="shared" si="7"/>
        <v>1</v>
      </c>
      <c r="P104" s="34">
        <f t="shared" si="8"/>
        <v>3</v>
      </c>
      <c r="Q104" s="51">
        <f t="shared" si="9"/>
        <v>95</v>
      </c>
      <c r="R104" s="26"/>
    </row>
    <row r="105" spans="1:18" ht="15" customHeight="1" x14ac:dyDescent="0.35">
      <c r="A105" s="688" t="s">
        <v>201</v>
      </c>
      <c r="B105" s="34" t="str">
        <f>IFERROR(VLOOKUP($A105,Liste_J!$C$7:$G$234,5,0),"-")</f>
        <v>H</v>
      </c>
      <c r="C105" s="34" t="str">
        <f>IFERROR(VLOOKUP($A105,Liste_J!$C$7:$G$234,4,0),"-")</f>
        <v>Chevry</v>
      </c>
      <c r="D105" s="34">
        <f>IFERROR(VLOOKUP($A105,Liste_J!$C$7:$G$234,2,0),"-")</f>
        <v>29.8</v>
      </c>
      <c r="E105" s="724">
        <f>IFERROR(VLOOKUP($A105,'J1'!$B$6:$F$35,5,0),)</f>
        <v>0</v>
      </c>
      <c r="F105" s="34">
        <f>IFERROR(VLOOKUP($A105,'J2'!$B$6:$F$35,5,0),)</f>
        <v>0</v>
      </c>
      <c r="G105" s="34">
        <f>IFERROR(VLOOKUP($A105,'J3'!$B$6:$F$35,5,0),)</f>
        <v>0</v>
      </c>
      <c r="H105" s="34">
        <f>IFERROR(VLOOKUP($A105,'J4'!$B$6:$F$35,5,0),)</f>
        <v>2</v>
      </c>
      <c r="I105" s="34">
        <f>IFERROR(VLOOKUP($A105,'J5'!$B$6:$F$35,5,0),)</f>
        <v>0</v>
      </c>
      <c r="J105" s="34">
        <f>IFERROR(VLOOKUP($A105,'J6'!$B$6:$F$35,5,0),)</f>
        <v>0</v>
      </c>
      <c r="K105" s="34">
        <f>IFERROR(VLOOKUP($A105,'J7'!$B$6:$F$35,5,0),)</f>
        <v>0</v>
      </c>
      <c r="L105" s="34">
        <f>IFERROR(VLOOKUP($A105,'J8'!$B$6:$F$35,5,0),)</f>
        <v>0</v>
      </c>
      <c r="M105" s="34">
        <f>IFERROR(VLOOKUP($A105,'J9'!$B$6:$F$35,5,0),)</f>
        <v>0</v>
      </c>
      <c r="N105" s="34">
        <f>IFERROR(VLOOKUP($A105,'J10'!$B$6:$F$35,5,0),)</f>
        <v>0</v>
      </c>
      <c r="O105" s="34">
        <f t="shared" ref="O105:O136" si="10">COUNTIF(E105:N105,"&gt;0")</f>
        <v>1</v>
      </c>
      <c r="P105" s="34">
        <f t="shared" ref="P105:P136" si="11">IF((B105="H"),SUM(E105:N105),"")</f>
        <v>2</v>
      </c>
      <c r="Q105" s="51">
        <f t="shared" ref="Q105:Q136" si="12">IFERROR(RANK(P105,$P$9:$P$206),"")</f>
        <v>96</v>
      </c>
      <c r="R105" s="26"/>
    </row>
    <row r="106" spans="1:18" ht="15" customHeight="1" x14ac:dyDescent="0.35">
      <c r="A106" s="688" t="s">
        <v>416</v>
      </c>
      <c r="B106" s="34" t="str">
        <f>IFERROR(VLOOKUP($A106,Liste_J!$C$7:$G$234,5,0),"-")</f>
        <v>H</v>
      </c>
      <c r="C106" s="34" t="str">
        <f>IFERROR(VLOOKUP($A106,Liste_J!$C$7:$G$234,4,0),"-")</f>
        <v>Chevry</v>
      </c>
      <c r="D106" s="34">
        <f>IFERROR(VLOOKUP($A106,Liste_J!$C$7:$G$234,2,0),"-")</f>
        <v>22</v>
      </c>
      <c r="E106" s="34">
        <f>IFERROR(VLOOKUP($A106,'J1'!$B$6:$F$35,5,0),)</f>
        <v>0</v>
      </c>
      <c r="F106" s="34">
        <f>IFERROR(VLOOKUP($A106,'J2'!$B$6:$F$35,5,0),)</f>
        <v>2</v>
      </c>
      <c r="G106" s="34">
        <f>IFERROR(VLOOKUP($A106,'J3'!$B$6:$F$35,5,0),)</f>
        <v>0</v>
      </c>
      <c r="H106" s="34">
        <f>IFERROR(VLOOKUP($A106,'J4'!$B$6:$F$35,5,0),)</f>
        <v>0</v>
      </c>
      <c r="I106" s="34">
        <f>IFERROR(VLOOKUP($A106,'J5'!$B$6:$F$35,5,0),)</f>
        <v>0</v>
      </c>
      <c r="J106" s="34">
        <f>IFERROR(VLOOKUP($A106,'J6'!$B$6:$F$35,5,0),)</f>
        <v>0</v>
      </c>
      <c r="K106" s="34">
        <f>IFERROR(VLOOKUP($A106,'J7'!$B$6:$F$35,5,0),)</f>
        <v>0</v>
      </c>
      <c r="L106" s="34">
        <f>IFERROR(VLOOKUP($A106,'J8'!$B$6:$F$35,5,0),)</f>
        <v>0</v>
      </c>
      <c r="M106" s="34">
        <f>IFERROR(VLOOKUP($A106,'J9'!$B$6:$F$35,5,0),)</f>
        <v>0</v>
      </c>
      <c r="N106" s="34">
        <f>IFERROR(VLOOKUP($A106,'J10'!$B$6:$F$35,5,0),)</f>
        <v>0</v>
      </c>
      <c r="O106" s="34">
        <f t="shared" si="10"/>
        <v>1</v>
      </c>
      <c r="P106" s="34">
        <f t="shared" si="11"/>
        <v>2</v>
      </c>
      <c r="Q106" s="51">
        <f t="shared" si="12"/>
        <v>96</v>
      </c>
      <c r="R106" s="26"/>
    </row>
    <row r="107" spans="1:18" ht="15" customHeight="1" x14ac:dyDescent="0.35">
      <c r="A107" s="26" t="s">
        <v>412</v>
      </c>
      <c r="B107" s="34" t="str">
        <f>IFERROR(VLOOKUP($A107,Liste_J!$C$7:$G$234,5,0),"-")</f>
        <v>H</v>
      </c>
      <c r="C107" s="34" t="str">
        <f>IFERROR(VLOOKUP($A107,Liste_J!$C$7:$G$234,4,0),"-")</f>
        <v>Réveillon</v>
      </c>
      <c r="D107" s="34">
        <f>IFERROR(VLOOKUP($A107,Liste_J!$C$7:$G$234,2,0),"-")</f>
        <v>19.7</v>
      </c>
      <c r="E107" s="34">
        <f>IFERROR(VLOOKUP($A107,'J1'!$B$6:$F$35,5,0),)</f>
        <v>0</v>
      </c>
      <c r="F107" s="34">
        <f>IFERROR(VLOOKUP($A107,'J2'!$B$6:$F$35,5,0),)</f>
        <v>0</v>
      </c>
      <c r="G107" s="34">
        <f>IFERROR(VLOOKUP($A107,'J3'!$B$6:$F$35,5,0),)</f>
        <v>0</v>
      </c>
      <c r="H107" s="34">
        <f>IFERROR(VLOOKUP($A107,'J4'!$B$6:$F$35,5,0),)</f>
        <v>0</v>
      </c>
      <c r="I107" s="34">
        <f>IFERROR(VLOOKUP($A107,'J5'!$B$6:$F$35,5,0),)</f>
        <v>0</v>
      </c>
      <c r="J107" s="34">
        <f>IFERROR(VLOOKUP($A107,'J6'!$B$6:$F$35,5,0),)</f>
        <v>0</v>
      </c>
      <c r="K107" s="34">
        <f>IFERROR(VLOOKUP($A107,'J7'!$B$6:$F$35,5,0),)</f>
        <v>2</v>
      </c>
      <c r="L107" s="34">
        <f>IFERROR(VLOOKUP($A107,'J8'!$B$6:$F$35,5,0),)</f>
        <v>0</v>
      </c>
      <c r="M107" s="34">
        <f>IFERROR(VLOOKUP($A107,'J9'!$B$6:$F$35,5,0),)</f>
        <v>0</v>
      </c>
      <c r="N107" s="34">
        <f>IFERROR(VLOOKUP($A107,'J10'!$B$6:$F$35,5,0),)</f>
        <v>0</v>
      </c>
      <c r="O107" s="34">
        <f t="shared" si="10"/>
        <v>1</v>
      </c>
      <c r="P107" s="34">
        <f t="shared" si="11"/>
        <v>2</v>
      </c>
      <c r="Q107" s="51">
        <f t="shared" si="12"/>
        <v>96</v>
      </c>
      <c r="R107" s="26"/>
    </row>
    <row r="108" spans="1:18" ht="15" customHeight="1" x14ac:dyDescent="0.35">
      <c r="A108" s="26" t="s">
        <v>478</v>
      </c>
      <c r="B108" s="34" t="str">
        <f>IFERROR(VLOOKUP($A108,Liste_J!$C$7:$G$234,5,0),"-")</f>
        <v>H</v>
      </c>
      <c r="C108" s="34" t="str">
        <f>IFERROR(VLOOKUP($A108,Liste_J!$C$7:$G$234,4,0),"-")</f>
        <v>Chevry</v>
      </c>
      <c r="D108" s="34">
        <f>IFERROR(VLOOKUP($A108,Liste_J!$C$7:$G$234,2,0),"-")</f>
        <v>21</v>
      </c>
      <c r="E108" s="34">
        <f>IFERROR(VLOOKUP($A108,'J1'!$B$6:$F$35,5,0),)</f>
        <v>0</v>
      </c>
      <c r="F108" s="34">
        <f>IFERROR(VLOOKUP($A108,'J2'!$B$6:$F$35,5,0),)</f>
        <v>0</v>
      </c>
      <c r="G108" s="34">
        <f>IFERROR(VLOOKUP($A108,'J3'!$B$6:$F$35,5,0),)</f>
        <v>0</v>
      </c>
      <c r="H108" s="34">
        <f>IFERROR(VLOOKUP($A108,'J4'!$B$6:$F$35,5,0),)</f>
        <v>0</v>
      </c>
      <c r="I108" s="34">
        <f>IFERROR(VLOOKUP($A108,'J5'!$B$6:$F$35,5,0),)</f>
        <v>0</v>
      </c>
      <c r="J108" s="34">
        <f>IFERROR(VLOOKUP($A108,'J6'!$B$6:$F$35,5,0),)</f>
        <v>0</v>
      </c>
      <c r="K108" s="34">
        <f>IFERROR(VLOOKUP($A108,'J7'!$B$6:$F$35,5,0),)</f>
        <v>0</v>
      </c>
      <c r="L108" s="34">
        <f>IFERROR(VLOOKUP($A108,'J8'!$B$6:$F$35,5,0),)</f>
        <v>0</v>
      </c>
      <c r="M108" s="34">
        <f>IFERROR(VLOOKUP($A108,'J9'!$B$6:$F$35,5,0),)</f>
        <v>1</v>
      </c>
      <c r="N108" s="34">
        <f>IFERROR(VLOOKUP($A108,'J10'!$B$6:$F$35,5,0),)</f>
        <v>0</v>
      </c>
      <c r="O108" s="34">
        <f t="shared" si="10"/>
        <v>1</v>
      </c>
      <c r="P108" s="34">
        <f t="shared" si="11"/>
        <v>1</v>
      </c>
      <c r="Q108" s="51">
        <f t="shared" si="12"/>
        <v>99</v>
      </c>
      <c r="R108" s="26"/>
    </row>
    <row r="109" spans="1:18" ht="15" customHeight="1" x14ac:dyDescent="0.35">
      <c r="A109" s="688" t="s">
        <v>438</v>
      </c>
      <c r="B109" s="34" t="str">
        <f>IFERROR(VLOOKUP($A109,Liste_J!$C$7:$G$234,5,0),"-")</f>
        <v>H</v>
      </c>
      <c r="C109" s="34" t="str">
        <f>IFERROR(VLOOKUP($A109,Liste_J!$C$7:$G$234,4,0),"-")</f>
        <v>Chevry</v>
      </c>
      <c r="D109" s="34">
        <f>IFERROR(VLOOKUP($A109,Liste_J!$C$7:$G$234,2,0),"-")</f>
        <v>37.700000000000003</v>
      </c>
      <c r="E109" s="34">
        <f>IFERROR(VLOOKUP($A109,'J1'!$B$6:$F$35,5,0),)</f>
        <v>0</v>
      </c>
      <c r="F109" s="34">
        <f>IFERROR(VLOOKUP($A109,'J2'!$B$6:$F$35,5,0),)</f>
        <v>0</v>
      </c>
      <c r="G109" s="34">
        <f>IFERROR(VLOOKUP($A109,'J3'!$B$6:$F$35,5,0),)</f>
        <v>0</v>
      </c>
      <c r="H109" s="34">
        <f>IFERROR(VLOOKUP($A109,'J4'!$B$6:$F$35,5,0),)</f>
        <v>0</v>
      </c>
      <c r="I109" s="34">
        <f>IFERROR(VLOOKUP($A109,'J5'!$B$6:$F$35,5,0),)</f>
        <v>0</v>
      </c>
      <c r="J109" s="34">
        <f>IFERROR(VLOOKUP($A109,'J6'!$B$6:$F$35,5,0),)</f>
        <v>0</v>
      </c>
      <c r="K109" s="34">
        <f>IFERROR(VLOOKUP($A109,'J7'!$B$6:$F$35,5,0),)</f>
        <v>0</v>
      </c>
      <c r="L109" s="34">
        <f>IFERROR(VLOOKUP($A109,'J8'!$B$6:$F$35,5,0),)</f>
        <v>0</v>
      </c>
      <c r="M109" s="34">
        <f>IFERROR(VLOOKUP($A109,'J9'!$B$6:$F$35,5,0),)</f>
        <v>0</v>
      </c>
      <c r="N109" s="34">
        <f>IFERROR(VLOOKUP($A109,'J10'!$B$6:$F$35,5,0),)</f>
        <v>0</v>
      </c>
      <c r="O109" s="34">
        <f t="shared" si="10"/>
        <v>0</v>
      </c>
      <c r="P109" s="34">
        <f t="shared" si="11"/>
        <v>0</v>
      </c>
      <c r="Q109" s="51">
        <f t="shared" si="12"/>
        <v>100</v>
      </c>
      <c r="R109" s="26"/>
    </row>
    <row r="110" spans="1:18" ht="15" customHeight="1" x14ac:dyDescent="0.35">
      <c r="A110" s="687" t="s">
        <v>301</v>
      </c>
      <c r="B110" s="34" t="str">
        <f>IFERROR(VLOOKUP($A110,Liste_J!$C$7:$G$234,5,0),"-")</f>
        <v>H</v>
      </c>
      <c r="C110" s="34" t="str">
        <f>IFERROR(VLOOKUP($A110,Liste_J!$C$7:$G$234,4,0),"-")</f>
        <v>ASGAF</v>
      </c>
      <c r="D110" s="34">
        <f>IFERROR(VLOOKUP($A110,Liste_J!$C$7:$G$234,2,0),"-")</f>
        <v>38.9</v>
      </c>
      <c r="E110" s="34">
        <f>IFERROR(VLOOKUP($A110,'J1'!$B$6:$F$35,5,0),)</f>
        <v>0</v>
      </c>
      <c r="F110" s="34">
        <f>IFERROR(VLOOKUP($A110,'J2'!$B$6:$F$35,5,0),)</f>
        <v>0</v>
      </c>
      <c r="G110" s="34">
        <f>IFERROR(VLOOKUP($A110,'J3'!$B$6:$F$35,5,0),)</f>
        <v>0</v>
      </c>
      <c r="H110" s="34">
        <f>IFERROR(VLOOKUP($A110,'J4'!$B$6:$F$35,5,0),)</f>
        <v>0</v>
      </c>
      <c r="I110" s="34">
        <f>IFERROR(VLOOKUP($A110,'J5'!$B$6:$F$35,5,0),)</f>
        <v>0</v>
      </c>
      <c r="J110" s="34">
        <f>IFERROR(VLOOKUP($A110,'J6'!$B$6:$F$35,5,0),)</f>
        <v>0</v>
      </c>
      <c r="K110" s="34">
        <f>IFERROR(VLOOKUP($A110,'J7'!$B$6:$F$35,5,0),)</f>
        <v>0</v>
      </c>
      <c r="L110" s="34">
        <f>IFERROR(VLOOKUP($A110,'J8'!$B$6:$F$35,5,0),)</f>
        <v>0</v>
      </c>
      <c r="M110" s="34">
        <f>IFERROR(VLOOKUP($A110,'J9'!$B$6:$F$35,5,0),)</f>
        <v>0</v>
      </c>
      <c r="N110" s="34">
        <f>IFERROR(VLOOKUP($A110,'J10'!$B$6:$F$35,5,0),)</f>
        <v>0</v>
      </c>
      <c r="O110" s="34">
        <f t="shared" si="10"/>
        <v>0</v>
      </c>
      <c r="P110" s="34">
        <f t="shared" si="11"/>
        <v>0</v>
      </c>
      <c r="Q110" s="51">
        <f t="shared" si="12"/>
        <v>100</v>
      </c>
      <c r="R110" s="26"/>
    </row>
    <row r="111" spans="1:18" ht="15" customHeight="1" x14ac:dyDescent="0.35">
      <c r="A111" s="688" t="s">
        <v>440</v>
      </c>
      <c r="B111" s="34" t="str">
        <f>IFERROR(VLOOKUP($A111,Liste_J!$C$7:$G$234,5,0),"-")</f>
        <v>H</v>
      </c>
      <c r="C111" s="34" t="str">
        <f>IFERROR(VLOOKUP($A111,Liste_J!$C$7:$G$234,4,0),"-")</f>
        <v>ASGAF</v>
      </c>
      <c r="D111" s="34">
        <f>IFERROR(VLOOKUP($A111,Liste_J!$C$7:$G$234,2,0),"-")</f>
        <v>48</v>
      </c>
      <c r="E111" s="34">
        <f>IFERROR(VLOOKUP($A111,'J1'!$B$6:$F$35,5,0),)</f>
        <v>0</v>
      </c>
      <c r="F111" s="34">
        <f>IFERROR(VLOOKUP($A111,'J2'!$B$6:$F$35,5,0),)</f>
        <v>0</v>
      </c>
      <c r="G111" s="34">
        <f>IFERROR(VLOOKUP($A111,'J3'!$B$6:$F$35,5,0),)</f>
        <v>0</v>
      </c>
      <c r="H111" s="34">
        <f>IFERROR(VLOOKUP($A111,'J4'!$B$6:$F$35,5,0),)</f>
        <v>0</v>
      </c>
      <c r="I111" s="34">
        <f>IFERROR(VLOOKUP($A111,'J5'!$B$6:$F$35,5,0),)</f>
        <v>0</v>
      </c>
      <c r="J111" s="34">
        <f>IFERROR(VLOOKUP($A111,'J6'!$B$6:$F$35,5,0),)</f>
        <v>0</v>
      </c>
      <c r="K111" s="34">
        <f>IFERROR(VLOOKUP($A111,'J7'!$B$6:$F$35,5,0),)</f>
        <v>0</v>
      </c>
      <c r="L111" s="34">
        <f>IFERROR(VLOOKUP($A111,'J8'!$B$6:$F$35,5,0),)</f>
        <v>0</v>
      </c>
      <c r="M111" s="34">
        <f>IFERROR(VLOOKUP($A111,'J9'!$B$6:$F$35,5,0),)</f>
        <v>0</v>
      </c>
      <c r="N111" s="34">
        <f>IFERROR(VLOOKUP($A111,'J10'!$B$6:$F$35,5,0),)</f>
        <v>0</v>
      </c>
      <c r="O111" s="34">
        <f t="shared" si="10"/>
        <v>0</v>
      </c>
      <c r="P111" s="34">
        <f t="shared" si="11"/>
        <v>0</v>
      </c>
      <c r="Q111" s="51">
        <f t="shared" si="12"/>
        <v>100</v>
      </c>
      <c r="R111" s="26"/>
    </row>
    <row r="112" spans="1:18" ht="15" customHeight="1" x14ac:dyDescent="0.35">
      <c r="A112" s="688" t="s">
        <v>271</v>
      </c>
      <c r="B112" s="34" t="str">
        <f>IFERROR(VLOOKUP($A112,Liste_J!$C$7:$G$234,5,0),"-")</f>
        <v>H</v>
      </c>
      <c r="C112" s="34" t="str">
        <f>IFERROR(VLOOKUP($A112,Liste_J!$C$7:$G$234,4,0),"-")</f>
        <v>Chevry</v>
      </c>
      <c r="D112" s="34">
        <f>IFERROR(VLOOKUP($A112,Liste_J!$C$7:$G$234,2,0),"-")</f>
        <v>44.3</v>
      </c>
      <c r="E112" s="34">
        <f>IFERROR(VLOOKUP($A112,'J1'!$B$6:$F$35,5,0),)</f>
        <v>0</v>
      </c>
      <c r="F112" s="34">
        <f>IFERROR(VLOOKUP($A112,'J2'!$B$6:$F$35,5,0),)</f>
        <v>0</v>
      </c>
      <c r="G112" s="34">
        <f>IFERROR(VLOOKUP($A112,'J3'!$B$6:$F$35,5,0),)</f>
        <v>0</v>
      </c>
      <c r="H112" s="34">
        <f>IFERROR(VLOOKUP($A112,'J4'!$B$6:$F$35,5,0),)</f>
        <v>0</v>
      </c>
      <c r="I112" s="34">
        <f>IFERROR(VLOOKUP($A112,'J5'!$B$6:$F$35,5,0),)</f>
        <v>0</v>
      </c>
      <c r="J112" s="34">
        <f>IFERROR(VLOOKUP($A112,'J6'!$B$6:$F$35,5,0),)</f>
        <v>0</v>
      </c>
      <c r="K112" s="34">
        <f>IFERROR(VLOOKUP($A112,'J7'!$B$6:$F$35,5,0),)</f>
        <v>0</v>
      </c>
      <c r="L112" s="34">
        <f>IFERROR(VLOOKUP($A112,'J8'!$B$6:$F$35,5,0),)</f>
        <v>0</v>
      </c>
      <c r="M112" s="34">
        <f>IFERROR(VLOOKUP($A112,'J9'!$B$6:$F$35,5,0),)</f>
        <v>0</v>
      </c>
      <c r="N112" s="34">
        <f>IFERROR(VLOOKUP($A112,'J10'!$B$6:$F$35,5,0),)</f>
        <v>0</v>
      </c>
      <c r="O112" s="34">
        <f t="shared" si="10"/>
        <v>0</v>
      </c>
      <c r="P112" s="34">
        <f t="shared" si="11"/>
        <v>0</v>
      </c>
      <c r="Q112" s="51">
        <f t="shared" si="12"/>
        <v>100</v>
      </c>
      <c r="R112" s="26"/>
    </row>
    <row r="113" spans="1:18" ht="15" customHeight="1" x14ac:dyDescent="0.35">
      <c r="A113" s="687" t="s">
        <v>302</v>
      </c>
      <c r="B113" s="34" t="str">
        <f>IFERROR(VLOOKUP($A113,Liste_J!$C$7:$G$234,5,0),"-")</f>
        <v>H</v>
      </c>
      <c r="C113" s="34" t="str">
        <f>IFERROR(VLOOKUP($A113,Liste_J!$C$7:$G$234,4,0),"-")</f>
        <v>ASGAF</v>
      </c>
      <c r="D113" s="34">
        <f>IFERROR(VLOOKUP($A113,Liste_J!$C$7:$G$234,2,0),"-")</f>
        <v>29.2</v>
      </c>
      <c r="E113" s="34">
        <f>IFERROR(VLOOKUP($A113,'J1'!$B$6:$F$35,5,0),)</f>
        <v>0</v>
      </c>
      <c r="F113" s="34">
        <f>IFERROR(VLOOKUP($A113,'J2'!$B$6:$F$35,5,0),)</f>
        <v>0</v>
      </c>
      <c r="G113" s="34">
        <f>IFERROR(VLOOKUP($A113,'J3'!$B$6:$F$35,5,0),)</f>
        <v>0</v>
      </c>
      <c r="H113" s="34">
        <f>IFERROR(VLOOKUP($A113,'J4'!$B$6:$F$35,5,0),)</f>
        <v>0</v>
      </c>
      <c r="I113" s="34">
        <f>IFERROR(VLOOKUP($A113,'J5'!$B$6:$F$35,5,0),)</f>
        <v>0</v>
      </c>
      <c r="J113" s="34">
        <f>IFERROR(VLOOKUP($A113,'J6'!$B$6:$F$35,5,0),)</f>
        <v>0</v>
      </c>
      <c r="K113" s="34">
        <f>IFERROR(VLOOKUP($A113,'J7'!$B$6:$F$35,5,0),)</f>
        <v>0</v>
      </c>
      <c r="L113" s="34">
        <f>IFERROR(VLOOKUP($A113,'J8'!$B$6:$F$35,5,0),)</f>
        <v>0</v>
      </c>
      <c r="M113" s="34">
        <f>IFERROR(VLOOKUP($A113,'J9'!$B$6:$F$35,5,0),)</f>
        <v>0</v>
      </c>
      <c r="N113" s="34">
        <f>IFERROR(VLOOKUP($A113,'J10'!$B$6:$F$35,5,0),)</f>
        <v>0</v>
      </c>
      <c r="O113" s="34">
        <f t="shared" si="10"/>
        <v>0</v>
      </c>
      <c r="P113" s="34">
        <f t="shared" si="11"/>
        <v>0</v>
      </c>
      <c r="Q113" s="51">
        <f t="shared" si="12"/>
        <v>100</v>
      </c>
      <c r="R113" s="26"/>
    </row>
    <row r="114" spans="1:18" ht="15" customHeight="1" x14ac:dyDescent="0.35">
      <c r="A114" s="687" t="s">
        <v>257</v>
      </c>
      <c r="B114" s="34" t="str">
        <f>IFERROR(VLOOKUP($A114,Liste_J!$C$7:$G$234,5,0),"-")</f>
        <v>H</v>
      </c>
      <c r="C114" s="34" t="str">
        <f>IFERROR(VLOOKUP($A114,Liste_J!$C$7:$G$234,4,0),"-")</f>
        <v>ASGAF</v>
      </c>
      <c r="D114" s="34">
        <f>IFERROR(VLOOKUP($A114,Liste_J!$C$7:$G$234,2,0),"-")</f>
        <v>26</v>
      </c>
      <c r="E114" s="34">
        <f>IFERROR(VLOOKUP($A114,'J1'!$B$6:$F$35,5,0),)</f>
        <v>0</v>
      </c>
      <c r="F114" s="34">
        <f>IFERROR(VLOOKUP($A114,'J2'!$B$6:$F$35,5,0),)</f>
        <v>0</v>
      </c>
      <c r="G114" s="34">
        <f>IFERROR(VLOOKUP($A114,'J3'!$B$6:$F$35,5,0),)</f>
        <v>0</v>
      </c>
      <c r="H114" s="34">
        <f>IFERROR(VLOOKUP($A114,'J4'!$B$6:$F$35,5,0),)</f>
        <v>0</v>
      </c>
      <c r="I114" s="34">
        <f>IFERROR(VLOOKUP($A114,'J5'!$B$6:$F$35,5,0),)</f>
        <v>0</v>
      </c>
      <c r="J114" s="34">
        <f>IFERROR(VLOOKUP($A114,'J6'!$B$6:$F$35,5,0),)</f>
        <v>0</v>
      </c>
      <c r="K114" s="34">
        <f>IFERROR(VLOOKUP($A114,'J7'!$B$6:$F$35,5,0),)</f>
        <v>0</v>
      </c>
      <c r="L114" s="34">
        <f>IFERROR(VLOOKUP($A114,'J8'!$B$6:$F$35,5,0),)</f>
        <v>0</v>
      </c>
      <c r="M114" s="34">
        <f>IFERROR(VLOOKUP($A114,'J9'!$B$6:$F$35,5,0),)</f>
        <v>0</v>
      </c>
      <c r="N114" s="34">
        <f>IFERROR(VLOOKUP($A114,'J10'!$B$6:$F$35,5,0),)</f>
        <v>0</v>
      </c>
      <c r="O114" s="34">
        <f t="shared" si="10"/>
        <v>0</v>
      </c>
      <c r="P114" s="34">
        <f t="shared" si="11"/>
        <v>0</v>
      </c>
      <c r="Q114" s="51">
        <f t="shared" si="12"/>
        <v>100</v>
      </c>
      <c r="R114" s="26"/>
    </row>
    <row r="115" spans="1:18" ht="15" customHeight="1" x14ac:dyDescent="0.35">
      <c r="A115" s="687" t="s">
        <v>249</v>
      </c>
      <c r="B115" s="34" t="str">
        <f>IFERROR(VLOOKUP($A115,Liste_J!$C$7:$G$234,5,0),"-")</f>
        <v>H</v>
      </c>
      <c r="C115" s="34" t="str">
        <f>IFERROR(VLOOKUP($A115,Liste_J!$C$7:$G$234,4,0),"-")</f>
        <v>ASGAF</v>
      </c>
      <c r="D115" s="34">
        <f>IFERROR(VLOOKUP($A115,Liste_J!$C$7:$G$234,2,0),"-")</f>
        <v>26.5</v>
      </c>
      <c r="E115" s="34">
        <f>IFERROR(VLOOKUP($A115,'J1'!$B$6:$F$35,5,0),)</f>
        <v>0</v>
      </c>
      <c r="F115" s="34">
        <f>IFERROR(VLOOKUP($A115,'J2'!$B$6:$F$35,5,0),)</f>
        <v>0</v>
      </c>
      <c r="G115" s="34">
        <f>IFERROR(VLOOKUP($A115,'J3'!$B$6:$F$35,5,0),)</f>
        <v>0</v>
      </c>
      <c r="H115" s="34">
        <f>IFERROR(VLOOKUP($A115,'J4'!$B$6:$F$35,5,0),)</f>
        <v>0</v>
      </c>
      <c r="I115" s="34">
        <f>IFERROR(VLOOKUP($A115,'J5'!$B$6:$F$35,5,0),)</f>
        <v>0</v>
      </c>
      <c r="J115" s="34">
        <f>IFERROR(VLOOKUP($A115,'J6'!$B$6:$F$35,5,0),)</f>
        <v>0</v>
      </c>
      <c r="K115" s="34">
        <f>IFERROR(VLOOKUP($A115,'J7'!$B$6:$F$35,5,0),)</f>
        <v>0</v>
      </c>
      <c r="L115" s="34">
        <f>IFERROR(VLOOKUP($A115,'J8'!$B$6:$F$35,5,0),)</f>
        <v>0</v>
      </c>
      <c r="M115" s="34">
        <f>IFERROR(VLOOKUP($A115,'J9'!$B$6:$F$35,5,0),)</f>
        <v>0</v>
      </c>
      <c r="N115" s="34">
        <f>IFERROR(VLOOKUP($A115,'J10'!$B$6:$F$35,5,0),)</f>
        <v>0</v>
      </c>
      <c r="O115" s="34">
        <f t="shared" si="10"/>
        <v>0</v>
      </c>
      <c r="P115" s="34">
        <f t="shared" si="11"/>
        <v>0</v>
      </c>
      <c r="Q115" s="51">
        <f t="shared" si="12"/>
        <v>100</v>
      </c>
      <c r="R115" s="26"/>
    </row>
    <row r="116" spans="1:18" ht="15" customHeight="1" x14ac:dyDescent="0.35">
      <c r="A116" s="687" t="s">
        <v>248</v>
      </c>
      <c r="B116" s="34" t="str">
        <f>IFERROR(VLOOKUP($A116,Liste_J!$C$7:$G$234,5,0),"-")</f>
        <v>H</v>
      </c>
      <c r="C116" s="34" t="str">
        <f>IFERROR(VLOOKUP($A116,Liste_J!$C$7:$G$234,4,0),"-")</f>
        <v>ASGAF</v>
      </c>
      <c r="D116" s="34">
        <f>IFERROR(VLOOKUP($A116,Liste_J!$C$7:$G$234,2,0),"-")</f>
        <v>28.9</v>
      </c>
      <c r="E116" s="34">
        <f>IFERROR(VLOOKUP($A116,'J1'!$B$6:$F$35,5,0),)</f>
        <v>0</v>
      </c>
      <c r="F116" s="34">
        <f>IFERROR(VLOOKUP($A116,'J2'!$B$6:$F$35,5,0),)</f>
        <v>0</v>
      </c>
      <c r="G116" s="34">
        <f>IFERROR(VLOOKUP($A116,'J3'!$B$6:$F$35,5,0),)</f>
        <v>0</v>
      </c>
      <c r="H116" s="34">
        <f>IFERROR(VLOOKUP($A116,'J4'!$B$6:$F$35,5,0),)</f>
        <v>0</v>
      </c>
      <c r="I116" s="34">
        <f>IFERROR(VLOOKUP($A116,'J5'!$B$6:$F$35,5,0),)</f>
        <v>0</v>
      </c>
      <c r="J116" s="34">
        <f>IFERROR(VLOOKUP($A116,'J6'!$B$6:$F$35,5,0),)</f>
        <v>0</v>
      </c>
      <c r="K116" s="34">
        <f>IFERROR(VLOOKUP($A116,'J7'!$B$6:$F$35,5,0),)</f>
        <v>0</v>
      </c>
      <c r="L116" s="34">
        <f>IFERROR(VLOOKUP($A116,'J8'!$B$6:$F$35,5,0),)</f>
        <v>0</v>
      </c>
      <c r="M116" s="34">
        <f>IFERROR(VLOOKUP($A116,'J9'!$B$6:$F$35,5,0),)</f>
        <v>0</v>
      </c>
      <c r="N116" s="34">
        <f>IFERROR(VLOOKUP($A116,'J10'!$B$6:$F$35,5,0),)</f>
        <v>0</v>
      </c>
      <c r="O116" s="34">
        <f t="shared" si="10"/>
        <v>0</v>
      </c>
      <c r="P116" s="34">
        <f t="shared" si="11"/>
        <v>0</v>
      </c>
      <c r="Q116" s="51">
        <f t="shared" si="12"/>
        <v>100</v>
      </c>
      <c r="R116" s="26"/>
    </row>
    <row r="117" spans="1:18" ht="15" customHeight="1" x14ac:dyDescent="0.35">
      <c r="A117" s="687" t="s">
        <v>213</v>
      </c>
      <c r="B117" s="34" t="str">
        <f>IFERROR(VLOOKUP($A117,Liste_J!$C$7:$G$234,5,0),"-")</f>
        <v>H</v>
      </c>
      <c r="C117" s="34" t="str">
        <f>IFERROR(VLOOKUP($A117,Liste_J!$C$7:$G$234,4,0),"-")</f>
        <v>ASGAF</v>
      </c>
      <c r="D117" s="34">
        <f>IFERROR(VLOOKUP($A117,Liste_J!$C$7:$G$234,2,0),"-")</f>
        <v>24.1</v>
      </c>
      <c r="E117" s="34">
        <f>IFERROR(VLOOKUP($A117,'J1'!$B$6:$F$35,5,0),)</f>
        <v>0</v>
      </c>
      <c r="F117" s="34">
        <f>IFERROR(VLOOKUP($A117,'J2'!$B$6:$F$35,5,0),)</f>
        <v>0</v>
      </c>
      <c r="G117" s="34">
        <f>IFERROR(VLOOKUP($A117,'J3'!$B$6:$F$35,5,0),)</f>
        <v>0</v>
      </c>
      <c r="H117" s="34">
        <f>IFERROR(VLOOKUP($A117,'J4'!$B$6:$F$35,5,0),)</f>
        <v>0</v>
      </c>
      <c r="I117" s="34">
        <f>IFERROR(VLOOKUP($A117,'J5'!$B$6:$F$35,5,0),)</f>
        <v>0</v>
      </c>
      <c r="J117" s="34">
        <f>IFERROR(VLOOKUP($A117,'J6'!$B$6:$F$35,5,0),)</f>
        <v>0</v>
      </c>
      <c r="K117" s="34">
        <f>IFERROR(VLOOKUP($A117,'J7'!$B$6:$F$35,5,0),)</f>
        <v>0</v>
      </c>
      <c r="L117" s="34">
        <f>IFERROR(VLOOKUP($A117,'J8'!$B$6:$F$35,5,0),)</f>
        <v>0</v>
      </c>
      <c r="M117" s="34">
        <f>IFERROR(VLOOKUP($A117,'J9'!$B$6:$F$35,5,0),)</f>
        <v>0</v>
      </c>
      <c r="N117" s="34">
        <f>IFERROR(VLOOKUP($A117,'J10'!$B$6:$F$35,5,0),)</f>
        <v>0</v>
      </c>
      <c r="O117" s="34">
        <f t="shared" si="10"/>
        <v>0</v>
      </c>
      <c r="P117" s="34">
        <f t="shared" si="11"/>
        <v>0</v>
      </c>
      <c r="Q117" s="51">
        <f t="shared" si="12"/>
        <v>100</v>
      </c>
      <c r="R117" s="26"/>
    </row>
    <row r="118" spans="1:18" ht="15" customHeight="1" x14ac:dyDescent="0.35">
      <c r="A118" s="687" t="s">
        <v>292</v>
      </c>
      <c r="B118" s="34" t="str">
        <f>IFERROR(VLOOKUP($A118,Liste_J!$C$7:$G$234,5,0),"-")</f>
        <v>H</v>
      </c>
      <c r="C118" s="34" t="str">
        <f>IFERROR(VLOOKUP($A118,Liste_J!$C$7:$G$234,4,0),"-")</f>
        <v>ASGAF</v>
      </c>
      <c r="D118" s="34">
        <f>IFERROR(VLOOKUP($A118,Liste_J!$C$7:$G$234,2,0),"-")</f>
        <v>16.8</v>
      </c>
      <c r="E118" s="34">
        <f>IFERROR(VLOOKUP($A118,'J1'!$B$6:$F$35,5,0),)</f>
        <v>0</v>
      </c>
      <c r="F118" s="34">
        <f>IFERROR(VLOOKUP($A118,'J2'!$B$6:$F$35,5,0),)</f>
        <v>0</v>
      </c>
      <c r="G118" s="34">
        <f>IFERROR(VLOOKUP($A118,'J3'!$B$6:$F$35,5,0),)</f>
        <v>0</v>
      </c>
      <c r="H118" s="34">
        <f>IFERROR(VLOOKUP($A118,'J4'!$B$6:$F$35,5,0),)</f>
        <v>0</v>
      </c>
      <c r="I118" s="34">
        <f>IFERROR(VLOOKUP($A118,'J5'!$B$6:$F$35,5,0),)</f>
        <v>0</v>
      </c>
      <c r="J118" s="34">
        <f>IFERROR(VLOOKUP($A118,'J6'!$B$6:$F$35,5,0),)</f>
        <v>0</v>
      </c>
      <c r="K118" s="34">
        <f>IFERROR(VLOOKUP($A118,'J7'!$B$6:$F$35,5,0),)</f>
        <v>0</v>
      </c>
      <c r="L118" s="34">
        <f>IFERROR(VLOOKUP($A118,'J8'!$B$6:$F$35,5,0),)</f>
        <v>0</v>
      </c>
      <c r="M118" s="34">
        <f>IFERROR(VLOOKUP($A118,'J9'!$B$6:$F$35,5,0),)</f>
        <v>0</v>
      </c>
      <c r="N118" s="34">
        <f>IFERROR(VLOOKUP($A118,'J10'!$B$6:$F$35,5,0),)</f>
        <v>0</v>
      </c>
      <c r="O118" s="34">
        <f t="shared" si="10"/>
        <v>0</v>
      </c>
      <c r="P118" s="34">
        <f t="shared" si="11"/>
        <v>0</v>
      </c>
      <c r="Q118" s="51">
        <f t="shared" si="12"/>
        <v>100</v>
      </c>
      <c r="R118" s="26"/>
    </row>
    <row r="119" spans="1:18" ht="15" customHeight="1" x14ac:dyDescent="0.35">
      <c r="A119" s="687" t="s">
        <v>166</v>
      </c>
      <c r="B119" s="34" t="str">
        <f>IFERROR(VLOOKUP($A119,Liste_J!$C$7:$G$234,5,0),"-")</f>
        <v>H</v>
      </c>
      <c r="C119" s="34" t="str">
        <f>IFERROR(VLOOKUP($A119,Liste_J!$C$7:$G$234,4,0),"-")</f>
        <v>ASGAF</v>
      </c>
      <c r="D119" s="34">
        <f>IFERROR(VLOOKUP($A119,Liste_J!$C$7:$G$234,2,0),"-")</f>
        <v>39</v>
      </c>
      <c r="E119" s="34">
        <f>IFERROR(VLOOKUP($A119,'J1'!$B$6:$F$35,5,0),)</f>
        <v>0</v>
      </c>
      <c r="F119" s="34">
        <f>IFERROR(VLOOKUP($A119,'J2'!$B$6:$F$35,5,0),)</f>
        <v>0</v>
      </c>
      <c r="G119" s="34">
        <f>IFERROR(VLOOKUP($A119,'J3'!$B$6:$F$35,5,0),)</f>
        <v>0</v>
      </c>
      <c r="H119" s="34">
        <f>IFERROR(VLOOKUP($A119,'J4'!$B$6:$F$35,5,0),)</f>
        <v>0</v>
      </c>
      <c r="I119" s="34">
        <f>IFERROR(VLOOKUP($A119,'J5'!$B$6:$F$35,5,0),)</f>
        <v>0</v>
      </c>
      <c r="J119" s="34">
        <f>IFERROR(VLOOKUP($A119,'J6'!$B$6:$F$35,5,0),)</f>
        <v>0</v>
      </c>
      <c r="K119" s="34">
        <f>IFERROR(VLOOKUP($A119,'J7'!$B$6:$F$35,5,0),)</f>
        <v>0</v>
      </c>
      <c r="L119" s="34">
        <f>IFERROR(VLOOKUP($A119,'J8'!$B$6:$F$35,5,0),)</f>
        <v>0</v>
      </c>
      <c r="M119" s="34">
        <f>IFERROR(VLOOKUP($A119,'J9'!$B$6:$F$35,5,0),)</f>
        <v>0</v>
      </c>
      <c r="N119" s="34">
        <f>IFERROR(VLOOKUP($A119,'J10'!$B$6:$F$35,5,0),)</f>
        <v>0</v>
      </c>
      <c r="O119" s="34">
        <f t="shared" si="10"/>
        <v>0</v>
      </c>
      <c r="P119" s="34">
        <f t="shared" si="11"/>
        <v>0</v>
      </c>
      <c r="Q119" s="51">
        <f t="shared" si="12"/>
        <v>100</v>
      </c>
      <c r="R119" s="26"/>
    </row>
    <row r="120" spans="1:18" ht="15" customHeight="1" x14ac:dyDescent="0.35">
      <c r="A120" s="687" t="s">
        <v>174</v>
      </c>
      <c r="B120" s="34" t="str">
        <f>IFERROR(VLOOKUP($A120,Liste_J!$C$7:$G$234,5,0),"-")</f>
        <v>H</v>
      </c>
      <c r="C120" s="34" t="str">
        <f>IFERROR(VLOOKUP($A120,Liste_J!$C$7:$G$234,4,0),"-")</f>
        <v>ASGAF</v>
      </c>
      <c r="D120" s="34">
        <f>IFERROR(VLOOKUP($A120,Liste_J!$C$7:$G$234,2,0),"-")</f>
        <v>36</v>
      </c>
      <c r="E120" s="680">
        <f>IFERROR(VLOOKUP($A120,'J1'!$B$6:$F$35,5,0),)</f>
        <v>0</v>
      </c>
      <c r="F120" s="34">
        <f>IFERROR(VLOOKUP($A120,'J2'!$B$6:$F$35,5,0),)</f>
        <v>0</v>
      </c>
      <c r="G120" s="34">
        <f>IFERROR(VLOOKUP($A120,'J3'!$B$6:$F$35,5,0),)</f>
        <v>0</v>
      </c>
      <c r="H120" s="34">
        <f>IFERROR(VLOOKUP($A120,'J4'!$B$6:$F$35,5,0),)</f>
        <v>0</v>
      </c>
      <c r="I120" s="34">
        <f>IFERROR(VLOOKUP($A120,'J5'!$B$6:$F$35,5,0),)</f>
        <v>0</v>
      </c>
      <c r="J120" s="34">
        <f>IFERROR(VLOOKUP($A120,'J6'!$B$6:$F$35,5,0),)</f>
        <v>0</v>
      </c>
      <c r="K120" s="34">
        <f>IFERROR(VLOOKUP($A120,'J7'!$B$6:$F$35,5,0),)</f>
        <v>0</v>
      </c>
      <c r="L120" s="34">
        <f>IFERROR(VLOOKUP($A120,'J8'!$B$6:$F$35,5,0),)</f>
        <v>0</v>
      </c>
      <c r="M120" s="34">
        <f>IFERROR(VLOOKUP($A120,'J9'!$B$6:$F$35,5,0),)</f>
        <v>0</v>
      </c>
      <c r="N120" s="34">
        <f>IFERROR(VLOOKUP($A120,'J10'!$B$6:$F$35,5,0),)</f>
        <v>0</v>
      </c>
      <c r="O120" s="34">
        <f t="shared" si="10"/>
        <v>0</v>
      </c>
      <c r="P120" s="34">
        <f t="shared" si="11"/>
        <v>0</v>
      </c>
      <c r="Q120" s="51">
        <f t="shared" si="12"/>
        <v>100</v>
      </c>
      <c r="R120" s="26"/>
    </row>
    <row r="121" spans="1:18" ht="15" customHeight="1" x14ac:dyDescent="0.35">
      <c r="A121" s="687" t="s">
        <v>286</v>
      </c>
      <c r="B121" s="34" t="str">
        <f>IFERROR(VLOOKUP($A121,Liste_J!$C$7:$G$234,5,0),"-")</f>
        <v>H</v>
      </c>
      <c r="C121" s="34" t="str">
        <f>IFERROR(VLOOKUP($A121,Liste_J!$C$7:$G$234,4,0),"-")</f>
        <v>ASGAF</v>
      </c>
      <c r="D121" s="34">
        <f>IFERROR(VLOOKUP($A121,Liste_J!$C$7:$G$234,2,0),"-")</f>
        <v>31.2</v>
      </c>
      <c r="E121" s="34">
        <f>IFERROR(VLOOKUP($A121,'J1'!$B$6:$F$35,5,0),)</f>
        <v>0</v>
      </c>
      <c r="F121" s="34">
        <f>IFERROR(VLOOKUP($A121,'J2'!$B$6:$F$35,5,0),)</f>
        <v>0</v>
      </c>
      <c r="G121" s="34">
        <f>IFERROR(VLOOKUP($A121,'J3'!$B$6:$F$35,5,0),)</f>
        <v>0</v>
      </c>
      <c r="H121" s="34">
        <f>IFERROR(VLOOKUP($A121,'J4'!$B$6:$F$35,5,0),)</f>
        <v>0</v>
      </c>
      <c r="I121" s="34">
        <f>IFERROR(VLOOKUP($A121,'J5'!$B$6:$F$35,5,0),)</f>
        <v>0</v>
      </c>
      <c r="J121" s="34">
        <f>IFERROR(VLOOKUP($A121,'J6'!$B$6:$F$35,5,0),)</f>
        <v>0</v>
      </c>
      <c r="K121" s="34">
        <f>IFERROR(VLOOKUP($A121,'J7'!$B$6:$F$35,5,0),)</f>
        <v>0</v>
      </c>
      <c r="L121" s="34">
        <f>IFERROR(VLOOKUP($A121,'J8'!$B$6:$F$35,5,0),)</f>
        <v>0</v>
      </c>
      <c r="M121" s="34">
        <f>IFERROR(VLOOKUP($A121,'J9'!$B$6:$F$35,5,0),)</f>
        <v>0</v>
      </c>
      <c r="N121" s="34">
        <f>IFERROR(VLOOKUP($A121,'J10'!$B$6:$F$35,5,0),)</f>
        <v>0</v>
      </c>
      <c r="O121" s="34">
        <f t="shared" si="10"/>
        <v>0</v>
      </c>
      <c r="P121" s="34">
        <f t="shared" si="11"/>
        <v>0</v>
      </c>
      <c r="Q121" s="51">
        <f t="shared" si="12"/>
        <v>100</v>
      </c>
      <c r="R121" s="26"/>
    </row>
    <row r="122" spans="1:18" ht="15" customHeight="1" x14ac:dyDescent="0.35">
      <c r="A122" s="687" t="s">
        <v>290</v>
      </c>
      <c r="B122" s="34" t="str">
        <f>IFERROR(VLOOKUP($A122,Liste_J!$C$7:$G$234,5,0),"-")</f>
        <v>H</v>
      </c>
      <c r="C122" s="34" t="str">
        <f>IFERROR(VLOOKUP($A122,Liste_J!$C$7:$G$234,4,0),"-")</f>
        <v>ASGAF</v>
      </c>
      <c r="D122" s="34">
        <f>IFERROR(VLOOKUP($A122,Liste_J!$C$7:$G$234,2,0),"-")</f>
        <v>15.2</v>
      </c>
      <c r="E122" s="724">
        <f>IFERROR(VLOOKUP($A122,'J1'!$B$6:$F$35,5,0),)</f>
        <v>0</v>
      </c>
      <c r="F122" s="34">
        <f>IFERROR(VLOOKUP($A122,'J2'!$B$6:$F$35,5,0),)</f>
        <v>0</v>
      </c>
      <c r="G122" s="34">
        <f>IFERROR(VLOOKUP($A122,'J3'!$B$6:$F$35,5,0),)</f>
        <v>0</v>
      </c>
      <c r="H122" s="34">
        <f>IFERROR(VLOOKUP($A122,'J4'!$B$6:$F$35,5,0),)</f>
        <v>0</v>
      </c>
      <c r="I122" s="34">
        <f>IFERROR(VLOOKUP($A122,'J5'!$B$6:$F$35,5,0),)</f>
        <v>0</v>
      </c>
      <c r="J122" s="34">
        <f>IFERROR(VLOOKUP($A122,'J6'!$B$6:$F$35,5,0),)</f>
        <v>0</v>
      </c>
      <c r="K122" s="34">
        <f>IFERROR(VLOOKUP($A122,'J7'!$B$6:$F$35,5,0),)</f>
        <v>0</v>
      </c>
      <c r="L122" s="34">
        <f>IFERROR(VLOOKUP($A122,'J8'!$B$6:$F$35,5,0),)</f>
        <v>0</v>
      </c>
      <c r="M122" s="34">
        <f>IFERROR(VLOOKUP($A122,'J9'!$B$6:$F$35,5,0),)</f>
        <v>0</v>
      </c>
      <c r="N122" s="34">
        <f>IFERROR(VLOOKUP($A122,'J10'!$B$6:$F$35,5,0),)</f>
        <v>0</v>
      </c>
      <c r="O122" s="34">
        <f t="shared" si="10"/>
        <v>0</v>
      </c>
      <c r="P122" s="34">
        <f t="shared" si="11"/>
        <v>0</v>
      </c>
      <c r="Q122" s="51">
        <f t="shared" si="12"/>
        <v>100</v>
      </c>
      <c r="R122" s="26"/>
    </row>
    <row r="123" spans="1:18" ht="15" customHeight="1" x14ac:dyDescent="0.35">
      <c r="A123" s="687" t="s">
        <v>308</v>
      </c>
      <c r="B123" s="34" t="str">
        <f>IFERROR(VLOOKUP($A123,Liste_J!$C$7:$G$234,5,0),"-")</f>
        <v>H</v>
      </c>
      <c r="C123" s="34" t="str">
        <f>IFERROR(VLOOKUP($A123,Liste_J!$C$7:$G$234,4,0),"-")</f>
        <v>ASGAF</v>
      </c>
      <c r="D123" s="34">
        <f>IFERROR(VLOOKUP($A123,Liste_J!$C$7:$G$234,2,0),"-")</f>
        <v>11.7</v>
      </c>
      <c r="E123" s="34">
        <f>IFERROR(VLOOKUP($A123,'J1'!$B$6:$F$35,5,0),)</f>
        <v>0</v>
      </c>
      <c r="F123" s="34">
        <f>IFERROR(VLOOKUP($A123,'J2'!$B$6:$F$35,5,0),)</f>
        <v>0</v>
      </c>
      <c r="G123" s="34">
        <f>IFERROR(VLOOKUP($A123,'J3'!$B$6:$F$35,5,0),)</f>
        <v>0</v>
      </c>
      <c r="H123" s="34">
        <f>IFERROR(VLOOKUP($A123,'J4'!$B$6:$F$35,5,0),)</f>
        <v>0</v>
      </c>
      <c r="I123" s="34">
        <f>IFERROR(VLOOKUP($A123,'J5'!$B$6:$F$35,5,0),)</f>
        <v>0</v>
      </c>
      <c r="J123" s="34">
        <f>IFERROR(VLOOKUP($A123,'J6'!$B$6:$F$35,5,0),)</f>
        <v>0</v>
      </c>
      <c r="K123" s="34">
        <f>IFERROR(VLOOKUP($A123,'J7'!$B$6:$F$35,5,0),)</f>
        <v>0</v>
      </c>
      <c r="L123" s="34">
        <f>IFERROR(VLOOKUP($A123,'J8'!$B$6:$F$35,5,0),)</f>
        <v>0</v>
      </c>
      <c r="M123" s="34">
        <f>IFERROR(VLOOKUP($A123,'J9'!$B$6:$F$35,5,0),)</f>
        <v>0</v>
      </c>
      <c r="N123" s="34">
        <f>IFERROR(VLOOKUP($A123,'J10'!$B$6:$F$35,5,0),)</f>
        <v>0</v>
      </c>
      <c r="O123" s="34">
        <f t="shared" si="10"/>
        <v>0</v>
      </c>
      <c r="P123" s="34">
        <f t="shared" si="11"/>
        <v>0</v>
      </c>
      <c r="Q123" s="51">
        <f t="shared" si="12"/>
        <v>100</v>
      </c>
      <c r="R123" s="26"/>
    </row>
    <row r="124" spans="1:18" ht="15" customHeight="1" x14ac:dyDescent="0.35">
      <c r="A124" s="687" t="s">
        <v>209</v>
      </c>
      <c r="B124" s="34" t="str">
        <f>IFERROR(VLOOKUP($A124,Liste_J!$C$7:$G$234,5,0),"-")</f>
        <v>H</v>
      </c>
      <c r="C124" s="34" t="str">
        <f>IFERROR(VLOOKUP($A124,Liste_J!$C$7:$G$234,4,0),"-")</f>
        <v>ASGAF</v>
      </c>
      <c r="D124" s="34">
        <f>IFERROR(VLOOKUP($A124,Liste_J!$C$7:$G$234,2,0),"-")</f>
        <v>22.1</v>
      </c>
      <c r="E124" s="34">
        <f>IFERROR(VLOOKUP($A124,'J1'!$B$6:$F$35,5,0),)</f>
        <v>0</v>
      </c>
      <c r="F124" s="34">
        <f>IFERROR(VLOOKUP($A124,'J2'!$B$6:$F$35,5,0),)</f>
        <v>0</v>
      </c>
      <c r="G124" s="34">
        <f>IFERROR(VLOOKUP($A124,'J3'!$B$6:$F$35,5,0),)</f>
        <v>0</v>
      </c>
      <c r="H124" s="34">
        <f>IFERROR(VLOOKUP($A124,'J4'!$B$6:$F$35,5,0),)</f>
        <v>0</v>
      </c>
      <c r="I124" s="34">
        <f>IFERROR(VLOOKUP($A124,'J5'!$B$6:$F$35,5,0),)</f>
        <v>0</v>
      </c>
      <c r="J124" s="34">
        <f>IFERROR(VLOOKUP($A124,'J6'!$B$6:$F$35,5,0),)</f>
        <v>0</v>
      </c>
      <c r="K124" s="34">
        <f>IFERROR(VLOOKUP($A124,'J7'!$B$6:$F$35,5,0),)</f>
        <v>0</v>
      </c>
      <c r="L124" s="34">
        <f>IFERROR(VLOOKUP($A124,'J8'!$B$6:$F$35,5,0),)</f>
        <v>0</v>
      </c>
      <c r="M124" s="34">
        <f>IFERROR(VLOOKUP($A124,'J9'!$B$6:$F$35,5,0),)</f>
        <v>0</v>
      </c>
      <c r="N124" s="34">
        <f>IFERROR(VLOOKUP($A124,'J10'!$B$6:$F$35,5,0),)</f>
        <v>0</v>
      </c>
      <c r="O124" s="34">
        <f t="shared" si="10"/>
        <v>0</v>
      </c>
      <c r="P124" s="34">
        <f t="shared" si="11"/>
        <v>0</v>
      </c>
      <c r="Q124" s="51">
        <f t="shared" si="12"/>
        <v>100</v>
      </c>
      <c r="R124" s="26"/>
    </row>
    <row r="125" spans="1:18" ht="15" customHeight="1" x14ac:dyDescent="0.35">
      <c r="A125" s="687" t="s">
        <v>277</v>
      </c>
      <c r="B125" s="34" t="str">
        <f>IFERROR(VLOOKUP($A125,Liste_J!$C$7:$G$234,5,0),"-")</f>
        <v>H</v>
      </c>
      <c r="C125" s="34" t="str">
        <f>IFERROR(VLOOKUP($A125,Liste_J!$C$7:$G$234,4,0),"-")</f>
        <v>ASGAF</v>
      </c>
      <c r="D125" s="34">
        <f>IFERROR(VLOOKUP($A125,Liste_J!$C$7:$G$234,2,0),"-")</f>
        <v>30.2</v>
      </c>
      <c r="E125" s="34">
        <f>IFERROR(VLOOKUP($A125,'J1'!$B$6:$F$35,5,0),)</f>
        <v>0</v>
      </c>
      <c r="F125" s="34">
        <f>IFERROR(VLOOKUP($A125,'J2'!$B$6:$F$35,5,0),)</f>
        <v>0</v>
      </c>
      <c r="G125" s="34">
        <f>IFERROR(VLOOKUP($A125,'J3'!$B$6:$F$35,5,0),)</f>
        <v>0</v>
      </c>
      <c r="H125" s="34">
        <f>IFERROR(VLOOKUP($A125,'J4'!$B$6:$F$35,5,0),)</f>
        <v>0</v>
      </c>
      <c r="I125" s="34">
        <f>IFERROR(VLOOKUP($A125,'J5'!$B$6:$F$35,5,0),)</f>
        <v>0</v>
      </c>
      <c r="J125" s="34">
        <f>IFERROR(VLOOKUP($A125,'J6'!$B$6:$F$35,5,0),)</f>
        <v>0</v>
      </c>
      <c r="K125" s="34">
        <f>IFERROR(VLOOKUP($A125,'J7'!$B$6:$F$35,5,0),)</f>
        <v>0</v>
      </c>
      <c r="L125" s="34">
        <f>IFERROR(VLOOKUP($A125,'J8'!$B$6:$F$35,5,0),)</f>
        <v>0</v>
      </c>
      <c r="M125" s="34">
        <f>IFERROR(VLOOKUP($A125,'J9'!$B$6:$F$35,5,0),)</f>
        <v>0</v>
      </c>
      <c r="N125" s="34">
        <f>IFERROR(VLOOKUP($A125,'J10'!$B$6:$F$35,5,0),)</f>
        <v>0</v>
      </c>
      <c r="O125" s="34">
        <f t="shared" si="10"/>
        <v>0</v>
      </c>
      <c r="P125" s="34">
        <f t="shared" si="11"/>
        <v>0</v>
      </c>
      <c r="Q125" s="51">
        <f t="shared" si="12"/>
        <v>100</v>
      </c>
      <c r="R125" s="26"/>
    </row>
    <row r="126" spans="1:18" ht="15" customHeight="1" x14ac:dyDescent="0.35">
      <c r="A126" s="687" t="s">
        <v>306</v>
      </c>
      <c r="B126" s="34" t="str">
        <f>IFERROR(VLOOKUP($A126,Liste_J!$C$7:$G$234,5,0),"-")</f>
        <v>H</v>
      </c>
      <c r="C126" s="34" t="str">
        <f>IFERROR(VLOOKUP($A126,Liste_J!$C$7:$G$234,4,0),"-")</f>
        <v>ASGAF</v>
      </c>
      <c r="D126" s="34">
        <f>IFERROR(VLOOKUP($A126,Liste_J!$C$7:$G$234,2,0),"-")</f>
        <v>16</v>
      </c>
      <c r="E126" s="34">
        <f>IFERROR(VLOOKUP($A126,'J1'!$B$6:$F$35,5,0),)</f>
        <v>0</v>
      </c>
      <c r="F126" s="34">
        <f>IFERROR(VLOOKUP($A126,'J2'!$B$6:$F$35,5,0),)</f>
        <v>0</v>
      </c>
      <c r="G126" s="34">
        <f>IFERROR(VLOOKUP($A126,'J3'!$B$6:$F$35,5,0),)</f>
        <v>0</v>
      </c>
      <c r="H126" s="34">
        <f>IFERROR(VLOOKUP($A126,'J4'!$B$6:$F$35,5,0),)</f>
        <v>0</v>
      </c>
      <c r="I126" s="34">
        <f>IFERROR(VLOOKUP($A126,'J5'!$B$6:$F$35,5,0),)</f>
        <v>0</v>
      </c>
      <c r="J126" s="34">
        <f>IFERROR(VLOOKUP($A126,'J6'!$B$6:$F$35,5,0),)</f>
        <v>0</v>
      </c>
      <c r="K126" s="34">
        <f>IFERROR(VLOOKUP($A126,'J7'!$B$6:$F$35,5,0),)</f>
        <v>0</v>
      </c>
      <c r="L126" s="34">
        <f>IFERROR(VLOOKUP($A126,'J8'!$B$6:$F$35,5,0),)</f>
        <v>0</v>
      </c>
      <c r="M126" s="34">
        <f>IFERROR(VLOOKUP($A126,'J9'!$B$6:$F$35,5,0),)</f>
        <v>0</v>
      </c>
      <c r="N126" s="34">
        <f>IFERROR(VLOOKUP($A126,'J10'!$B$6:$F$35,5,0),)</f>
        <v>0</v>
      </c>
      <c r="O126" s="34">
        <f t="shared" si="10"/>
        <v>0</v>
      </c>
      <c r="P126" s="34">
        <f t="shared" si="11"/>
        <v>0</v>
      </c>
      <c r="Q126" s="51">
        <f t="shared" si="12"/>
        <v>100</v>
      </c>
      <c r="R126" s="26"/>
    </row>
    <row r="127" spans="1:18" ht="15" customHeight="1" x14ac:dyDescent="0.35">
      <c r="A127" s="687" t="s">
        <v>303</v>
      </c>
      <c r="B127" s="34" t="str">
        <f>IFERROR(VLOOKUP($A127,Liste_J!$C$7:$G$234,5,0),"-")</f>
        <v>H</v>
      </c>
      <c r="C127" s="34" t="str">
        <f>IFERROR(VLOOKUP($A127,Liste_J!$C$7:$G$234,4,0),"-")</f>
        <v>ASGAF</v>
      </c>
      <c r="D127" s="34">
        <f>IFERROR(VLOOKUP($A127,Liste_J!$C$7:$G$234,2,0),"-")</f>
        <v>37</v>
      </c>
      <c r="E127" s="34">
        <f>IFERROR(VLOOKUP($A127,'J1'!$B$6:$F$35,5,0),)</f>
        <v>0</v>
      </c>
      <c r="F127" s="34">
        <f>IFERROR(VLOOKUP($A127,'J2'!$B$6:$F$35,5,0),)</f>
        <v>0</v>
      </c>
      <c r="G127" s="34">
        <f>IFERROR(VLOOKUP($A127,'J3'!$B$6:$F$35,5,0),)</f>
        <v>0</v>
      </c>
      <c r="H127" s="34">
        <f>IFERROR(VLOOKUP($A127,'J4'!$B$6:$F$35,5,0),)</f>
        <v>0</v>
      </c>
      <c r="I127" s="34">
        <f>IFERROR(VLOOKUP($A127,'J5'!$B$6:$F$35,5,0),)</f>
        <v>0</v>
      </c>
      <c r="J127" s="34">
        <f>IFERROR(VLOOKUP($A127,'J6'!$B$6:$F$35,5,0),)</f>
        <v>0</v>
      </c>
      <c r="K127" s="34">
        <f>IFERROR(VLOOKUP($A127,'J7'!$B$6:$F$35,5,0),)</f>
        <v>0</v>
      </c>
      <c r="L127" s="34">
        <f>IFERROR(VLOOKUP($A127,'J8'!$B$6:$F$35,5,0),)</f>
        <v>0</v>
      </c>
      <c r="M127" s="34">
        <f>IFERROR(VLOOKUP($A127,'J9'!$B$6:$F$35,5,0),)</f>
        <v>0</v>
      </c>
      <c r="N127" s="34">
        <f>IFERROR(VLOOKUP($A127,'J10'!$B$6:$F$35,5,0),)</f>
        <v>0</v>
      </c>
      <c r="O127" s="34">
        <f t="shared" si="10"/>
        <v>0</v>
      </c>
      <c r="P127" s="34">
        <f t="shared" si="11"/>
        <v>0</v>
      </c>
      <c r="Q127" s="51">
        <f t="shared" si="12"/>
        <v>100</v>
      </c>
      <c r="R127" s="26"/>
    </row>
    <row r="128" spans="1:18" ht="15" customHeight="1" x14ac:dyDescent="0.35">
      <c r="A128" s="687" t="s">
        <v>211</v>
      </c>
      <c r="B128" s="34" t="str">
        <f>IFERROR(VLOOKUP($A128,Liste_J!$C$7:$G$234,5,0),"-")</f>
        <v>H</v>
      </c>
      <c r="C128" s="34" t="str">
        <f>IFERROR(VLOOKUP($A128,Liste_J!$C$7:$G$234,4,0),"-")</f>
        <v>ASGAF</v>
      </c>
      <c r="D128" s="34">
        <f>IFERROR(VLOOKUP($A128,Liste_J!$C$7:$G$234,2,0),"-")</f>
        <v>25.6</v>
      </c>
      <c r="E128" s="34">
        <f>IFERROR(VLOOKUP($A128,'J1'!$B$6:$F$35,5,0),)</f>
        <v>0</v>
      </c>
      <c r="F128" s="34">
        <f>IFERROR(VLOOKUP($A128,'J2'!$B$6:$F$35,5,0),)</f>
        <v>0</v>
      </c>
      <c r="G128" s="34">
        <f>IFERROR(VLOOKUP($A128,'J3'!$B$6:$F$35,5,0),)</f>
        <v>0</v>
      </c>
      <c r="H128" s="34">
        <f>IFERROR(VLOOKUP($A128,'J4'!$B$6:$F$35,5,0),)</f>
        <v>0</v>
      </c>
      <c r="I128" s="34">
        <f>IFERROR(VLOOKUP($A128,'J5'!$B$6:$F$35,5,0),)</f>
        <v>0</v>
      </c>
      <c r="J128" s="34">
        <f>IFERROR(VLOOKUP($A128,'J6'!$B$6:$F$35,5,0),)</f>
        <v>0</v>
      </c>
      <c r="K128" s="34">
        <f>IFERROR(VLOOKUP($A128,'J7'!$B$6:$F$35,5,0),)</f>
        <v>0</v>
      </c>
      <c r="L128" s="34">
        <f>IFERROR(VLOOKUP($A128,'J8'!$B$6:$F$35,5,0),)</f>
        <v>0</v>
      </c>
      <c r="M128" s="34">
        <f>IFERROR(VLOOKUP($A128,'J9'!$B$6:$F$35,5,0),)</f>
        <v>0</v>
      </c>
      <c r="N128" s="34">
        <f>IFERROR(VLOOKUP($A128,'J10'!$B$6:$F$35,5,0),)</f>
        <v>0</v>
      </c>
      <c r="O128" s="34">
        <f t="shared" si="10"/>
        <v>0</v>
      </c>
      <c r="P128" s="34">
        <f t="shared" si="11"/>
        <v>0</v>
      </c>
      <c r="Q128" s="51">
        <f t="shared" si="12"/>
        <v>100</v>
      </c>
      <c r="R128" s="26"/>
    </row>
    <row r="129" spans="1:18" ht="15" customHeight="1" x14ac:dyDescent="0.35">
      <c r="A129" s="687" t="s">
        <v>167</v>
      </c>
      <c r="B129" s="34" t="str">
        <f>IFERROR(VLOOKUP($A129,Liste_J!$C$7:$G$234,5,0),"-")</f>
        <v>H</v>
      </c>
      <c r="C129" s="34" t="str">
        <f>IFERROR(VLOOKUP($A129,Liste_J!$C$7:$G$234,4,0),"-")</f>
        <v>ASGAF</v>
      </c>
      <c r="D129" s="34">
        <f>IFERROR(VLOOKUP($A129,Liste_J!$C$7:$G$234,2,0),"-")</f>
        <v>26.1</v>
      </c>
      <c r="E129" s="49">
        <f>IFERROR(VLOOKUP($A129,'J1'!$B$6:$F$35,5,0),)</f>
        <v>0</v>
      </c>
      <c r="F129" s="34">
        <f>IFERROR(VLOOKUP($A129,'J2'!$B$6:$F$35,5,0),)</f>
        <v>0</v>
      </c>
      <c r="G129" s="34">
        <f>IFERROR(VLOOKUP($A129,'J3'!$B$6:$F$35,5,0),)</f>
        <v>0</v>
      </c>
      <c r="H129" s="34">
        <f>IFERROR(VLOOKUP($A129,'J4'!$B$6:$F$35,5,0),)</f>
        <v>0</v>
      </c>
      <c r="I129" s="34">
        <f>IFERROR(VLOOKUP($A129,'J5'!$B$6:$F$35,5,0),)</f>
        <v>0</v>
      </c>
      <c r="J129" s="34">
        <f>IFERROR(VLOOKUP($A129,'J6'!$B$6:$F$35,5,0),)</f>
        <v>0</v>
      </c>
      <c r="K129" s="34">
        <f>IFERROR(VLOOKUP($A129,'J7'!$B$6:$F$35,5,0),)</f>
        <v>0</v>
      </c>
      <c r="L129" s="34">
        <f>IFERROR(VLOOKUP($A129,'J8'!$B$6:$F$35,5,0),)</f>
        <v>0</v>
      </c>
      <c r="M129" s="34">
        <f>IFERROR(VLOOKUP($A129,'J9'!$B$6:$F$35,5,0),)</f>
        <v>0</v>
      </c>
      <c r="N129" s="34">
        <f>IFERROR(VLOOKUP($A129,'J10'!$B$6:$F$35,5,0),)</f>
        <v>0</v>
      </c>
      <c r="O129" s="34">
        <f t="shared" si="10"/>
        <v>0</v>
      </c>
      <c r="P129" s="34">
        <f t="shared" si="11"/>
        <v>0</v>
      </c>
      <c r="Q129" s="51">
        <f t="shared" si="12"/>
        <v>100</v>
      </c>
      <c r="R129" s="26"/>
    </row>
    <row r="130" spans="1:18" ht="15" customHeight="1" x14ac:dyDescent="0.35">
      <c r="A130" s="687" t="s">
        <v>242</v>
      </c>
      <c r="B130" s="34" t="str">
        <f>IFERROR(VLOOKUP($A130,Liste_J!$C$7:$G$234,5,0),"-")</f>
        <v>H</v>
      </c>
      <c r="C130" s="34" t="str">
        <f>IFERROR(VLOOKUP($A130,Liste_J!$C$7:$G$234,4,0),"-")</f>
        <v>ASGAF</v>
      </c>
      <c r="D130" s="34">
        <f>IFERROR(VLOOKUP($A130,Liste_J!$C$7:$G$234,2,0),"-")</f>
        <v>22</v>
      </c>
      <c r="E130" s="34">
        <f>IFERROR(VLOOKUP($A130,'J1'!$B$6:$F$35,5,0),)</f>
        <v>0</v>
      </c>
      <c r="F130" s="34">
        <f>IFERROR(VLOOKUP($A130,'J2'!$B$6:$F$35,5,0),)</f>
        <v>0</v>
      </c>
      <c r="G130" s="34">
        <f>IFERROR(VLOOKUP($A130,'J3'!$B$6:$F$35,5,0),)</f>
        <v>0</v>
      </c>
      <c r="H130" s="34">
        <f>IFERROR(VLOOKUP($A130,'J4'!$B$6:$F$35,5,0),)</f>
        <v>0</v>
      </c>
      <c r="I130" s="34">
        <f>IFERROR(VLOOKUP($A130,'J5'!$B$6:$F$35,5,0),)</f>
        <v>0</v>
      </c>
      <c r="J130" s="34">
        <f>IFERROR(VLOOKUP($A130,'J6'!$B$6:$F$35,5,0),)</f>
        <v>0</v>
      </c>
      <c r="K130" s="34">
        <f>IFERROR(VLOOKUP($A130,'J7'!$B$6:$F$35,5,0),)</f>
        <v>0</v>
      </c>
      <c r="L130" s="34">
        <f>IFERROR(VLOOKUP($A130,'J8'!$B$6:$F$35,5,0),)</f>
        <v>0</v>
      </c>
      <c r="M130" s="34">
        <f>IFERROR(VLOOKUP($A130,'J9'!$B$6:$F$35,5,0),)</f>
        <v>0</v>
      </c>
      <c r="N130" s="34">
        <f>IFERROR(VLOOKUP($A130,'J10'!$B$6:$F$35,5,0),)</f>
        <v>0</v>
      </c>
      <c r="O130" s="34">
        <f t="shared" si="10"/>
        <v>0</v>
      </c>
      <c r="P130" s="34">
        <f t="shared" si="11"/>
        <v>0</v>
      </c>
      <c r="Q130" s="51">
        <f t="shared" si="12"/>
        <v>100</v>
      </c>
      <c r="R130" s="26"/>
    </row>
    <row r="131" spans="1:18" ht="15" customHeight="1" x14ac:dyDescent="0.35">
      <c r="A131" s="687" t="s">
        <v>83</v>
      </c>
      <c r="B131" s="34" t="str">
        <f>IFERROR(VLOOKUP($A131,Liste_J!$C$7:$G$234,5,0),"-")</f>
        <v>H</v>
      </c>
      <c r="C131" s="34" t="str">
        <f>IFERROR(VLOOKUP($A131,Liste_J!$C$7:$G$234,4,0),"-")</f>
        <v>ASGAF</v>
      </c>
      <c r="D131" s="34">
        <f>IFERROR(VLOOKUP($A131,Liste_J!$C$7:$G$234,2,0),"-")</f>
        <v>29.4</v>
      </c>
      <c r="E131" s="747">
        <f>IFERROR(VLOOKUP($A131,'J1'!$B$6:$F$35,5,0),)</f>
        <v>0</v>
      </c>
      <c r="F131" s="34">
        <f>IFERROR(VLOOKUP($A131,'J2'!$B$6:$F$35,5,0),)</f>
        <v>0</v>
      </c>
      <c r="G131" s="34">
        <f>IFERROR(VLOOKUP($A131,'J3'!$B$6:$F$35,5,0),)</f>
        <v>0</v>
      </c>
      <c r="H131" s="34">
        <f>IFERROR(VLOOKUP($A131,'J4'!$B$6:$F$35,5,0),)</f>
        <v>0</v>
      </c>
      <c r="I131" s="34">
        <f>IFERROR(VLOOKUP($A131,'J5'!$B$6:$F$35,5,0),)</f>
        <v>0</v>
      </c>
      <c r="J131" s="34">
        <f>IFERROR(VLOOKUP($A131,'J6'!$B$6:$F$35,5,0),)</f>
        <v>0</v>
      </c>
      <c r="K131" s="34">
        <f>IFERROR(VLOOKUP($A131,'J7'!$B$6:$F$35,5,0),)</f>
        <v>0</v>
      </c>
      <c r="L131" s="34">
        <f>IFERROR(VLOOKUP($A131,'J8'!$B$6:$F$35,5,0),)</f>
        <v>0</v>
      </c>
      <c r="M131" s="34">
        <f>IFERROR(VLOOKUP($A131,'J9'!$B$6:$F$35,5,0),)</f>
        <v>0</v>
      </c>
      <c r="N131" s="34">
        <f>IFERROR(VLOOKUP($A131,'J10'!$B$6:$F$35,5,0),)</f>
        <v>0</v>
      </c>
      <c r="O131" s="34">
        <f t="shared" si="10"/>
        <v>0</v>
      </c>
      <c r="P131" s="34">
        <f t="shared" si="11"/>
        <v>0</v>
      </c>
      <c r="Q131" s="51">
        <f t="shared" si="12"/>
        <v>100</v>
      </c>
      <c r="R131" s="26"/>
    </row>
    <row r="132" spans="1:18" ht="15" customHeight="1" x14ac:dyDescent="0.35">
      <c r="A132" s="687" t="s">
        <v>357</v>
      </c>
      <c r="B132" s="34" t="str">
        <f>IFERROR(VLOOKUP($A132,Liste_J!$C$7:$G$234,5,0),"-")</f>
        <v>H</v>
      </c>
      <c r="C132" s="34" t="str">
        <f>IFERROR(VLOOKUP($A132,Liste_J!$C$7:$G$234,4,0),"-")</f>
        <v>ASGAF</v>
      </c>
      <c r="D132" s="34">
        <f>IFERROR(VLOOKUP($A132,Liste_J!$C$7:$G$234,2,0),"-")</f>
        <v>19.899999999999999</v>
      </c>
      <c r="E132" s="34"/>
      <c r="F132" s="34"/>
      <c r="G132" s="34">
        <f>IFERROR(VLOOKUP($A132,'J3'!$B$6:$F$35,5,0),)</f>
        <v>0</v>
      </c>
      <c r="H132" s="34">
        <f>IFERROR(VLOOKUP($A132,'J4'!$B$6:$F$35,5,0),)</f>
        <v>0</v>
      </c>
      <c r="I132" s="34">
        <f>IFERROR(VLOOKUP($A132,'J5'!$B$6:$F$35,5,0),)</f>
        <v>0</v>
      </c>
      <c r="J132" s="34">
        <f>IFERROR(VLOOKUP($A132,'J6'!$B$6:$F$35,5,0),)</f>
        <v>0</v>
      </c>
      <c r="K132" s="34">
        <f>IFERROR(VLOOKUP($A132,'J7'!$B$6:$F$35,5,0),)</f>
        <v>0</v>
      </c>
      <c r="L132" s="34">
        <f>IFERROR(VLOOKUP($A132,'J8'!$B$6:$F$35,5,0),)</f>
        <v>0</v>
      </c>
      <c r="M132" s="34">
        <f>IFERROR(VLOOKUP($A132,'J9'!$B$6:$F$35,5,0),)</f>
        <v>0</v>
      </c>
      <c r="N132" s="34">
        <f>IFERROR(VLOOKUP($A132,'J10'!$B$6:$F$35,5,0),)</f>
        <v>0</v>
      </c>
      <c r="O132" s="34">
        <f t="shared" si="10"/>
        <v>0</v>
      </c>
      <c r="P132" s="34">
        <f t="shared" si="11"/>
        <v>0</v>
      </c>
      <c r="Q132" s="51">
        <f t="shared" si="12"/>
        <v>100</v>
      </c>
      <c r="R132" s="26"/>
    </row>
    <row r="133" spans="1:18" ht="15" customHeight="1" x14ac:dyDescent="0.35">
      <c r="A133" s="687" t="s">
        <v>359</v>
      </c>
      <c r="B133" s="34" t="str">
        <f>IFERROR(VLOOKUP($A133,Liste_J!$C$7:$G$234,5,0),"-")</f>
        <v>H</v>
      </c>
      <c r="C133" s="34" t="str">
        <f>IFERROR(VLOOKUP($A133,Liste_J!$C$7:$G$234,4,0),"-")</f>
        <v>ASGAF</v>
      </c>
      <c r="D133" s="34">
        <f>IFERROR(VLOOKUP($A133,Liste_J!$C$7:$G$234,2,0),"-")</f>
        <v>19.600000000000001</v>
      </c>
      <c r="E133" s="34">
        <f>IFERROR(VLOOKUP($A133,'J1'!$B$6:$F$35,5,0),)</f>
        <v>0</v>
      </c>
      <c r="F133" s="34">
        <f>IFERROR(VLOOKUP($A133,'J2'!$B$6:$F$35,5,0),)</f>
        <v>0</v>
      </c>
      <c r="G133" s="34">
        <f>IFERROR(VLOOKUP($A133,'J3'!$B$6:$F$35,5,0),)</f>
        <v>0</v>
      </c>
      <c r="H133" s="34">
        <f>IFERROR(VLOOKUP($A133,'J4'!$B$6:$F$35,5,0),)</f>
        <v>0</v>
      </c>
      <c r="I133" s="34">
        <f>IFERROR(VLOOKUP($A133,'J5'!$B$6:$F$35,5,0),)</f>
        <v>0</v>
      </c>
      <c r="J133" s="34">
        <f>IFERROR(VLOOKUP($A133,'J6'!$B$6:$F$35,5,0),)</f>
        <v>0</v>
      </c>
      <c r="K133" s="34">
        <f>IFERROR(VLOOKUP($A133,'J7'!$B$6:$F$35,5,0),)</f>
        <v>0</v>
      </c>
      <c r="L133" s="34">
        <f>IFERROR(VLOOKUP($A133,'J8'!$B$6:$F$35,5,0),)</f>
        <v>0</v>
      </c>
      <c r="M133" s="34">
        <f>IFERROR(VLOOKUP($A133,'J9'!$B$6:$F$35,5,0),)</f>
        <v>0</v>
      </c>
      <c r="N133" s="34">
        <f>IFERROR(VLOOKUP($A133,'J10'!$B$6:$F$35,5,0),)</f>
        <v>0</v>
      </c>
      <c r="O133" s="34">
        <f t="shared" si="10"/>
        <v>0</v>
      </c>
      <c r="P133" s="34">
        <f t="shared" si="11"/>
        <v>0</v>
      </c>
      <c r="Q133" s="51">
        <f t="shared" si="12"/>
        <v>100</v>
      </c>
      <c r="R133" s="26"/>
    </row>
    <row r="134" spans="1:18" ht="15" customHeight="1" x14ac:dyDescent="0.35">
      <c r="A134" s="687" t="s">
        <v>167</v>
      </c>
      <c r="B134" s="34" t="str">
        <f>IFERROR(VLOOKUP($A134,Liste_J!$C$7:$G$234,5,0),"-")</f>
        <v>H</v>
      </c>
      <c r="C134" s="34" t="str">
        <f>IFERROR(VLOOKUP($A134,Liste_J!$C$7:$G$234,4,0),"-")</f>
        <v>ASGAF</v>
      </c>
      <c r="D134" s="34">
        <f>IFERROR(VLOOKUP($A134,Liste_J!$C$7:$G$234,2,0),"-")</f>
        <v>26.1</v>
      </c>
      <c r="E134" s="34">
        <f>IFERROR(VLOOKUP($A134,'J1'!$B$6:$F$35,5,0),)</f>
        <v>0</v>
      </c>
      <c r="F134" s="34">
        <f>IFERROR(VLOOKUP($A134,'J2'!$B$6:$F$35,5,0),)</f>
        <v>0</v>
      </c>
      <c r="G134" s="34">
        <f>IFERROR(VLOOKUP($A134,'J3'!$B$6:$F$35,5,0),)</f>
        <v>0</v>
      </c>
      <c r="H134" s="34">
        <f>IFERROR(VLOOKUP($A134,'J4'!$B$6:$F$35,5,0),)</f>
        <v>0</v>
      </c>
      <c r="I134" s="34">
        <f>IFERROR(VLOOKUP($A134,'J5'!$B$6:$F$35,5,0),)</f>
        <v>0</v>
      </c>
      <c r="J134" s="34">
        <f>IFERROR(VLOOKUP($A134,'J6'!$B$6:$F$35,5,0),)</f>
        <v>0</v>
      </c>
      <c r="K134" s="34">
        <f>IFERROR(VLOOKUP($A134,'J7'!$B$6:$F$35,5,0),)</f>
        <v>0</v>
      </c>
      <c r="L134" s="34">
        <f>IFERROR(VLOOKUP($A134,'J8'!$B$6:$F$35,5,0),)</f>
        <v>0</v>
      </c>
      <c r="M134" s="34">
        <f>IFERROR(VLOOKUP($A134,'J9'!$B$6:$F$35,5,0),)</f>
        <v>0</v>
      </c>
      <c r="N134" s="34">
        <f>IFERROR(VLOOKUP($A134,'J10'!$B$6:$F$35,5,0),)</f>
        <v>0</v>
      </c>
      <c r="O134" s="34">
        <f t="shared" si="10"/>
        <v>0</v>
      </c>
      <c r="P134" s="34">
        <f t="shared" si="11"/>
        <v>0</v>
      </c>
      <c r="Q134" s="51">
        <f t="shared" si="12"/>
        <v>100</v>
      </c>
      <c r="R134" s="26"/>
    </row>
    <row r="135" spans="1:18" ht="15" customHeight="1" x14ac:dyDescent="0.35">
      <c r="A135" s="687" t="s">
        <v>369</v>
      </c>
      <c r="B135" s="34" t="str">
        <f>IFERROR(VLOOKUP($A135,Liste_J!$C$7:$G$234,5,0),"-")</f>
        <v>H</v>
      </c>
      <c r="C135" s="34" t="str">
        <f>IFERROR(VLOOKUP($A135,Liste_J!$C$7:$G$234,4,0),"-")</f>
        <v>-</v>
      </c>
      <c r="D135" s="34">
        <f>IFERROR(VLOOKUP($A135,Liste_J!$C$7:$G$234,2,0),"-")</f>
        <v>29.7</v>
      </c>
      <c r="E135" s="34">
        <f>IFERROR(VLOOKUP($A135,'J1'!$B$6:$F$35,5,0),)</f>
        <v>0</v>
      </c>
      <c r="F135" s="34">
        <f>IFERROR(VLOOKUP($A135,'J2'!$B$6:$F$35,5,0),)</f>
        <v>0</v>
      </c>
      <c r="G135" s="34">
        <f>IFERROR(VLOOKUP($A135,'J3'!$B$6:$F$35,5,0),)</f>
        <v>0</v>
      </c>
      <c r="H135" s="34">
        <f>IFERROR(VLOOKUP($A135,'J4'!$B$6:$F$35,5,0),)</f>
        <v>0</v>
      </c>
      <c r="I135" s="34">
        <f>IFERROR(VLOOKUP($A135,'J5'!$B$6:$F$35,5,0),)</f>
        <v>0</v>
      </c>
      <c r="J135" s="34">
        <f>IFERROR(VLOOKUP($A135,'J6'!$B$6:$F$35,5,0),)</f>
        <v>0</v>
      </c>
      <c r="K135" s="34">
        <f>IFERROR(VLOOKUP($A135,'J7'!$B$6:$F$35,5,0),)</f>
        <v>0</v>
      </c>
      <c r="L135" s="34">
        <f>IFERROR(VLOOKUP($A135,'J8'!$B$6:$F$35,5,0),)</f>
        <v>0</v>
      </c>
      <c r="M135" s="34">
        <f>IFERROR(VLOOKUP($A135,'J9'!$B$6:$F$35,5,0),)</f>
        <v>0</v>
      </c>
      <c r="N135" s="34">
        <f>IFERROR(VLOOKUP($A135,'J10'!$B$6:$F$35,5,0),)</f>
        <v>0</v>
      </c>
      <c r="O135" s="34">
        <f t="shared" si="10"/>
        <v>0</v>
      </c>
      <c r="P135" s="34">
        <f t="shared" si="11"/>
        <v>0</v>
      </c>
      <c r="Q135" s="51">
        <f t="shared" si="12"/>
        <v>100</v>
      </c>
      <c r="R135" s="26"/>
    </row>
    <row r="136" spans="1:18" ht="15" customHeight="1" x14ac:dyDescent="0.35">
      <c r="A136" s="687" t="s">
        <v>418</v>
      </c>
      <c r="B136" s="34" t="str">
        <f>IFERROR(VLOOKUP($A136,Liste_J!$C$7:$G$234,5,0),"-")</f>
        <v>H</v>
      </c>
      <c r="C136" s="34" t="str">
        <f>IFERROR(VLOOKUP($A136,Liste_J!$C$7:$G$234,4,0),"-")</f>
        <v>ASGAF</v>
      </c>
      <c r="D136" s="34">
        <f>IFERROR(VLOOKUP($A136,Liste_J!$C$7:$G$234,2,0),"-")</f>
        <v>16.899999999999999</v>
      </c>
      <c r="E136" s="34">
        <f>IFERROR(VLOOKUP($A136,'J1'!$B$6:$F$35,5,0),)</f>
        <v>0</v>
      </c>
      <c r="F136" s="34">
        <f>IFERROR(VLOOKUP($A136,'J2'!$B$6:$F$35,5,0),)</f>
        <v>0</v>
      </c>
      <c r="G136" s="34">
        <f>IFERROR(VLOOKUP($A136,'J3'!$B$6:$F$35,5,0),)</f>
        <v>0</v>
      </c>
      <c r="H136" s="34">
        <f>IFERROR(VLOOKUP($A136,'J4'!$B$6:$F$35,5,0),)</f>
        <v>0</v>
      </c>
      <c r="I136" s="34">
        <f>IFERROR(VLOOKUP($A136,'J5'!$B$6:$F$35,5,0),)</f>
        <v>0</v>
      </c>
      <c r="J136" s="34">
        <f>IFERROR(VLOOKUP($A136,'J6'!$B$6:$F$35,5,0),)</f>
        <v>0</v>
      </c>
      <c r="K136" s="34">
        <f>IFERROR(VLOOKUP($A136,'J7'!$B$6:$F$35,5,0),)</f>
        <v>0</v>
      </c>
      <c r="L136" s="34">
        <f>IFERROR(VLOOKUP($A136,'J8'!$B$6:$F$35,5,0),)</f>
        <v>0</v>
      </c>
      <c r="M136" s="34">
        <f>IFERROR(VLOOKUP($A136,'J9'!$B$6:$F$35,5,0),)</f>
        <v>0</v>
      </c>
      <c r="N136" s="34">
        <f>IFERROR(VLOOKUP($A136,'J10'!$B$6:$F$35,5,0),)</f>
        <v>0</v>
      </c>
      <c r="O136" s="34">
        <f t="shared" si="10"/>
        <v>0</v>
      </c>
      <c r="P136" s="34">
        <f t="shared" si="11"/>
        <v>0</v>
      </c>
      <c r="Q136" s="51">
        <f t="shared" si="12"/>
        <v>100</v>
      </c>
      <c r="R136" s="26"/>
    </row>
    <row r="137" spans="1:18" ht="15" customHeight="1" x14ac:dyDescent="0.35">
      <c r="A137" s="687" t="s">
        <v>419</v>
      </c>
      <c r="B137" s="34" t="str">
        <f>IFERROR(VLOOKUP($A137,Liste_J!$C$7:$G$234,5,0),"-")</f>
        <v>H</v>
      </c>
      <c r="C137" s="34" t="str">
        <f>IFERROR(VLOOKUP($A137,Liste_J!$C$7:$G$234,4,0),"-")</f>
        <v>ASGAF</v>
      </c>
      <c r="D137" s="34">
        <f>IFERROR(VLOOKUP($A137,Liste_J!$C$7:$G$234,2,0),"-")</f>
        <v>19.5</v>
      </c>
      <c r="E137" s="34">
        <f>IFERROR(VLOOKUP($A137,'J1'!$B$6:$F$35,5,0),)</f>
        <v>0</v>
      </c>
      <c r="F137" s="34">
        <f>IFERROR(VLOOKUP($A137,'J2'!$B$6:$F$35,5,0),)</f>
        <v>0</v>
      </c>
      <c r="G137" s="34">
        <f>IFERROR(VLOOKUP($A137,'J3'!$B$6:$F$35,5,0),)</f>
        <v>0</v>
      </c>
      <c r="H137" s="34">
        <f>IFERROR(VLOOKUP($A137,'J4'!$B$6:$F$35,5,0),)</f>
        <v>0</v>
      </c>
      <c r="I137" s="34">
        <f>IFERROR(VLOOKUP($A137,'J5'!$B$6:$F$35,5,0),)</f>
        <v>0</v>
      </c>
      <c r="J137" s="34">
        <f>IFERROR(VLOOKUP($A137,'J6'!$B$6:$F$35,5,0),)</f>
        <v>0</v>
      </c>
      <c r="K137" s="34">
        <f>IFERROR(VLOOKUP($A137,'J7'!$B$6:$F$35,5,0),)</f>
        <v>0</v>
      </c>
      <c r="L137" s="34">
        <f>IFERROR(VLOOKUP($A137,'J8'!$B$6:$F$35,5,0),)</f>
        <v>0</v>
      </c>
      <c r="M137" s="34">
        <f>IFERROR(VLOOKUP($A137,'J9'!$B$6:$F$35,5,0),)</f>
        <v>0</v>
      </c>
      <c r="N137" s="34">
        <f>IFERROR(VLOOKUP($A137,'J10'!$B$6:$F$35,5,0),)</f>
        <v>0</v>
      </c>
      <c r="O137" s="34">
        <f t="shared" ref="O137:O168" si="13">COUNTIF(E137:N137,"&gt;0")</f>
        <v>0</v>
      </c>
      <c r="P137" s="34">
        <f t="shared" ref="P137:P168" si="14">IF((B137="H"),SUM(E137:N137),"")</f>
        <v>0</v>
      </c>
      <c r="Q137" s="51">
        <f t="shared" ref="Q137:Q168" si="15">IFERROR(RANK(P137,$P$9:$P$206),"")</f>
        <v>100</v>
      </c>
      <c r="R137" s="26"/>
    </row>
    <row r="138" spans="1:18" ht="15" customHeight="1" x14ac:dyDescent="0.35">
      <c r="A138" s="687" t="s">
        <v>436</v>
      </c>
      <c r="B138" s="34" t="str">
        <f>IFERROR(VLOOKUP($A138,Liste_J!$C$7:$G$234,5,0),"-")</f>
        <v>H</v>
      </c>
      <c r="C138" s="34" t="str">
        <f>IFERROR(VLOOKUP($A138,Liste_J!$C$7:$G$234,4,0),"-")</f>
        <v>ASGAF</v>
      </c>
      <c r="D138" s="34">
        <f>IFERROR(VLOOKUP($A138,Liste_J!$C$7:$G$234,2,0),"-")</f>
        <v>33.299999999999997</v>
      </c>
      <c r="E138" s="34">
        <f>IFERROR(VLOOKUP($A138,'J1'!$B$6:$F$35,5,0),)</f>
        <v>0</v>
      </c>
      <c r="F138" s="34">
        <f>IFERROR(VLOOKUP($A138,'J2'!$B$6:$F$35,5,0),)</f>
        <v>0</v>
      </c>
      <c r="G138" s="34">
        <f>IFERROR(VLOOKUP($A138,'J3'!$B$6:$F$35,5,0),)</f>
        <v>0</v>
      </c>
      <c r="H138" s="34">
        <f>IFERROR(VLOOKUP($A138,'J4'!$B$6:$F$35,5,0),)</f>
        <v>0</v>
      </c>
      <c r="I138" s="34">
        <f>IFERROR(VLOOKUP($A138,'J5'!$B$6:$F$35,5,0),)</f>
        <v>0</v>
      </c>
      <c r="J138" s="34">
        <f>IFERROR(VLOOKUP($A138,'J6'!$B$6:$F$35,5,0),)</f>
        <v>0</v>
      </c>
      <c r="K138" s="34">
        <f>IFERROR(VLOOKUP($A138,'J7'!$B$6:$F$35,5,0),)</f>
        <v>0</v>
      </c>
      <c r="L138" s="34">
        <f>IFERROR(VLOOKUP($A138,'J8'!$B$6:$F$35,5,0),)</f>
        <v>0</v>
      </c>
      <c r="M138" s="34">
        <f>IFERROR(VLOOKUP($A138,'J9'!$B$6:$F$35,5,0),)</f>
        <v>0</v>
      </c>
      <c r="N138" s="34">
        <f>IFERROR(VLOOKUP($A138,'J10'!$B$6:$F$35,5,0),)</f>
        <v>0</v>
      </c>
      <c r="O138" s="34">
        <f t="shared" si="13"/>
        <v>0</v>
      </c>
      <c r="P138" s="34">
        <f t="shared" si="14"/>
        <v>0</v>
      </c>
      <c r="Q138" s="51">
        <f t="shared" si="15"/>
        <v>100</v>
      </c>
      <c r="R138" s="26"/>
    </row>
    <row r="139" spans="1:18" ht="15" customHeight="1" x14ac:dyDescent="0.35">
      <c r="A139" s="687" t="s">
        <v>280</v>
      </c>
      <c r="B139" s="34" t="str">
        <f>IFERROR(VLOOKUP($A139,Liste_J!$C$7:$G$234,5,0),"-")</f>
        <v>H</v>
      </c>
      <c r="C139" s="34" t="str">
        <f>IFERROR(VLOOKUP($A139,Liste_J!$C$7:$G$234,4,0),"-")</f>
        <v>Chevannes</v>
      </c>
      <c r="D139" s="34">
        <f>IFERROR(VLOOKUP($A139,Liste_J!$C$7:$G$234,2,0),"-")</f>
        <v>16.100000000000001</v>
      </c>
      <c r="E139" s="34">
        <f>IFERROR(VLOOKUP($A139,'J1'!$B$6:$F$35,5,0),)</f>
        <v>0</v>
      </c>
      <c r="F139" s="34">
        <f>IFERROR(VLOOKUP($A139,'J2'!$B$6:$F$35,5,0),)</f>
        <v>0</v>
      </c>
      <c r="G139" s="34">
        <f>IFERROR(VLOOKUP($A139,'J3'!$B$6:$F$35,5,0),)</f>
        <v>0</v>
      </c>
      <c r="H139" s="34">
        <f>IFERROR(VLOOKUP($A139,'J4'!$B$6:$F$35,5,0),)</f>
        <v>0</v>
      </c>
      <c r="I139" s="34">
        <f>IFERROR(VLOOKUP($A139,'J5'!$B$6:$F$35,5,0),)</f>
        <v>0</v>
      </c>
      <c r="J139" s="34">
        <f>IFERROR(VLOOKUP($A139,'J6'!$B$6:$F$35,5,0),)</f>
        <v>0</v>
      </c>
      <c r="K139" s="34">
        <f>IFERROR(VLOOKUP($A139,'J7'!$B$6:$F$35,5,0),)</f>
        <v>0</v>
      </c>
      <c r="L139" s="34">
        <f>IFERROR(VLOOKUP($A139,'J8'!$B$6:$F$35,5,0),)</f>
        <v>0</v>
      </c>
      <c r="M139" s="34">
        <f>IFERROR(VLOOKUP($A139,'J9'!$B$6:$F$35,5,0),)</f>
        <v>0</v>
      </c>
      <c r="N139" s="34">
        <f>IFERROR(VLOOKUP($A139,'J10'!$B$6:$F$35,5,0),)</f>
        <v>0</v>
      </c>
      <c r="O139" s="34">
        <f t="shared" si="13"/>
        <v>0</v>
      </c>
      <c r="P139" s="34">
        <f t="shared" si="14"/>
        <v>0</v>
      </c>
      <c r="Q139" s="51">
        <f t="shared" si="15"/>
        <v>100</v>
      </c>
      <c r="R139" s="26"/>
    </row>
    <row r="140" spans="1:18" ht="15" customHeight="1" x14ac:dyDescent="0.35">
      <c r="A140" s="687" t="s">
        <v>275</v>
      </c>
      <c r="B140" s="34" t="str">
        <f>IFERROR(VLOOKUP($A140,Liste_J!$C$7:$G$234,5,0),"-")</f>
        <v>H</v>
      </c>
      <c r="C140" s="34" t="str">
        <f>IFERROR(VLOOKUP($A140,Liste_J!$C$7:$G$234,4,0),"-")</f>
        <v>Chevannes</v>
      </c>
      <c r="D140" s="34">
        <f>IFERROR(VLOOKUP($A140,Liste_J!$C$7:$G$234,2,0),"-")</f>
        <v>21.5</v>
      </c>
      <c r="E140" s="34">
        <f>IFERROR(VLOOKUP($A140,'J1'!$B$6:$F$35,5,0),)</f>
        <v>0</v>
      </c>
      <c r="F140" s="34">
        <f>IFERROR(VLOOKUP($A140,'J2'!$B$6:$F$35,5,0),)</f>
        <v>0</v>
      </c>
      <c r="G140" s="34">
        <f>IFERROR(VLOOKUP($A140,'J3'!$B$6:$F$35,5,0),)</f>
        <v>0</v>
      </c>
      <c r="H140" s="34">
        <f>IFERROR(VLOOKUP($A140,'J4'!$B$6:$F$35,5,0),)</f>
        <v>0</v>
      </c>
      <c r="I140" s="34">
        <f>IFERROR(VLOOKUP($A140,'J5'!$B$6:$F$35,5,0),)</f>
        <v>0</v>
      </c>
      <c r="J140" s="34">
        <f>IFERROR(VLOOKUP($A140,'J6'!$B$6:$F$35,5,0),)</f>
        <v>0</v>
      </c>
      <c r="K140" s="34">
        <f>IFERROR(VLOOKUP($A140,'J7'!$B$6:$F$35,5,0),)</f>
        <v>0</v>
      </c>
      <c r="L140" s="34">
        <f>IFERROR(VLOOKUP($A140,'J8'!$B$6:$F$35,5,0),)</f>
        <v>0</v>
      </c>
      <c r="M140" s="34">
        <f>IFERROR(VLOOKUP($A140,'J9'!$B$6:$F$35,5,0),)</f>
        <v>0</v>
      </c>
      <c r="N140" s="34">
        <f>IFERROR(VLOOKUP($A140,'J10'!$B$6:$F$35,5,0),)</f>
        <v>0</v>
      </c>
      <c r="O140" s="34">
        <f t="shared" si="13"/>
        <v>0</v>
      </c>
      <c r="P140" s="34">
        <f t="shared" si="14"/>
        <v>0</v>
      </c>
      <c r="Q140" s="51">
        <f t="shared" si="15"/>
        <v>100</v>
      </c>
      <c r="R140" s="26"/>
    </row>
    <row r="141" spans="1:18" ht="15" customHeight="1" x14ac:dyDescent="0.35">
      <c r="A141" s="687" t="s">
        <v>161</v>
      </c>
      <c r="B141" s="34" t="str">
        <f>IFERROR(VLOOKUP($A141,Liste_J!$C$7:$G$234,5,0),"-")</f>
        <v>H</v>
      </c>
      <c r="C141" s="34" t="str">
        <f>IFERROR(VLOOKUP($A141,Liste_J!$C$7:$G$234,4,0),"-")</f>
        <v>Chevannes</v>
      </c>
      <c r="D141" s="34">
        <f>IFERROR(VLOOKUP($A141,Liste_J!$C$7:$G$234,2,0),"-")</f>
        <v>31.5</v>
      </c>
      <c r="E141" s="34">
        <f>IFERROR(VLOOKUP($A141,'J1'!$B$6:$F$35,5,0),)</f>
        <v>0</v>
      </c>
      <c r="F141" s="34">
        <f>IFERROR(VLOOKUP($A141,'J2'!$B$6:$F$35,5,0),)</f>
        <v>0</v>
      </c>
      <c r="G141" s="34">
        <f>IFERROR(VLOOKUP($A141,'J3'!$B$6:$F$35,5,0),)</f>
        <v>0</v>
      </c>
      <c r="H141" s="34">
        <f>IFERROR(VLOOKUP($A141,'J4'!$B$6:$F$35,5,0),)</f>
        <v>0</v>
      </c>
      <c r="I141" s="34">
        <f>IFERROR(VLOOKUP($A141,'J5'!$B$6:$F$35,5,0),)</f>
        <v>0</v>
      </c>
      <c r="J141" s="34">
        <f>IFERROR(VLOOKUP($A141,'J6'!$B$6:$F$35,5,0),)</f>
        <v>0</v>
      </c>
      <c r="K141" s="34">
        <f>IFERROR(VLOOKUP($A141,'J7'!$B$6:$F$35,5,0),)</f>
        <v>0</v>
      </c>
      <c r="L141" s="34">
        <f>IFERROR(VLOOKUP($A141,'J8'!$B$6:$F$35,5,0),)</f>
        <v>0</v>
      </c>
      <c r="M141" s="34">
        <f>IFERROR(VLOOKUP($A141,'J9'!$B$6:$F$35,5,0),)</f>
        <v>0</v>
      </c>
      <c r="N141" s="34">
        <f>IFERROR(VLOOKUP($A141,'J10'!$B$6:$F$35,5,0),)</f>
        <v>0</v>
      </c>
      <c r="O141" s="34">
        <f t="shared" si="13"/>
        <v>0</v>
      </c>
      <c r="P141" s="34">
        <f t="shared" si="14"/>
        <v>0</v>
      </c>
      <c r="Q141" s="51">
        <f t="shared" si="15"/>
        <v>100</v>
      </c>
      <c r="R141" s="26"/>
    </row>
    <row r="142" spans="1:18" ht="15" customHeight="1" x14ac:dyDescent="0.35">
      <c r="A142" s="687" t="s">
        <v>237</v>
      </c>
      <c r="B142" s="34" t="str">
        <f>IFERROR(VLOOKUP($A142,Liste_J!$C$7:$G$234,5,0),"-")</f>
        <v>H</v>
      </c>
      <c r="C142" s="34" t="str">
        <f>IFERROR(VLOOKUP($A142,Liste_J!$C$7:$G$234,4,0),"-")</f>
        <v>Chevannes</v>
      </c>
      <c r="D142" s="34">
        <f>IFERROR(VLOOKUP($A142,Liste_J!$C$7:$G$234,2,0),"-")</f>
        <v>23.7</v>
      </c>
      <c r="E142" s="34"/>
      <c r="F142" s="34"/>
      <c r="G142" s="34">
        <f>IFERROR(VLOOKUP($A142,'J3'!$B$6:$F$35,5,0),)</f>
        <v>0</v>
      </c>
      <c r="H142" s="34">
        <f>IFERROR(VLOOKUP($A142,'J4'!$B$6:$F$35,5,0),)</f>
        <v>0</v>
      </c>
      <c r="I142" s="34">
        <f>IFERROR(VLOOKUP($A142,'J5'!$B$6:$F$35,5,0),)</f>
        <v>0</v>
      </c>
      <c r="J142" s="34">
        <f>IFERROR(VLOOKUP($A142,'J6'!$B$6:$F$35,5,0),)</f>
        <v>0</v>
      </c>
      <c r="K142" s="34">
        <f>IFERROR(VLOOKUP($A142,'J7'!$B$6:$F$35,5,0),)</f>
        <v>0</v>
      </c>
      <c r="L142" s="34">
        <f>IFERROR(VLOOKUP($A142,'J8'!$B$6:$F$35,5,0),)</f>
        <v>0</v>
      </c>
      <c r="M142" s="34">
        <f>IFERROR(VLOOKUP($A142,'J9'!$B$6:$F$35,5,0),)</f>
        <v>0</v>
      </c>
      <c r="N142" s="34">
        <f>IFERROR(VLOOKUP($A142,'J10'!$B$6:$F$35,5,0),)</f>
        <v>0</v>
      </c>
      <c r="O142" s="34">
        <f t="shared" si="13"/>
        <v>0</v>
      </c>
      <c r="P142" s="34">
        <f t="shared" si="14"/>
        <v>0</v>
      </c>
      <c r="Q142" s="51">
        <f t="shared" si="15"/>
        <v>100</v>
      </c>
      <c r="R142" s="26"/>
    </row>
    <row r="143" spans="1:18" ht="15" customHeight="1" x14ac:dyDescent="0.35">
      <c r="A143" s="687" t="s">
        <v>185</v>
      </c>
      <c r="B143" s="34" t="str">
        <f>IFERROR(VLOOKUP($A143,Liste_J!$C$7:$G$234,5,0),"-")</f>
        <v>H</v>
      </c>
      <c r="C143" s="34" t="str">
        <f>IFERROR(VLOOKUP($A143,Liste_J!$C$7:$G$234,4,0),"-")</f>
        <v>Chevannes</v>
      </c>
      <c r="D143" s="34">
        <f>IFERROR(VLOOKUP($A143,Liste_J!$C$7:$G$234,2,0),"-")</f>
        <v>23</v>
      </c>
      <c r="E143" s="34">
        <f>IFERROR(VLOOKUP($A143,'J1'!$B$6:$F$35,5,0),)</f>
        <v>0</v>
      </c>
      <c r="F143" s="34">
        <f>IFERROR(VLOOKUP($A143,'J2'!$B$6:$F$35,5,0),)</f>
        <v>0</v>
      </c>
      <c r="G143" s="34">
        <f>IFERROR(VLOOKUP($A143,'J3'!$B$6:$F$35,5,0),)</f>
        <v>0</v>
      </c>
      <c r="H143" s="34">
        <f>IFERROR(VLOOKUP($A143,'J4'!$B$6:$F$35,5,0),)</f>
        <v>0</v>
      </c>
      <c r="I143" s="34">
        <f>IFERROR(VLOOKUP($A143,'J5'!$B$6:$F$35,5,0),)</f>
        <v>0</v>
      </c>
      <c r="J143" s="34">
        <f>IFERROR(VLOOKUP($A143,'J6'!$B$6:$F$35,5,0),)</f>
        <v>0</v>
      </c>
      <c r="K143" s="34">
        <f>IFERROR(VLOOKUP($A143,'J7'!$B$6:$F$35,5,0),)</f>
        <v>0</v>
      </c>
      <c r="L143" s="34">
        <f>IFERROR(VLOOKUP($A143,'J8'!$B$6:$F$35,5,0),)</f>
        <v>0</v>
      </c>
      <c r="M143" s="34">
        <f>IFERROR(VLOOKUP($A143,'J9'!$B$6:$F$35,5,0),)</f>
        <v>0</v>
      </c>
      <c r="N143" s="34">
        <f>IFERROR(VLOOKUP($A143,'J10'!$B$6:$F$35,5,0),)</f>
        <v>0</v>
      </c>
      <c r="O143" s="34">
        <f t="shared" si="13"/>
        <v>0</v>
      </c>
      <c r="P143" s="34">
        <f t="shared" si="14"/>
        <v>0</v>
      </c>
      <c r="Q143" s="51">
        <f t="shared" si="15"/>
        <v>100</v>
      </c>
      <c r="R143" s="26"/>
    </row>
    <row r="144" spans="1:18" ht="15" customHeight="1" x14ac:dyDescent="0.35">
      <c r="A144" s="687" t="s">
        <v>176</v>
      </c>
      <c r="B144" s="34" t="str">
        <f>IFERROR(VLOOKUP($A144,Liste_J!$C$7:$G$234,5,0),"-")</f>
        <v>H</v>
      </c>
      <c r="C144" s="34" t="str">
        <f>IFERROR(VLOOKUP($A144,Liste_J!$C$7:$G$234,4,0),"-")</f>
        <v>Chevannes</v>
      </c>
      <c r="D144" s="34">
        <f>IFERROR(VLOOKUP($A144,Liste_J!$C$7:$G$234,2,0),"-")</f>
        <v>31</v>
      </c>
      <c r="E144" s="34">
        <f>IFERROR(VLOOKUP($A144,'J1'!$B$6:$F$35,5,0),)</f>
        <v>0</v>
      </c>
      <c r="F144" s="34">
        <f>IFERROR(VLOOKUP($A144,'J2'!$B$6:$F$35,5,0),)</f>
        <v>0</v>
      </c>
      <c r="G144" s="34">
        <f>IFERROR(VLOOKUP($A144,'J3'!$B$6:$F$35,5,0),)</f>
        <v>0</v>
      </c>
      <c r="H144" s="34">
        <f>IFERROR(VLOOKUP($A144,'J4'!$B$6:$F$35,5,0),)</f>
        <v>0</v>
      </c>
      <c r="I144" s="34">
        <f>IFERROR(VLOOKUP($A144,'J5'!$B$6:$F$35,5,0),)</f>
        <v>0</v>
      </c>
      <c r="J144" s="34">
        <f>IFERROR(VLOOKUP($A144,'J6'!$B$6:$F$35,5,0),)</f>
        <v>0</v>
      </c>
      <c r="K144" s="34">
        <f>IFERROR(VLOOKUP($A144,'J7'!$B$6:$F$35,5,0),)</f>
        <v>0</v>
      </c>
      <c r="L144" s="34">
        <f>IFERROR(VLOOKUP($A144,'J8'!$B$6:$F$35,5,0),)</f>
        <v>0</v>
      </c>
      <c r="M144" s="34">
        <f>IFERROR(VLOOKUP($A144,'J9'!$B$6:$F$35,5,0),)</f>
        <v>0</v>
      </c>
      <c r="N144" s="34">
        <f>IFERROR(VLOOKUP($A144,'J10'!$B$6:$F$35,5,0),)</f>
        <v>0</v>
      </c>
      <c r="O144" s="34">
        <f t="shared" si="13"/>
        <v>0</v>
      </c>
      <c r="P144" s="34">
        <f t="shared" si="14"/>
        <v>0</v>
      </c>
      <c r="Q144" s="51">
        <f t="shared" si="15"/>
        <v>100</v>
      </c>
      <c r="R144" s="26"/>
    </row>
    <row r="145" spans="1:18" ht="15" customHeight="1" x14ac:dyDescent="0.35">
      <c r="A145" s="687" t="s">
        <v>279</v>
      </c>
      <c r="B145" s="34" t="str">
        <f>IFERROR(VLOOKUP($A145,Liste_J!$C$7:$G$234,5,0),"-")</f>
        <v>H</v>
      </c>
      <c r="C145" s="34" t="str">
        <f>IFERROR(VLOOKUP($A145,Liste_J!$C$7:$G$234,4,0),"-")</f>
        <v>Chevannes</v>
      </c>
      <c r="D145" s="34">
        <f>IFERROR(VLOOKUP($A145,Liste_J!$C$7:$G$234,2,0),"-")</f>
        <v>20.2</v>
      </c>
      <c r="E145" s="34">
        <f>IFERROR(VLOOKUP($A145,'J1'!$B$6:$F$35,5,0),)</f>
        <v>0</v>
      </c>
      <c r="F145" s="34">
        <f>IFERROR(VLOOKUP($A145,'J2'!$B$6:$F$35,5,0),)</f>
        <v>0</v>
      </c>
      <c r="G145" s="34">
        <f>IFERROR(VLOOKUP($A145,'J3'!$B$6:$F$35,5,0),)</f>
        <v>0</v>
      </c>
      <c r="H145" s="34">
        <f>IFERROR(VLOOKUP($A145,'J4'!$B$6:$F$35,5,0),)</f>
        <v>0</v>
      </c>
      <c r="I145" s="34">
        <f>IFERROR(VLOOKUP($A145,'J5'!$B$6:$F$35,5,0),)</f>
        <v>0</v>
      </c>
      <c r="J145" s="34">
        <f>IFERROR(VLOOKUP($A145,'J6'!$B$6:$F$35,5,0),)</f>
        <v>0</v>
      </c>
      <c r="K145" s="34">
        <f>IFERROR(VLOOKUP($A145,'J7'!$B$6:$F$35,5,0),)</f>
        <v>0</v>
      </c>
      <c r="L145" s="34">
        <f>IFERROR(VLOOKUP($A145,'J8'!$B$6:$F$35,5,0),)</f>
        <v>0</v>
      </c>
      <c r="M145" s="34">
        <f>IFERROR(VLOOKUP($A145,'J9'!$B$6:$F$35,5,0),)</f>
        <v>0</v>
      </c>
      <c r="N145" s="34">
        <f>IFERROR(VLOOKUP($A145,'J10'!$B$6:$F$35,5,0),)</f>
        <v>0</v>
      </c>
      <c r="O145" s="34">
        <f t="shared" si="13"/>
        <v>0</v>
      </c>
      <c r="P145" s="34">
        <f t="shared" si="14"/>
        <v>0</v>
      </c>
      <c r="Q145" s="51">
        <f t="shared" si="15"/>
        <v>100</v>
      </c>
      <c r="R145" s="26"/>
    </row>
    <row r="146" spans="1:18" ht="15" customHeight="1" x14ac:dyDescent="0.35">
      <c r="A146" s="687" t="s">
        <v>212</v>
      </c>
      <c r="B146" s="34" t="str">
        <f>IFERROR(VLOOKUP($A146,Liste_J!$C$7:$G$234,5,0),"-")</f>
        <v>H</v>
      </c>
      <c r="C146" s="34" t="str">
        <f>IFERROR(VLOOKUP($A146,Liste_J!$C$7:$G$234,4,0),"-")</f>
        <v>Chevannes</v>
      </c>
      <c r="D146" s="34">
        <f>IFERROR(VLOOKUP($A146,Liste_J!$C$7:$G$234,2,0),"-")</f>
        <v>25.4</v>
      </c>
      <c r="E146" s="34">
        <f>IFERROR(VLOOKUP($A146,'J1'!$B$6:$F$35,5,0),)</f>
        <v>0</v>
      </c>
      <c r="F146" s="34">
        <f>IFERROR(VLOOKUP($A146,'J2'!$B$6:$F$35,5,0),)</f>
        <v>0</v>
      </c>
      <c r="G146" s="34">
        <f>IFERROR(VLOOKUP($A146,'J3'!$B$6:$F$35,5,0),)</f>
        <v>0</v>
      </c>
      <c r="H146" s="34">
        <f>IFERROR(VLOOKUP($A146,'J4'!$B$6:$F$35,5,0),)</f>
        <v>0</v>
      </c>
      <c r="I146" s="34">
        <f>IFERROR(VLOOKUP($A146,'J5'!$B$6:$F$35,5,0),)</f>
        <v>0</v>
      </c>
      <c r="J146" s="34">
        <f>IFERROR(VLOOKUP($A146,'J6'!$B$6:$F$35,5,0),)</f>
        <v>0</v>
      </c>
      <c r="K146" s="34">
        <f>IFERROR(VLOOKUP($A146,'J7'!$B$6:$F$35,5,0),)</f>
        <v>0</v>
      </c>
      <c r="L146" s="34">
        <f>IFERROR(VLOOKUP($A146,'J8'!$B$6:$F$35,5,0),)</f>
        <v>0</v>
      </c>
      <c r="M146" s="34">
        <f>IFERROR(VLOOKUP($A146,'J9'!$B$6:$F$35,5,0),)</f>
        <v>0</v>
      </c>
      <c r="N146" s="34">
        <f>IFERROR(VLOOKUP($A146,'J10'!$B$6:$F$35,5,0),)</f>
        <v>0</v>
      </c>
      <c r="O146" s="34">
        <f t="shared" si="13"/>
        <v>0</v>
      </c>
      <c r="P146" s="34">
        <f t="shared" si="14"/>
        <v>0</v>
      </c>
      <c r="Q146" s="51">
        <f t="shared" si="15"/>
        <v>100</v>
      </c>
      <c r="R146" s="26"/>
    </row>
    <row r="147" spans="1:18" ht="15" customHeight="1" x14ac:dyDescent="0.35">
      <c r="A147" s="687" t="s">
        <v>171</v>
      </c>
      <c r="B147" s="34" t="str">
        <f>IFERROR(VLOOKUP($A147,Liste_J!$C$7:$G$234,5,0),"-")</f>
        <v>H</v>
      </c>
      <c r="C147" s="34" t="str">
        <f>IFERROR(VLOOKUP($A147,Liste_J!$C$7:$G$234,4,0),"-")</f>
        <v>Chevannes</v>
      </c>
      <c r="D147" s="34">
        <f>IFERROR(VLOOKUP($A147,Liste_J!$C$7:$G$234,2,0),"-")</f>
        <v>19.100000000000001</v>
      </c>
      <c r="E147" s="34">
        <f>IFERROR(VLOOKUP($A147,'J1'!$B$6:$F$35,5,0),)</f>
        <v>0</v>
      </c>
      <c r="F147" s="34">
        <f>IFERROR(VLOOKUP($A147,'J2'!$B$6:$F$35,5,0),)</f>
        <v>0</v>
      </c>
      <c r="G147" s="34">
        <f>IFERROR(VLOOKUP($A147,'J3'!$B$6:$F$35,5,0),)</f>
        <v>0</v>
      </c>
      <c r="H147" s="34">
        <f>IFERROR(VLOOKUP($A147,'J4'!$B$6:$F$35,5,0),)</f>
        <v>0</v>
      </c>
      <c r="I147" s="34">
        <f>IFERROR(VLOOKUP($A147,'J5'!$B$6:$F$35,5,0),)</f>
        <v>0</v>
      </c>
      <c r="J147" s="34">
        <f>IFERROR(VLOOKUP($A147,'J6'!$B$6:$F$35,5,0),)</f>
        <v>0</v>
      </c>
      <c r="K147" s="34">
        <f>IFERROR(VLOOKUP($A147,'J7'!$B$6:$F$35,5,0),)</f>
        <v>0</v>
      </c>
      <c r="L147" s="34">
        <f>IFERROR(VLOOKUP($A147,'J8'!$B$6:$F$35,5,0),)</f>
        <v>0</v>
      </c>
      <c r="M147" s="34">
        <f>IFERROR(VLOOKUP($A147,'J9'!$B$6:$F$35,5,0),)</f>
        <v>0</v>
      </c>
      <c r="N147" s="34">
        <f>IFERROR(VLOOKUP($A147,'J10'!$B$6:$F$35,5,0),)</f>
        <v>0</v>
      </c>
      <c r="O147" s="34">
        <f t="shared" si="13"/>
        <v>0</v>
      </c>
      <c r="P147" s="34">
        <f t="shared" si="14"/>
        <v>0</v>
      </c>
      <c r="Q147" s="51">
        <f t="shared" si="15"/>
        <v>100</v>
      </c>
      <c r="R147" s="26"/>
    </row>
    <row r="148" spans="1:18" ht="15" customHeight="1" x14ac:dyDescent="0.35">
      <c r="A148" s="687" t="s">
        <v>199</v>
      </c>
      <c r="B148" s="34" t="str">
        <f>IFERROR(VLOOKUP($A148,Liste_J!$C$7:$G$234,5,0),"-")</f>
        <v>H</v>
      </c>
      <c r="C148" s="34" t="str">
        <f>IFERROR(VLOOKUP($A148,Liste_J!$C$7:$G$234,4,0),"-")</f>
        <v>Chevannes</v>
      </c>
      <c r="D148" s="34">
        <f>IFERROR(VLOOKUP($A148,Liste_J!$C$7:$G$234,2,0),"-")</f>
        <v>7.8</v>
      </c>
      <c r="E148" s="34">
        <f>IFERROR(VLOOKUP($A148,'J1'!$B$6:$F$35,5,0),)</f>
        <v>0</v>
      </c>
      <c r="F148" s="34">
        <f>IFERROR(VLOOKUP($A148,'J2'!$B$6:$F$35,5,0),)</f>
        <v>0</v>
      </c>
      <c r="G148" s="34">
        <f>IFERROR(VLOOKUP($A148,'J3'!$B$6:$F$35,5,0),)</f>
        <v>0</v>
      </c>
      <c r="H148" s="34">
        <f>IFERROR(VLOOKUP($A148,'J4'!$B$6:$F$35,5,0),)</f>
        <v>0</v>
      </c>
      <c r="I148" s="34">
        <f>IFERROR(VLOOKUP($A148,'J5'!$B$6:$F$35,5,0),)</f>
        <v>0</v>
      </c>
      <c r="J148" s="34">
        <f>IFERROR(VLOOKUP($A148,'J6'!$B$6:$F$35,5,0),)</f>
        <v>0</v>
      </c>
      <c r="K148" s="34">
        <f>IFERROR(VLOOKUP($A148,'J7'!$B$6:$F$35,5,0),)</f>
        <v>0</v>
      </c>
      <c r="L148" s="34">
        <f>IFERROR(VLOOKUP($A148,'J8'!$B$6:$F$35,5,0),)</f>
        <v>0</v>
      </c>
      <c r="M148" s="34">
        <f>IFERROR(VLOOKUP($A148,'J9'!$B$6:$F$35,5,0),)</f>
        <v>0</v>
      </c>
      <c r="N148" s="34">
        <f>IFERROR(VLOOKUP($A148,'J10'!$B$6:$F$35,5,0),)</f>
        <v>0</v>
      </c>
      <c r="O148" s="34">
        <f t="shared" si="13"/>
        <v>0</v>
      </c>
      <c r="P148" s="34">
        <f t="shared" si="14"/>
        <v>0</v>
      </c>
      <c r="Q148" s="51">
        <f t="shared" si="15"/>
        <v>100</v>
      </c>
      <c r="R148" s="26"/>
    </row>
    <row r="149" spans="1:18" ht="15" customHeight="1" x14ac:dyDescent="0.35">
      <c r="A149" s="687" t="s">
        <v>165</v>
      </c>
      <c r="B149" s="34" t="str">
        <f>IFERROR(VLOOKUP($A149,Liste_J!$C$7:$G$234,5,0),"-")</f>
        <v>H</v>
      </c>
      <c r="C149" s="34" t="str">
        <f>IFERROR(VLOOKUP($A149,Liste_J!$C$7:$G$234,4,0),"-")</f>
        <v>Chevannes</v>
      </c>
      <c r="D149" s="34">
        <f>IFERROR(VLOOKUP($A149,Liste_J!$C$7:$G$234,2,0),"-")</f>
        <v>37</v>
      </c>
      <c r="E149" s="34">
        <f>IFERROR(VLOOKUP($A149,'J1'!$B$6:$F$35,5,0),)</f>
        <v>0</v>
      </c>
      <c r="F149" s="34">
        <f>IFERROR(VLOOKUP($A149,'J2'!$B$6:$F$35,5,0),)</f>
        <v>0</v>
      </c>
      <c r="G149" s="34">
        <f>IFERROR(VLOOKUP($A149,'J3'!$B$6:$F$35,5,0),)</f>
        <v>0</v>
      </c>
      <c r="H149" s="34">
        <f>IFERROR(VLOOKUP($A149,'J4'!$B$6:$F$35,5,0),)</f>
        <v>0</v>
      </c>
      <c r="I149" s="34">
        <f>IFERROR(VLOOKUP($A149,'J5'!$B$6:$F$35,5,0),)</f>
        <v>0</v>
      </c>
      <c r="J149" s="34">
        <f>IFERROR(VLOOKUP($A149,'J6'!$B$6:$F$35,5,0),)</f>
        <v>0</v>
      </c>
      <c r="K149" s="34">
        <f>IFERROR(VLOOKUP($A149,'J7'!$B$6:$F$35,5,0),)</f>
        <v>0</v>
      </c>
      <c r="L149" s="34">
        <f>IFERROR(VLOOKUP($A149,'J8'!$B$6:$F$35,5,0),)</f>
        <v>0</v>
      </c>
      <c r="M149" s="34">
        <f>IFERROR(VLOOKUP($A149,'J9'!$B$6:$F$35,5,0),)</f>
        <v>0</v>
      </c>
      <c r="N149" s="34">
        <f>IFERROR(VLOOKUP($A149,'J10'!$B$6:$F$35,5,0),)</f>
        <v>0</v>
      </c>
      <c r="O149" s="34">
        <f t="shared" si="13"/>
        <v>0</v>
      </c>
      <c r="P149" s="34">
        <f t="shared" si="14"/>
        <v>0</v>
      </c>
      <c r="Q149" s="51">
        <f t="shared" si="15"/>
        <v>100</v>
      </c>
      <c r="R149" s="26"/>
    </row>
    <row r="150" spans="1:18" ht="15" customHeight="1" x14ac:dyDescent="0.35">
      <c r="A150" s="687" t="s">
        <v>256</v>
      </c>
      <c r="B150" s="34" t="str">
        <f>IFERROR(VLOOKUP($A150,Liste_J!$C$7:$G$234,5,0),"-")</f>
        <v>H</v>
      </c>
      <c r="C150" s="34" t="str">
        <f>IFERROR(VLOOKUP($A150,Liste_J!$C$7:$G$234,4,0),"-")</f>
        <v>Chevannes</v>
      </c>
      <c r="D150" s="34">
        <f>IFERROR(VLOOKUP($A150,Liste_J!$C$7:$G$234,2,0),"-")</f>
        <v>37.299999999999997</v>
      </c>
      <c r="E150" s="34">
        <f>IFERROR(VLOOKUP($A150,'J1'!$B$6:$F$35,5,0),)</f>
        <v>0</v>
      </c>
      <c r="F150" s="34">
        <f>IFERROR(VLOOKUP($A150,'J2'!$B$6:$F$35,5,0),)</f>
        <v>0</v>
      </c>
      <c r="G150" s="34">
        <f>IFERROR(VLOOKUP($A150,'J3'!$B$6:$F$35,5,0),)</f>
        <v>0</v>
      </c>
      <c r="H150" s="34">
        <f>IFERROR(VLOOKUP($A150,'J4'!$B$6:$F$35,5,0),)</f>
        <v>0</v>
      </c>
      <c r="I150" s="34">
        <f>IFERROR(VLOOKUP($A150,'J5'!$B$6:$F$35,5,0),)</f>
        <v>0</v>
      </c>
      <c r="J150" s="34">
        <f>IFERROR(VLOOKUP($A150,'J6'!$B$6:$F$35,5,0),)</f>
        <v>0</v>
      </c>
      <c r="K150" s="34">
        <f>IFERROR(VLOOKUP($A150,'J7'!$B$6:$F$35,5,0),)</f>
        <v>0</v>
      </c>
      <c r="L150" s="34">
        <f>IFERROR(VLOOKUP($A150,'J8'!$B$6:$F$35,5,0),)</f>
        <v>0</v>
      </c>
      <c r="M150" s="34">
        <f>IFERROR(VLOOKUP($A150,'J9'!$B$6:$F$35,5,0),)</f>
        <v>0</v>
      </c>
      <c r="N150" s="34">
        <f>IFERROR(VLOOKUP($A150,'J10'!$B$6:$F$35,5,0),)</f>
        <v>0</v>
      </c>
      <c r="O150" s="34">
        <f t="shared" si="13"/>
        <v>0</v>
      </c>
      <c r="P150" s="34">
        <f t="shared" si="14"/>
        <v>0</v>
      </c>
      <c r="Q150" s="51">
        <f t="shared" si="15"/>
        <v>100</v>
      </c>
      <c r="R150" s="26"/>
    </row>
    <row r="151" spans="1:18" ht="15" customHeight="1" x14ac:dyDescent="0.35">
      <c r="A151" s="687" t="s">
        <v>299</v>
      </c>
      <c r="B151" s="34" t="str">
        <f>IFERROR(VLOOKUP($A151,Liste_J!$C$7:$G$234,5,0),"-")</f>
        <v>H</v>
      </c>
      <c r="C151" s="34" t="str">
        <f>IFERROR(VLOOKUP($A151,Liste_J!$C$7:$G$234,4,0),"-")</f>
        <v>Chevannes</v>
      </c>
      <c r="D151" s="34">
        <f>IFERROR(VLOOKUP($A151,Liste_J!$C$7:$G$234,2,0),"-")</f>
        <v>30.9</v>
      </c>
      <c r="E151" s="34">
        <f>IFERROR(VLOOKUP($A151,'J1'!$B$6:$F$35,5,0),)</f>
        <v>0</v>
      </c>
      <c r="F151" s="34">
        <f>IFERROR(VLOOKUP($A151,'J2'!$B$6:$F$35,5,0),)</f>
        <v>0</v>
      </c>
      <c r="G151" s="34">
        <f>IFERROR(VLOOKUP($A151,'J3'!$B$6:$F$35,5,0),)</f>
        <v>0</v>
      </c>
      <c r="H151" s="34">
        <f>IFERROR(VLOOKUP($A151,'J4'!$B$6:$F$35,5,0),)</f>
        <v>0</v>
      </c>
      <c r="I151" s="34">
        <f>IFERROR(VLOOKUP($A151,'J5'!$B$6:$F$35,5,0),)</f>
        <v>0</v>
      </c>
      <c r="J151" s="34">
        <f>IFERROR(VLOOKUP($A151,'J6'!$B$6:$F$35,5,0),)</f>
        <v>0</v>
      </c>
      <c r="K151" s="34">
        <f>IFERROR(VLOOKUP($A151,'J7'!$B$6:$F$35,5,0),)</f>
        <v>0</v>
      </c>
      <c r="L151" s="34">
        <f>IFERROR(VLOOKUP($A151,'J8'!$B$6:$F$35,5,0),)</f>
        <v>0</v>
      </c>
      <c r="M151" s="34">
        <f>IFERROR(VLOOKUP($A151,'J9'!$B$6:$F$35,5,0),)</f>
        <v>0</v>
      </c>
      <c r="N151" s="34">
        <f>IFERROR(VLOOKUP($A151,'J10'!$B$6:$F$35,5,0),)</f>
        <v>0</v>
      </c>
      <c r="O151" s="34">
        <f t="shared" si="13"/>
        <v>0</v>
      </c>
      <c r="P151" s="34">
        <f t="shared" si="14"/>
        <v>0</v>
      </c>
      <c r="Q151" s="51">
        <f t="shared" si="15"/>
        <v>100</v>
      </c>
      <c r="R151" s="26"/>
    </row>
    <row r="152" spans="1:18" ht="15" customHeight="1" x14ac:dyDescent="0.35">
      <c r="A152" s="687" t="s">
        <v>198</v>
      </c>
      <c r="B152" s="34" t="str">
        <f>IFERROR(VLOOKUP($A152,Liste_J!$C$7:$G$234,5,0),"-")</f>
        <v>H</v>
      </c>
      <c r="C152" s="34" t="str">
        <f>IFERROR(VLOOKUP($A152,Liste_J!$C$7:$G$234,4,0),"-")</f>
        <v>Chevannes</v>
      </c>
      <c r="D152" s="34">
        <f>IFERROR(VLOOKUP($A152,Liste_J!$C$7:$G$234,2,0),"-")</f>
        <v>26.1</v>
      </c>
      <c r="E152" s="34">
        <f>IFERROR(VLOOKUP($A152,'J1'!$B$6:$F$35,5,0),)</f>
        <v>0</v>
      </c>
      <c r="F152" s="34">
        <f>IFERROR(VLOOKUP($A152,'J2'!$B$6:$F$35,5,0),)</f>
        <v>0</v>
      </c>
      <c r="G152" s="34">
        <f>IFERROR(VLOOKUP($A152,'J3'!$B$6:$F$35,5,0),)</f>
        <v>0</v>
      </c>
      <c r="H152" s="34">
        <f>IFERROR(VLOOKUP($A152,'J4'!$B$6:$F$35,5,0),)</f>
        <v>0</v>
      </c>
      <c r="I152" s="34">
        <f>IFERROR(VLOOKUP($A152,'J5'!$B$6:$F$35,5,0),)</f>
        <v>0</v>
      </c>
      <c r="J152" s="34">
        <f>IFERROR(VLOOKUP($A152,'J6'!$B$6:$F$35,5,0),)</f>
        <v>0</v>
      </c>
      <c r="K152" s="34">
        <f>IFERROR(VLOOKUP($A152,'J7'!$B$6:$F$35,5,0),)</f>
        <v>0</v>
      </c>
      <c r="L152" s="34">
        <f>IFERROR(VLOOKUP($A152,'J8'!$B$6:$F$35,5,0),)</f>
        <v>0</v>
      </c>
      <c r="M152" s="34">
        <f>IFERROR(VLOOKUP($A152,'J9'!$B$6:$F$35,5,0),)</f>
        <v>0</v>
      </c>
      <c r="N152" s="34">
        <f>IFERROR(VLOOKUP($A152,'J10'!$B$6:$F$35,5,0),)</f>
        <v>0</v>
      </c>
      <c r="O152" s="34">
        <f t="shared" si="13"/>
        <v>0</v>
      </c>
      <c r="P152" s="34">
        <f t="shared" si="14"/>
        <v>0</v>
      </c>
      <c r="Q152" s="51">
        <f t="shared" si="15"/>
        <v>100</v>
      </c>
      <c r="R152" s="26"/>
    </row>
    <row r="153" spans="1:18" ht="15" customHeight="1" x14ac:dyDescent="0.35">
      <c r="A153" s="688" t="s">
        <v>344</v>
      </c>
      <c r="B153" s="34" t="str">
        <f>IFERROR(VLOOKUP($A153,Liste_J!$C$7:$G$234,5,0),"-")</f>
        <v>H</v>
      </c>
      <c r="C153" s="34" t="str">
        <f>IFERROR(VLOOKUP($A153,Liste_J!$C$7:$G$234,4,0),"-")</f>
        <v>Chevannes</v>
      </c>
      <c r="D153" s="34">
        <f>IFERROR(VLOOKUP($A153,Liste_J!$C$7:$G$234,2,0),"-")</f>
        <v>26.8</v>
      </c>
      <c r="E153" s="34">
        <f>IFERROR(VLOOKUP($A153,'J1'!$B$6:$F$35,5,0),)</f>
        <v>0</v>
      </c>
      <c r="F153" s="34">
        <f>IFERROR(VLOOKUP($A153,'J2'!$B$6:$F$35,5,0),)</f>
        <v>0</v>
      </c>
      <c r="G153" s="34">
        <f>IFERROR(VLOOKUP($A153,'J3'!$B$6:$F$35,5,0),)</f>
        <v>0</v>
      </c>
      <c r="H153" s="34">
        <f>IFERROR(VLOOKUP($A153,'J4'!$B$6:$F$35,5,0),)</f>
        <v>0</v>
      </c>
      <c r="I153" s="34">
        <f>IFERROR(VLOOKUP($A153,'J5'!$B$6:$F$35,5,0),)</f>
        <v>0</v>
      </c>
      <c r="J153" s="34">
        <f>IFERROR(VLOOKUP($A153,'J6'!$B$6:$F$35,5,0),)</f>
        <v>0</v>
      </c>
      <c r="K153" s="34">
        <f>IFERROR(VLOOKUP($A153,'J7'!$B$6:$F$35,5,0),)</f>
        <v>0</v>
      </c>
      <c r="L153" s="34">
        <f>IFERROR(VLOOKUP($A153,'J8'!$B$6:$F$35,5,0),)</f>
        <v>0</v>
      </c>
      <c r="M153" s="34">
        <f>IFERROR(VLOOKUP($A153,'J9'!$B$6:$F$35,5,0),)</f>
        <v>0</v>
      </c>
      <c r="N153" s="34">
        <f>IFERROR(VLOOKUP($A153,'J10'!$B$6:$F$35,5,0),)</f>
        <v>0</v>
      </c>
      <c r="O153" s="34">
        <f t="shared" si="13"/>
        <v>0</v>
      </c>
      <c r="P153" s="34">
        <f t="shared" si="14"/>
        <v>0</v>
      </c>
      <c r="Q153" s="51">
        <f t="shared" si="15"/>
        <v>100</v>
      </c>
      <c r="R153" s="26"/>
    </row>
    <row r="154" spans="1:18" ht="15" customHeight="1" x14ac:dyDescent="0.35">
      <c r="A154" s="688" t="s">
        <v>348</v>
      </c>
      <c r="B154" s="34" t="str">
        <f>IFERROR(VLOOKUP($A154,Liste_J!$C$7:$G$234,5,0),"-")</f>
        <v>H</v>
      </c>
      <c r="C154" s="34" t="str">
        <f>IFERROR(VLOOKUP($A154,Liste_J!$C$7:$G$234,4,0),"-")</f>
        <v>Chevannes</v>
      </c>
      <c r="D154" s="34">
        <f>IFERROR(VLOOKUP($A154,Liste_J!$C$7:$G$234,2,0),"-")</f>
        <v>33.1</v>
      </c>
      <c r="E154" s="34">
        <f>IFERROR(VLOOKUP($A154,'J1'!$B$6:$F$35,5,0),)</f>
        <v>0</v>
      </c>
      <c r="F154" s="34">
        <f>IFERROR(VLOOKUP($A154,'J2'!$B$6:$F$35,5,0),)</f>
        <v>0</v>
      </c>
      <c r="G154" s="34">
        <f>IFERROR(VLOOKUP($A154,'J3'!$B$6:$F$35,5,0),)</f>
        <v>0</v>
      </c>
      <c r="H154" s="34">
        <f>IFERROR(VLOOKUP($A154,'J4'!$B$6:$F$35,5,0),)</f>
        <v>0</v>
      </c>
      <c r="I154" s="34">
        <f>IFERROR(VLOOKUP($A154,'J5'!$B$6:$F$35,5,0),)</f>
        <v>0</v>
      </c>
      <c r="J154" s="34">
        <f>IFERROR(VLOOKUP($A154,'J6'!$B$6:$F$35,5,0),)</f>
        <v>0</v>
      </c>
      <c r="K154" s="34">
        <f>IFERROR(VLOOKUP($A154,'J7'!$B$6:$F$35,5,0),)</f>
        <v>0</v>
      </c>
      <c r="L154" s="34">
        <f>IFERROR(VLOOKUP($A154,'J8'!$B$6:$F$35,5,0),)</f>
        <v>0</v>
      </c>
      <c r="M154" s="34">
        <f>IFERROR(VLOOKUP($A154,'J9'!$B$6:$F$35,5,0),)</f>
        <v>0</v>
      </c>
      <c r="N154" s="34">
        <f>IFERROR(VLOOKUP($A154,'J10'!$B$6:$F$35,5,0),)</f>
        <v>0</v>
      </c>
      <c r="O154" s="34">
        <f t="shared" si="13"/>
        <v>0</v>
      </c>
      <c r="P154" s="34">
        <f t="shared" si="14"/>
        <v>0</v>
      </c>
      <c r="Q154" s="51">
        <f t="shared" si="15"/>
        <v>100</v>
      </c>
      <c r="R154" s="26"/>
    </row>
    <row r="155" spans="1:18" ht="15" customHeight="1" x14ac:dyDescent="0.35">
      <c r="A155" s="688" t="s">
        <v>347</v>
      </c>
      <c r="B155" s="34" t="str">
        <f>IFERROR(VLOOKUP($A155,Liste_J!$C$7:$G$234,5,0),"-")</f>
        <v>H</v>
      </c>
      <c r="C155" s="34" t="str">
        <f>IFERROR(VLOOKUP($A155,Liste_J!$C$7:$G$234,4,0),"-")</f>
        <v>Chevannes</v>
      </c>
      <c r="D155" s="34">
        <f>IFERROR(VLOOKUP($A155,Liste_J!$C$7:$G$234,2,0),"-")</f>
        <v>32.200000000000003</v>
      </c>
      <c r="E155" s="34">
        <f>IFERROR(VLOOKUP($A155,'J1'!$B$6:$F$35,5,0),)</f>
        <v>0</v>
      </c>
      <c r="F155" s="34">
        <f>IFERROR(VLOOKUP($A155,'J2'!$B$6:$F$35,5,0),)</f>
        <v>0</v>
      </c>
      <c r="G155" s="34">
        <f>IFERROR(VLOOKUP($A155,'J3'!$B$6:$F$35,5,0),)</f>
        <v>0</v>
      </c>
      <c r="H155" s="34">
        <f>IFERROR(VLOOKUP($A155,'J4'!$B$6:$F$35,5,0),)</f>
        <v>0</v>
      </c>
      <c r="I155" s="34">
        <f>IFERROR(VLOOKUP($A155,'J5'!$B$6:$F$35,5,0),)</f>
        <v>0</v>
      </c>
      <c r="J155" s="34">
        <f>IFERROR(VLOOKUP($A155,'J6'!$B$6:$F$35,5,0),)</f>
        <v>0</v>
      </c>
      <c r="K155" s="34">
        <f>IFERROR(VLOOKUP($A155,'J7'!$B$6:$F$35,5,0),)</f>
        <v>0</v>
      </c>
      <c r="L155" s="34">
        <f>IFERROR(VLOOKUP($A155,'J8'!$B$6:$F$35,5,0),)</f>
        <v>0</v>
      </c>
      <c r="M155" s="34">
        <f>IFERROR(VLOOKUP($A155,'J9'!$B$6:$F$35,5,0),)</f>
        <v>0</v>
      </c>
      <c r="N155" s="34">
        <f>IFERROR(VLOOKUP($A155,'J10'!$B$6:$F$35,5,0),)</f>
        <v>0</v>
      </c>
      <c r="O155" s="34">
        <f t="shared" si="13"/>
        <v>0</v>
      </c>
      <c r="P155" s="34">
        <f t="shared" si="14"/>
        <v>0</v>
      </c>
      <c r="Q155" s="51">
        <f t="shared" si="15"/>
        <v>100</v>
      </c>
      <c r="R155" s="26"/>
    </row>
    <row r="156" spans="1:18" ht="15" customHeight="1" x14ac:dyDescent="0.35">
      <c r="A156" s="688" t="s">
        <v>358</v>
      </c>
      <c r="B156" s="34" t="str">
        <f>IFERROR(VLOOKUP($A156,Liste_J!$C$7:$G$234,5,0),"-")</f>
        <v>H</v>
      </c>
      <c r="C156" s="34" t="str">
        <f>IFERROR(VLOOKUP($A156,Liste_J!$C$7:$G$234,4,0),"-")</f>
        <v>Chevannes</v>
      </c>
      <c r="D156" s="34">
        <f>IFERROR(VLOOKUP($A156,Liste_J!$C$7:$G$234,2,0),"-")</f>
        <v>32.299999999999997</v>
      </c>
      <c r="E156" s="34">
        <f>IFERROR(VLOOKUP($A156,'J1'!$B$6:$F$35,5,0),)</f>
        <v>0</v>
      </c>
      <c r="F156" s="34">
        <f>IFERROR(VLOOKUP($A156,'J2'!$B$6:$F$35,5,0),)</f>
        <v>0</v>
      </c>
      <c r="G156" s="34">
        <f>IFERROR(VLOOKUP($A156,'J3'!$B$6:$F$35,5,0),)</f>
        <v>0</v>
      </c>
      <c r="H156" s="34">
        <f>IFERROR(VLOOKUP($A156,'J4'!$B$6:$F$35,5,0),)</f>
        <v>0</v>
      </c>
      <c r="I156" s="34">
        <f>IFERROR(VLOOKUP($A156,'J5'!$B$6:$F$35,5,0),)</f>
        <v>0</v>
      </c>
      <c r="J156" s="34">
        <f>IFERROR(VLOOKUP($A156,'J6'!$B$6:$F$35,5,0),)</f>
        <v>0</v>
      </c>
      <c r="K156" s="34">
        <f>IFERROR(VLOOKUP($A156,'J7'!$B$6:$F$35,5,0),)</f>
        <v>0</v>
      </c>
      <c r="L156" s="34">
        <f>IFERROR(VLOOKUP($A156,'J8'!$B$6:$F$35,5,0),)</f>
        <v>0</v>
      </c>
      <c r="M156" s="34">
        <f>IFERROR(VLOOKUP($A156,'J9'!$B$6:$F$35,5,0),)</f>
        <v>0</v>
      </c>
      <c r="N156" s="34">
        <f>IFERROR(VLOOKUP($A156,'J10'!$B$6:$F$35,5,0),)</f>
        <v>0</v>
      </c>
      <c r="O156" s="34">
        <f t="shared" si="13"/>
        <v>0</v>
      </c>
      <c r="P156" s="34">
        <f t="shared" si="14"/>
        <v>0</v>
      </c>
      <c r="Q156" s="51">
        <f t="shared" si="15"/>
        <v>100</v>
      </c>
      <c r="R156" s="26"/>
    </row>
    <row r="157" spans="1:18" ht="15" customHeight="1" x14ac:dyDescent="0.35">
      <c r="A157" s="688" t="s">
        <v>198</v>
      </c>
      <c r="B157" s="34" t="str">
        <f>IFERROR(VLOOKUP($A157,Liste_J!$C$7:$G$234,5,0),"-")</f>
        <v>H</v>
      </c>
      <c r="C157" s="34" t="str">
        <f>IFERROR(VLOOKUP($A157,Liste_J!$C$7:$G$234,4,0),"-")</f>
        <v>Chevannes</v>
      </c>
      <c r="D157" s="34">
        <f>IFERROR(VLOOKUP($A157,Liste_J!$C$7:$G$234,2,0),"-")</f>
        <v>26.1</v>
      </c>
      <c r="E157" s="34">
        <f>IFERROR(VLOOKUP($A157,'J1'!$B$6:$F$35,5,0),)</f>
        <v>0</v>
      </c>
      <c r="F157" s="34">
        <f>IFERROR(VLOOKUP($A157,'J2'!$B$6:$F$35,5,0),)</f>
        <v>0</v>
      </c>
      <c r="G157" s="34">
        <f>IFERROR(VLOOKUP($A157,'J3'!$B$6:$F$35,5,0),)</f>
        <v>0</v>
      </c>
      <c r="H157" s="34">
        <f>IFERROR(VLOOKUP($A157,'J4'!$B$6:$F$35,5,0),)</f>
        <v>0</v>
      </c>
      <c r="I157" s="34">
        <f>IFERROR(VLOOKUP($A157,'J5'!$B$6:$F$35,5,0),)</f>
        <v>0</v>
      </c>
      <c r="J157" s="34">
        <f>IFERROR(VLOOKUP($A157,'J6'!$B$6:$F$35,5,0),)</f>
        <v>0</v>
      </c>
      <c r="K157" s="34">
        <f>IFERROR(VLOOKUP($A157,'J7'!$B$6:$F$35,5,0),)</f>
        <v>0</v>
      </c>
      <c r="L157" s="34">
        <f>IFERROR(VLOOKUP($A157,'J8'!$B$6:$F$35,5,0),)</f>
        <v>0</v>
      </c>
      <c r="M157" s="34">
        <f>IFERROR(VLOOKUP($A157,'J9'!$B$6:$F$35,5,0),)</f>
        <v>0</v>
      </c>
      <c r="N157" s="34">
        <f>IFERROR(VLOOKUP($A157,'J10'!$B$6:$F$35,5,0),)</f>
        <v>0</v>
      </c>
      <c r="O157" s="34">
        <f t="shared" si="13"/>
        <v>0</v>
      </c>
      <c r="P157" s="34">
        <f t="shared" si="14"/>
        <v>0</v>
      </c>
      <c r="Q157" s="51">
        <f t="shared" si="15"/>
        <v>100</v>
      </c>
      <c r="R157" s="26"/>
    </row>
    <row r="158" spans="1:18" ht="15" customHeight="1" x14ac:dyDescent="0.35">
      <c r="A158" s="688" t="s">
        <v>198</v>
      </c>
      <c r="B158" s="34" t="str">
        <f>IFERROR(VLOOKUP($A158,Liste_J!$C$7:$G$234,5,0),"-")</f>
        <v>H</v>
      </c>
      <c r="C158" s="34" t="str">
        <f>IFERROR(VLOOKUP($A158,Liste_J!$C$7:$G$234,4,0),"-")</f>
        <v>Chevannes</v>
      </c>
      <c r="D158" s="34">
        <f>IFERROR(VLOOKUP($A158,Liste_J!$C$7:$G$234,2,0),"-")</f>
        <v>26.1</v>
      </c>
      <c r="E158" s="34">
        <f>IFERROR(VLOOKUP($A158,'J1'!$B$6:$F$35,5,0),)</f>
        <v>0</v>
      </c>
      <c r="F158" s="34">
        <f>IFERROR(VLOOKUP($A158,'J2'!$B$6:$F$35,5,0),)</f>
        <v>0</v>
      </c>
      <c r="G158" s="34">
        <f>IFERROR(VLOOKUP($A158,'J3'!$B$6:$F$35,5,0),)</f>
        <v>0</v>
      </c>
      <c r="H158" s="34">
        <f>IFERROR(VLOOKUP($A158,'J4'!$B$6:$F$35,5,0),)</f>
        <v>0</v>
      </c>
      <c r="I158" s="34">
        <f>IFERROR(VLOOKUP($A158,'J5'!$B$6:$F$35,5,0),)</f>
        <v>0</v>
      </c>
      <c r="J158" s="34">
        <f>IFERROR(VLOOKUP($A158,'J6'!$B$6:$F$35,5,0),)</f>
        <v>0</v>
      </c>
      <c r="K158" s="34">
        <f>IFERROR(VLOOKUP($A158,'J7'!$B$6:$F$35,5,0),)</f>
        <v>0</v>
      </c>
      <c r="L158" s="34">
        <f>IFERROR(VLOOKUP($A158,'J8'!$B$6:$F$35,5,0),)</f>
        <v>0</v>
      </c>
      <c r="M158" s="34">
        <f>IFERROR(VLOOKUP($A158,'J9'!$B$6:$F$35,5,0),)</f>
        <v>0</v>
      </c>
      <c r="N158" s="34">
        <f>IFERROR(VLOOKUP($A158,'J10'!$B$6:$F$35,5,0),)</f>
        <v>0</v>
      </c>
      <c r="O158" s="34">
        <f t="shared" si="13"/>
        <v>0</v>
      </c>
      <c r="P158" s="34">
        <f t="shared" si="14"/>
        <v>0</v>
      </c>
      <c r="Q158" s="51">
        <f t="shared" si="15"/>
        <v>100</v>
      </c>
      <c r="R158" s="26"/>
    </row>
    <row r="159" spans="1:18" ht="15" customHeight="1" x14ac:dyDescent="0.35">
      <c r="A159" s="688" t="s">
        <v>410</v>
      </c>
      <c r="B159" s="34" t="str">
        <f>IFERROR(VLOOKUP($A159,Liste_J!$C$7:$G$234,5,0),"-")</f>
        <v>H</v>
      </c>
      <c r="C159" s="34" t="str">
        <f>IFERROR(VLOOKUP($A159,Liste_J!$C$7:$G$234,4,0),"-")</f>
        <v>Chevannes</v>
      </c>
      <c r="D159" s="34">
        <f>IFERROR(VLOOKUP($A159,Liste_J!$C$7:$G$234,2,0),"-")</f>
        <v>28.6</v>
      </c>
      <c r="E159" s="34">
        <f>IFERROR(VLOOKUP($A159,'J1'!$B$6:$F$35,5,0),)</f>
        <v>0</v>
      </c>
      <c r="F159" s="34">
        <f>IFERROR(VLOOKUP($A159,'J2'!$B$6:$F$35,5,0),)</f>
        <v>0</v>
      </c>
      <c r="G159" s="34">
        <f>IFERROR(VLOOKUP($A159,'J3'!$B$6:$F$35,5,0),)</f>
        <v>0</v>
      </c>
      <c r="H159" s="34">
        <f>IFERROR(VLOOKUP($A159,'J4'!$B$6:$F$35,5,0),)</f>
        <v>0</v>
      </c>
      <c r="I159" s="34">
        <f>IFERROR(VLOOKUP($A159,'J5'!$B$6:$F$35,5,0),)</f>
        <v>0</v>
      </c>
      <c r="J159" s="34">
        <f>IFERROR(VLOOKUP($A159,'J6'!$B$6:$F$35,5,0),)</f>
        <v>0</v>
      </c>
      <c r="K159" s="34">
        <f>IFERROR(VLOOKUP($A159,'J7'!$B$6:$F$35,5,0),)</f>
        <v>0</v>
      </c>
      <c r="L159" s="34">
        <f>IFERROR(VLOOKUP($A159,'J8'!$B$6:$F$35,5,0),)</f>
        <v>0</v>
      </c>
      <c r="M159" s="34">
        <f>IFERROR(VLOOKUP($A159,'J9'!$B$6:$F$35,5,0),)</f>
        <v>0</v>
      </c>
      <c r="N159" s="34">
        <f>IFERROR(VLOOKUP($A159,'J10'!$B$6:$F$35,5,0),)</f>
        <v>0</v>
      </c>
      <c r="O159" s="34">
        <f t="shared" si="13"/>
        <v>0</v>
      </c>
      <c r="P159" s="34">
        <f t="shared" si="14"/>
        <v>0</v>
      </c>
      <c r="Q159" s="51">
        <f t="shared" si="15"/>
        <v>100</v>
      </c>
      <c r="R159" s="26"/>
    </row>
    <row r="160" spans="1:18" ht="15" customHeight="1" x14ac:dyDescent="0.35">
      <c r="A160" s="688" t="s">
        <v>411</v>
      </c>
      <c r="B160" s="34" t="str">
        <f>IFERROR(VLOOKUP($A160,Liste_J!$C$7:$G$234,5,0),"-")</f>
        <v>H</v>
      </c>
      <c r="C160" s="34" t="str">
        <f>IFERROR(VLOOKUP($A160,Liste_J!$C$7:$G$234,4,0),"-")</f>
        <v>Chevannes</v>
      </c>
      <c r="D160" s="34">
        <f>IFERROR(VLOOKUP($A160,Liste_J!$C$7:$G$234,2,0),"-")</f>
        <v>54</v>
      </c>
      <c r="E160" s="34">
        <f>IFERROR(VLOOKUP($A160,'J1'!$B$6:$F$35,5,0),)</f>
        <v>0</v>
      </c>
      <c r="F160" s="34">
        <f>IFERROR(VLOOKUP($A160,'J2'!$B$6:$F$35,5,0),)</f>
        <v>0</v>
      </c>
      <c r="G160" s="34">
        <f>IFERROR(VLOOKUP($A160,'J3'!$B$6:$F$35,5,0),)</f>
        <v>0</v>
      </c>
      <c r="H160" s="34">
        <f>IFERROR(VLOOKUP($A160,'J4'!$B$6:$F$35,5,0),)</f>
        <v>0</v>
      </c>
      <c r="I160" s="34">
        <f>IFERROR(VLOOKUP($A160,'J5'!$B$6:$F$35,5,0),)</f>
        <v>0</v>
      </c>
      <c r="J160" s="34">
        <f>IFERROR(VLOOKUP($A160,'J6'!$B$6:$F$35,5,0),)</f>
        <v>0</v>
      </c>
      <c r="K160" s="34">
        <f>IFERROR(VLOOKUP($A160,'J7'!$B$6:$F$35,5,0),)</f>
        <v>0</v>
      </c>
      <c r="L160" s="34">
        <f>IFERROR(VLOOKUP($A160,'J8'!$B$6:$F$35,5,0),)</f>
        <v>0</v>
      </c>
      <c r="M160" s="34">
        <f>IFERROR(VLOOKUP($A160,'J9'!$B$6:$F$35,5,0),)</f>
        <v>0</v>
      </c>
      <c r="N160" s="34">
        <f>IFERROR(VLOOKUP($A160,'J10'!$B$6:$F$35,5,0),)</f>
        <v>0</v>
      </c>
      <c r="O160" s="34">
        <f t="shared" si="13"/>
        <v>0</v>
      </c>
      <c r="P160" s="34">
        <f t="shared" si="14"/>
        <v>0</v>
      </c>
      <c r="Q160" s="51">
        <f t="shared" si="15"/>
        <v>100</v>
      </c>
      <c r="R160" s="26"/>
    </row>
    <row r="161" spans="1:18" ht="15" customHeight="1" x14ac:dyDescent="0.35">
      <c r="A161" s="688" t="s">
        <v>429</v>
      </c>
      <c r="B161" s="34" t="str">
        <f>IFERROR(VLOOKUP($A161,Liste_J!$C$7:$G$234,5,0),"-")</f>
        <v>H</v>
      </c>
      <c r="C161" s="34" t="str">
        <f>IFERROR(VLOOKUP($A161,Liste_J!$C$7:$G$234,4,0),"-")</f>
        <v>Chevannes</v>
      </c>
      <c r="D161" s="34">
        <f>IFERROR(VLOOKUP($A161,Liste_J!$C$7:$G$234,2,0),"-")</f>
        <v>39.4</v>
      </c>
      <c r="E161" s="34">
        <f>IFERROR(VLOOKUP($A161,'J1'!$B$6:$F$35,5,0),)</f>
        <v>0</v>
      </c>
      <c r="F161" s="34">
        <f>IFERROR(VLOOKUP($A161,'J2'!$B$6:$F$35,5,0),)</f>
        <v>0</v>
      </c>
      <c r="G161" s="34">
        <f>IFERROR(VLOOKUP($A161,'J3'!$B$6:$F$35,5,0),)</f>
        <v>0</v>
      </c>
      <c r="H161" s="34">
        <f>IFERROR(VLOOKUP($A161,'J4'!$B$6:$F$35,5,0),)</f>
        <v>0</v>
      </c>
      <c r="I161" s="34">
        <f>IFERROR(VLOOKUP($A161,'J5'!$B$6:$F$35,5,0),)</f>
        <v>0</v>
      </c>
      <c r="J161" s="34">
        <f>IFERROR(VLOOKUP($A161,'J6'!$B$6:$F$35,5,0),)</f>
        <v>0</v>
      </c>
      <c r="K161" s="34">
        <f>IFERROR(VLOOKUP($A161,'J7'!$B$6:$F$35,5,0),)</f>
        <v>0</v>
      </c>
      <c r="L161" s="34">
        <f>IFERROR(VLOOKUP($A161,'J8'!$B$6:$F$35,5,0),)</f>
        <v>0</v>
      </c>
      <c r="M161" s="34">
        <f>IFERROR(VLOOKUP($A161,'J9'!$B$6:$F$35,5,0),)</f>
        <v>0</v>
      </c>
      <c r="N161" s="34">
        <f>IFERROR(VLOOKUP($A161,'J10'!$B$6:$F$35,5,0),)</f>
        <v>0</v>
      </c>
      <c r="O161" s="34">
        <f t="shared" si="13"/>
        <v>0</v>
      </c>
      <c r="P161" s="34">
        <f t="shared" si="14"/>
        <v>0</v>
      </c>
      <c r="Q161" s="51">
        <f t="shared" si="15"/>
        <v>100</v>
      </c>
      <c r="R161" s="26"/>
    </row>
    <row r="162" spans="1:18" ht="15" customHeight="1" x14ac:dyDescent="0.35">
      <c r="A162" s="688" t="s">
        <v>164</v>
      </c>
      <c r="B162" s="34" t="str">
        <f>IFERROR(VLOOKUP($A162,Liste_J!$C$7:$G$234,5,0),"-")</f>
        <v>H</v>
      </c>
      <c r="C162" s="34" t="str">
        <f>IFERROR(VLOOKUP($A162,Liste_J!$C$7:$G$234,4,0),"-")</f>
        <v>Chevry</v>
      </c>
      <c r="D162" s="34">
        <f>IFERROR(VLOOKUP($A162,Liste_J!$C$7:$G$234,2,0),"-")</f>
        <v>43</v>
      </c>
      <c r="E162" s="34">
        <f>IFERROR(VLOOKUP($A162,'J1'!$B$6:$F$35,5,0),)</f>
        <v>0</v>
      </c>
      <c r="F162" s="34">
        <f>IFERROR(VLOOKUP($A162,'J2'!$B$6:$F$35,5,0),)</f>
        <v>0</v>
      </c>
      <c r="G162" s="34">
        <f>IFERROR(VLOOKUP($A162,'J3'!$B$6:$F$35,5,0),)</f>
        <v>0</v>
      </c>
      <c r="H162" s="34">
        <f>IFERROR(VLOOKUP($A162,'J4'!$B$6:$F$35,5,0),)</f>
        <v>0</v>
      </c>
      <c r="I162" s="34">
        <f>IFERROR(VLOOKUP($A162,'J5'!$B$6:$F$35,5,0),)</f>
        <v>0</v>
      </c>
      <c r="J162" s="34">
        <f>IFERROR(VLOOKUP($A162,'J6'!$B$6:$F$35,5,0),)</f>
        <v>0</v>
      </c>
      <c r="K162" s="34">
        <f>IFERROR(VLOOKUP($A162,'J7'!$B$6:$F$35,5,0),)</f>
        <v>0</v>
      </c>
      <c r="L162" s="34">
        <f>IFERROR(VLOOKUP($A162,'J8'!$B$6:$F$35,5,0),)</f>
        <v>0</v>
      </c>
      <c r="M162" s="34">
        <f>IFERROR(VLOOKUP($A162,'J9'!$B$6:$F$35,5,0),)</f>
        <v>0</v>
      </c>
      <c r="N162" s="34">
        <f>IFERROR(VLOOKUP($A162,'J10'!$B$6:$F$35,5,0),)</f>
        <v>0</v>
      </c>
      <c r="O162" s="34">
        <f t="shared" si="13"/>
        <v>0</v>
      </c>
      <c r="P162" s="34">
        <f t="shared" si="14"/>
        <v>0</v>
      </c>
      <c r="Q162" s="51">
        <f t="shared" si="15"/>
        <v>100</v>
      </c>
      <c r="R162" s="26"/>
    </row>
    <row r="163" spans="1:18" ht="15" customHeight="1" x14ac:dyDescent="0.35">
      <c r="A163" s="688" t="s">
        <v>267</v>
      </c>
      <c r="B163" s="34" t="str">
        <f>IFERROR(VLOOKUP($A163,Liste_J!$C$7:$G$234,5,0),"-")</f>
        <v>H</v>
      </c>
      <c r="C163" s="34" t="str">
        <f>IFERROR(VLOOKUP($A163,Liste_J!$C$7:$G$234,4,0),"-")</f>
        <v>Chevry</v>
      </c>
      <c r="D163" s="34">
        <f>IFERROR(VLOOKUP($A163,Liste_J!$C$7:$G$234,2,0),"-")</f>
        <v>15.6</v>
      </c>
      <c r="E163" s="34">
        <f>IFERROR(VLOOKUP($A163,'J1'!$B$6:$F$35,5,0),)</f>
        <v>0</v>
      </c>
      <c r="F163" s="34">
        <f>IFERROR(VLOOKUP($A163,'J2'!$B$6:$F$35,5,0),)</f>
        <v>0</v>
      </c>
      <c r="G163" s="34">
        <f>IFERROR(VLOOKUP($A163,'J3'!$B$6:$F$35,5,0),)</f>
        <v>0</v>
      </c>
      <c r="H163" s="34">
        <f>IFERROR(VLOOKUP($A163,'J4'!$B$6:$F$35,5,0),)</f>
        <v>0</v>
      </c>
      <c r="I163" s="34">
        <f>IFERROR(VLOOKUP($A163,'J5'!$B$6:$F$35,5,0),)</f>
        <v>0</v>
      </c>
      <c r="J163" s="34">
        <f>IFERROR(VLOOKUP($A163,'J6'!$B$6:$F$35,5,0),)</f>
        <v>0</v>
      </c>
      <c r="K163" s="34">
        <f>IFERROR(VLOOKUP($A163,'J7'!$B$6:$F$35,5,0),)</f>
        <v>0</v>
      </c>
      <c r="L163" s="34">
        <f>IFERROR(VLOOKUP($A163,'J8'!$B$6:$F$35,5,0),)</f>
        <v>0</v>
      </c>
      <c r="M163" s="34">
        <f>IFERROR(VLOOKUP($A163,'J9'!$B$6:$F$35,5,0),)</f>
        <v>0</v>
      </c>
      <c r="N163" s="34">
        <f>IFERROR(VLOOKUP($A163,'J10'!$B$6:$F$35,5,0),)</f>
        <v>0</v>
      </c>
      <c r="O163" s="34">
        <f t="shared" si="13"/>
        <v>0</v>
      </c>
      <c r="P163" s="34">
        <f t="shared" si="14"/>
        <v>0</v>
      </c>
      <c r="Q163" s="51">
        <f t="shared" si="15"/>
        <v>100</v>
      </c>
      <c r="R163" s="26"/>
    </row>
    <row r="164" spans="1:18" ht="15" customHeight="1" x14ac:dyDescent="0.35">
      <c r="A164" s="688" t="s">
        <v>266</v>
      </c>
      <c r="B164" s="34" t="str">
        <f>IFERROR(VLOOKUP($A164,Liste_J!$C$7:$G$234,5,0),"-")</f>
        <v>H</v>
      </c>
      <c r="C164" s="34" t="str">
        <f>IFERROR(VLOOKUP($A164,Liste_J!$C$7:$G$234,4,0),"-")</f>
        <v>Chevry</v>
      </c>
      <c r="D164" s="34">
        <f>IFERROR(VLOOKUP($A164,Liste_J!$C$7:$G$234,2,0),"-")</f>
        <v>30.3</v>
      </c>
      <c r="E164" s="34">
        <f>IFERROR(VLOOKUP($A164,'J1'!$B$6:$F$35,5,0),)</f>
        <v>0</v>
      </c>
      <c r="F164" s="34">
        <f>IFERROR(VLOOKUP($A164,'J2'!$B$6:$F$35,5,0),)</f>
        <v>0</v>
      </c>
      <c r="G164" s="34">
        <f>IFERROR(VLOOKUP($A164,'J3'!$B$6:$F$35,5,0),)</f>
        <v>0</v>
      </c>
      <c r="H164" s="34">
        <f>IFERROR(VLOOKUP($A164,'J4'!$B$6:$F$35,5,0),)</f>
        <v>0</v>
      </c>
      <c r="I164" s="34">
        <f>IFERROR(VLOOKUP($A164,'J5'!$B$6:$F$35,5,0),)</f>
        <v>0</v>
      </c>
      <c r="J164" s="34">
        <f>IFERROR(VLOOKUP($A164,'J6'!$B$6:$F$35,5,0),)</f>
        <v>0</v>
      </c>
      <c r="K164" s="34">
        <f>IFERROR(VLOOKUP($A164,'J7'!$B$6:$F$35,5,0),)</f>
        <v>0</v>
      </c>
      <c r="L164" s="34">
        <f>IFERROR(VLOOKUP($A164,'J8'!$B$6:$F$35,5,0),)</f>
        <v>0</v>
      </c>
      <c r="M164" s="34">
        <f>IFERROR(VLOOKUP($A164,'J9'!$B$6:$F$35,5,0),)</f>
        <v>0</v>
      </c>
      <c r="N164" s="34">
        <f>IFERROR(VLOOKUP($A164,'J10'!$B$6:$F$35,5,0),)</f>
        <v>0</v>
      </c>
      <c r="O164" s="34">
        <f t="shared" si="13"/>
        <v>0</v>
      </c>
      <c r="P164" s="34">
        <f t="shared" si="14"/>
        <v>0</v>
      </c>
      <c r="Q164" s="51">
        <f t="shared" si="15"/>
        <v>100</v>
      </c>
      <c r="R164" s="26"/>
    </row>
    <row r="165" spans="1:18" ht="15" customHeight="1" x14ac:dyDescent="0.35">
      <c r="A165" s="688" t="s">
        <v>268</v>
      </c>
      <c r="B165" s="34" t="str">
        <f>IFERROR(VLOOKUP($A165,Liste_J!$C$7:$G$234,5,0),"-")</f>
        <v>H</v>
      </c>
      <c r="C165" s="34" t="str">
        <f>IFERROR(VLOOKUP($A165,Liste_J!$C$7:$G$234,4,0),"-")</f>
        <v>Chevry</v>
      </c>
      <c r="D165" s="34">
        <f>IFERROR(VLOOKUP($A165,Liste_J!$C$7:$G$234,2,0),"-")</f>
        <v>23.1</v>
      </c>
      <c r="E165" s="34">
        <f>IFERROR(VLOOKUP($A165,'J1'!$B$6:$F$35,5,0),)</f>
        <v>0</v>
      </c>
      <c r="F165" s="34">
        <f>IFERROR(VLOOKUP($A165,'J2'!$B$6:$F$35,5,0),)</f>
        <v>0</v>
      </c>
      <c r="G165" s="34">
        <f>IFERROR(VLOOKUP($A165,'J3'!$B$6:$F$35,5,0),)</f>
        <v>0</v>
      </c>
      <c r="H165" s="34">
        <f>IFERROR(VLOOKUP($A165,'J4'!$B$6:$F$35,5,0),)</f>
        <v>0</v>
      </c>
      <c r="I165" s="34">
        <f>IFERROR(VLOOKUP($A165,'J5'!$B$6:$F$35,5,0),)</f>
        <v>0</v>
      </c>
      <c r="J165" s="34">
        <f>IFERROR(VLOOKUP($A165,'J6'!$B$6:$F$35,5,0),)</f>
        <v>0</v>
      </c>
      <c r="K165" s="34">
        <f>IFERROR(VLOOKUP($A165,'J7'!$B$6:$F$35,5,0),)</f>
        <v>0</v>
      </c>
      <c r="L165" s="34">
        <f>IFERROR(VLOOKUP($A165,'J8'!$B$6:$F$35,5,0),)</f>
        <v>0</v>
      </c>
      <c r="M165" s="34">
        <f>IFERROR(VLOOKUP($A165,'J9'!$B$6:$F$35,5,0),)</f>
        <v>0</v>
      </c>
      <c r="N165" s="34">
        <f>IFERROR(VLOOKUP($A165,'J10'!$B$6:$F$35,5,0),)</f>
        <v>0</v>
      </c>
      <c r="O165" s="34">
        <f t="shared" si="13"/>
        <v>0</v>
      </c>
      <c r="P165" s="34">
        <f t="shared" si="14"/>
        <v>0</v>
      </c>
      <c r="Q165" s="51">
        <f t="shared" si="15"/>
        <v>100</v>
      </c>
      <c r="R165" s="26"/>
    </row>
    <row r="166" spans="1:18" ht="15" customHeight="1" x14ac:dyDescent="0.35">
      <c r="A166" s="688" t="s">
        <v>298</v>
      </c>
      <c r="B166" s="34" t="str">
        <f>IFERROR(VLOOKUP($A166,Liste_J!$C$7:$G$234,5,0),"-")</f>
        <v>H</v>
      </c>
      <c r="C166" s="34" t="str">
        <f>IFERROR(VLOOKUP($A166,Liste_J!$C$7:$G$234,4,0),"-")</f>
        <v>Chevry</v>
      </c>
      <c r="D166" s="34">
        <f>IFERROR(VLOOKUP($A166,Liste_J!$C$7:$G$234,2,0),"-")</f>
        <v>8.1999999999999993</v>
      </c>
      <c r="E166" s="34">
        <f>IFERROR(VLOOKUP($A166,'J1'!$B$6:$F$35,5,0),)</f>
        <v>0</v>
      </c>
      <c r="F166" s="34">
        <f>IFERROR(VLOOKUP($A166,'J2'!$B$6:$F$35,5,0),)</f>
        <v>0</v>
      </c>
      <c r="G166" s="34">
        <f>IFERROR(VLOOKUP($A166,'J3'!$B$6:$F$35,5,0),)</f>
        <v>0</v>
      </c>
      <c r="H166" s="34">
        <f>IFERROR(VLOOKUP($A166,'J4'!$B$6:$F$35,5,0),)</f>
        <v>0</v>
      </c>
      <c r="I166" s="34">
        <f>IFERROR(VLOOKUP($A166,'J5'!$B$6:$F$35,5,0),)</f>
        <v>0</v>
      </c>
      <c r="J166" s="34">
        <f>IFERROR(VLOOKUP($A166,'J6'!$B$6:$F$35,5,0),)</f>
        <v>0</v>
      </c>
      <c r="K166" s="34">
        <f>IFERROR(VLOOKUP($A166,'J7'!$B$6:$F$35,5,0),)</f>
        <v>0</v>
      </c>
      <c r="L166" s="34">
        <f>IFERROR(VLOOKUP($A166,'J8'!$B$6:$F$35,5,0),)</f>
        <v>0</v>
      </c>
      <c r="M166" s="34">
        <f>IFERROR(VLOOKUP($A166,'J9'!$B$6:$F$35,5,0),)</f>
        <v>0</v>
      </c>
      <c r="N166" s="34">
        <f>IFERROR(VLOOKUP($A166,'J10'!$B$6:$F$35,5,0),)</f>
        <v>0</v>
      </c>
      <c r="O166" s="34">
        <f t="shared" si="13"/>
        <v>0</v>
      </c>
      <c r="P166" s="34">
        <f t="shared" si="14"/>
        <v>0</v>
      </c>
      <c r="Q166" s="51">
        <f t="shared" si="15"/>
        <v>100</v>
      </c>
      <c r="R166" s="26"/>
    </row>
    <row r="167" spans="1:18" ht="15" customHeight="1" x14ac:dyDescent="0.35">
      <c r="A167" s="688" t="s">
        <v>73</v>
      </c>
      <c r="B167" s="34" t="str">
        <f>IFERROR(VLOOKUP($A167,Liste_J!$C$7:$G$234,5,0),"-")</f>
        <v>H</v>
      </c>
      <c r="C167" s="34" t="str">
        <f>IFERROR(VLOOKUP($A167,Liste_J!$C$7:$G$234,4,0),"-")</f>
        <v>Chevry</v>
      </c>
      <c r="D167" s="34">
        <f>IFERROR(VLOOKUP($A167,Liste_J!$C$7:$G$234,2,0),"-")</f>
        <v>33.6</v>
      </c>
      <c r="E167" s="34">
        <f>IFERROR(VLOOKUP($A167,'J1'!$B$6:$F$35,5,0),)</f>
        <v>0</v>
      </c>
      <c r="F167" s="34">
        <f>IFERROR(VLOOKUP($A167,'J2'!$B$6:$F$35,5,0),)</f>
        <v>0</v>
      </c>
      <c r="G167" s="34">
        <f>IFERROR(VLOOKUP($A167,'J3'!$B$6:$F$35,5,0),)</f>
        <v>0</v>
      </c>
      <c r="H167" s="34">
        <f>IFERROR(VLOOKUP($A167,'J4'!$B$6:$F$35,5,0),)</f>
        <v>0</v>
      </c>
      <c r="I167" s="34">
        <f>IFERROR(VLOOKUP($A167,'J5'!$B$6:$F$35,5,0),)</f>
        <v>0</v>
      </c>
      <c r="J167" s="34">
        <f>IFERROR(VLOOKUP($A167,'J6'!$B$6:$F$35,5,0),)</f>
        <v>0</v>
      </c>
      <c r="K167" s="34">
        <f>IFERROR(VLOOKUP($A167,'J7'!$B$6:$F$35,5,0),)</f>
        <v>0</v>
      </c>
      <c r="L167" s="34">
        <f>IFERROR(VLOOKUP($A167,'J8'!$B$6:$F$35,5,0),)</f>
        <v>0</v>
      </c>
      <c r="M167" s="34">
        <f>IFERROR(VLOOKUP($A167,'J9'!$B$6:$F$35,5,0),)</f>
        <v>0</v>
      </c>
      <c r="N167" s="34">
        <f>IFERROR(VLOOKUP($A167,'J10'!$B$6:$F$35,5,0),)</f>
        <v>0</v>
      </c>
      <c r="O167" s="34">
        <f t="shared" si="13"/>
        <v>0</v>
      </c>
      <c r="P167" s="34">
        <f t="shared" si="14"/>
        <v>0</v>
      </c>
      <c r="Q167" s="51">
        <f t="shared" si="15"/>
        <v>100</v>
      </c>
      <c r="R167" s="26"/>
    </row>
    <row r="168" spans="1:18" ht="15" customHeight="1" x14ac:dyDescent="0.35">
      <c r="A168" s="688" t="s">
        <v>214</v>
      </c>
      <c r="B168" s="34" t="str">
        <f>IFERROR(VLOOKUP($A168,Liste_J!$C$7:$G$234,5,0),"-")</f>
        <v>H</v>
      </c>
      <c r="C168" s="34" t="str">
        <f>IFERROR(VLOOKUP($A168,Liste_J!$C$7:$G$234,4,0),"-")</f>
        <v>Chevry</v>
      </c>
      <c r="D168" s="34">
        <f>IFERROR(VLOOKUP($A168,Liste_J!$C$7:$G$234,2,0),"-")</f>
        <v>23.1</v>
      </c>
      <c r="E168" s="34">
        <f>IFERROR(VLOOKUP($A168,'J1'!$B$6:$F$35,5,0),)</f>
        <v>0</v>
      </c>
      <c r="F168" s="34">
        <f>IFERROR(VLOOKUP($A168,'J2'!$B$6:$F$35,5,0),)</f>
        <v>0</v>
      </c>
      <c r="G168" s="34">
        <f>IFERROR(VLOOKUP($A168,'J3'!$B$6:$F$35,5,0),)</f>
        <v>0</v>
      </c>
      <c r="H168" s="34">
        <f>IFERROR(VLOOKUP($A168,'J4'!$B$6:$F$35,5,0),)</f>
        <v>0</v>
      </c>
      <c r="I168" s="34">
        <f>IFERROR(VLOOKUP($A168,'J5'!$B$6:$F$35,5,0),)</f>
        <v>0</v>
      </c>
      <c r="J168" s="34">
        <f>IFERROR(VLOOKUP($A168,'J6'!$B$6:$F$35,5,0),)</f>
        <v>0</v>
      </c>
      <c r="K168" s="34">
        <f>IFERROR(VLOOKUP($A168,'J7'!$B$6:$F$35,5,0),)</f>
        <v>0</v>
      </c>
      <c r="L168" s="34">
        <f>IFERROR(VLOOKUP($A168,'J8'!$B$6:$F$35,5,0),)</f>
        <v>0</v>
      </c>
      <c r="M168" s="34">
        <f>IFERROR(VLOOKUP($A168,'J9'!$B$6:$F$35,5,0),)</f>
        <v>0</v>
      </c>
      <c r="N168" s="34">
        <f>IFERROR(VLOOKUP($A168,'J10'!$B$6:$F$35,5,0),)</f>
        <v>0</v>
      </c>
      <c r="O168" s="34">
        <f t="shared" si="13"/>
        <v>0</v>
      </c>
      <c r="P168" s="34">
        <f t="shared" si="14"/>
        <v>0</v>
      </c>
      <c r="Q168" s="51">
        <f t="shared" si="15"/>
        <v>100</v>
      </c>
      <c r="R168" s="26"/>
    </row>
    <row r="169" spans="1:18" ht="15" customHeight="1" x14ac:dyDescent="0.35">
      <c r="A169" s="688" t="s">
        <v>163</v>
      </c>
      <c r="B169" s="34" t="str">
        <f>IFERROR(VLOOKUP($A169,Liste_J!$C$7:$G$234,5,0),"-")</f>
        <v>H</v>
      </c>
      <c r="C169" s="34" t="str">
        <f>IFERROR(VLOOKUP($A169,Liste_J!$C$7:$G$234,4,0),"-")</f>
        <v>Chevry</v>
      </c>
      <c r="D169" s="34">
        <f>IFERROR(VLOOKUP($A169,Liste_J!$C$7:$G$234,2,0),"-")</f>
        <v>35.799999999999997</v>
      </c>
      <c r="E169" s="34">
        <f>IFERROR(VLOOKUP($A169,'J1'!$B$6:$F$35,5,0),)</f>
        <v>0</v>
      </c>
      <c r="F169" s="34">
        <f>IFERROR(VLOOKUP($A169,'J2'!$B$6:$F$35,5,0),)</f>
        <v>0</v>
      </c>
      <c r="G169" s="34">
        <f>IFERROR(VLOOKUP($A169,'J3'!$B$6:$F$35,5,0),)</f>
        <v>0</v>
      </c>
      <c r="H169" s="34">
        <f>IFERROR(VLOOKUP($A169,'J4'!$B$6:$F$35,5,0),)</f>
        <v>0</v>
      </c>
      <c r="I169" s="34">
        <f>IFERROR(VLOOKUP($A169,'J5'!$B$6:$F$35,5,0),)</f>
        <v>0</v>
      </c>
      <c r="J169" s="34">
        <f>IFERROR(VLOOKUP($A169,'J6'!$B$6:$F$35,5,0),)</f>
        <v>0</v>
      </c>
      <c r="K169" s="34">
        <f>IFERROR(VLOOKUP($A169,'J7'!$B$6:$F$35,5,0),)</f>
        <v>0</v>
      </c>
      <c r="L169" s="34">
        <f>IFERROR(VLOOKUP($A169,'J8'!$B$6:$F$35,5,0),)</f>
        <v>0</v>
      </c>
      <c r="M169" s="34">
        <f>IFERROR(VLOOKUP($A169,'J9'!$B$6:$F$35,5,0),)</f>
        <v>0</v>
      </c>
      <c r="N169" s="34">
        <f>IFERROR(VLOOKUP($A169,'J10'!$B$6:$F$35,5,0),)</f>
        <v>0</v>
      </c>
      <c r="O169" s="34">
        <f t="shared" ref="O169:O200" si="16">COUNTIF(E169:N169,"&gt;0")</f>
        <v>0</v>
      </c>
      <c r="P169" s="34">
        <f t="shared" ref="P169:P202" si="17">IF((B169="H"),SUM(E169:N169),"")</f>
        <v>0</v>
      </c>
      <c r="Q169" s="51">
        <f t="shared" ref="Q169:Q200" si="18">IFERROR(RANK(P169,$P$9:$P$206),"")</f>
        <v>100</v>
      </c>
      <c r="R169" s="26"/>
    </row>
    <row r="170" spans="1:18" ht="15" customHeight="1" x14ac:dyDescent="0.35">
      <c r="A170" s="688" t="s">
        <v>200</v>
      </c>
      <c r="B170" s="34" t="str">
        <f>IFERROR(VLOOKUP($A170,Liste_J!$C$7:$G$234,5,0),"-")</f>
        <v>H</v>
      </c>
      <c r="C170" s="34" t="str">
        <f>IFERROR(VLOOKUP($A170,Liste_J!$C$7:$G$234,4,0),"-")</f>
        <v>Chevry</v>
      </c>
      <c r="D170" s="34">
        <f>IFERROR(VLOOKUP($A170,Liste_J!$C$7:$G$234,2,0),"-")</f>
        <v>33.700000000000003</v>
      </c>
      <c r="E170" s="34">
        <f>IFERROR(VLOOKUP($A170,'J1'!$B$6:$F$35,5,0),)</f>
        <v>0</v>
      </c>
      <c r="F170" s="34">
        <f>IFERROR(VLOOKUP($A170,'J2'!$B$6:$F$35,5,0),)</f>
        <v>0</v>
      </c>
      <c r="G170" s="34">
        <f>IFERROR(VLOOKUP($A170,'J3'!$B$6:$F$35,5,0),)</f>
        <v>0</v>
      </c>
      <c r="H170" s="34">
        <f>IFERROR(VLOOKUP($A170,'J4'!$B$6:$F$35,5,0),)</f>
        <v>0</v>
      </c>
      <c r="I170" s="34">
        <f>IFERROR(VLOOKUP($A170,'J5'!$B$6:$F$35,5,0),)</f>
        <v>0</v>
      </c>
      <c r="J170" s="34">
        <f>IFERROR(VLOOKUP($A170,'J6'!$B$6:$F$35,5,0),)</f>
        <v>0</v>
      </c>
      <c r="K170" s="34">
        <f>IFERROR(VLOOKUP($A170,'J7'!$B$6:$F$35,5,0),)</f>
        <v>0</v>
      </c>
      <c r="L170" s="34">
        <f>IFERROR(VLOOKUP($A170,'J8'!$B$6:$F$35,5,0),)</f>
        <v>0</v>
      </c>
      <c r="M170" s="34">
        <f>IFERROR(VLOOKUP($A170,'J9'!$B$6:$F$35,5,0),)</f>
        <v>0</v>
      </c>
      <c r="N170" s="34">
        <f>IFERROR(VLOOKUP($A170,'J10'!$B$6:$F$35,5,0),)</f>
        <v>0</v>
      </c>
      <c r="O170" s="34">
        <f t="shared" si="16"/>
        <v>0</v>
      </c>
      <c r="P170" s="34">
        <f t="shared" si="17"/>
        <v>0</v>
      </c>
      <c r="Q170" s="51">
        <f t="shared" si="18"/>
        <v>100</v>
      </c>
      <c r="R170" s="26"/>
    </row>
    <row r="171" spans="1:18" ht="15" customHeight="1" x14ac:dyDescent="0.35">
      <c r="A171" s="688" t="s">
        <v>331</v>
      </c>
      <c r="B171" s="34" t="str">
        <f>IFERROR(VLOOKUP($A171,Liste_J!$C$7:$G$234,5,0),"-")</f>
        <v>H</v>
      </c>
      <c r="C171" s="34" t="str">
        <f>IFERROR(VLOOKUP($A171,Liste_J!$C$7:$G$234,4,0),"-")</f>
        <v>Chevry</v>
      </c>
      <c r="D171" s="34">
        <f>IFERROR(VLOOKUP($A171,Liste_J!$C$7:$G$234,2,0),"-")</f>
        <v>8.8000000000000007</v>
      </c>
      <c r="E171" s="34">
        <f>IFERROR(VLOOKUP($A171,'J1'!$B$6:$F$35,5,0),)</f>
        <v>0</v>
      </c>
      <c r="F171" s="34">
        <f>IFERROR(VLOOKUP($A171,'J2'!$B$6:$F$35,5,0),)</f>
        <v>0</v>
      </c>
      <c r="G171" s="34">
        <f>IFERROR(VLOOKUP($A171,'J3'!$B$6:$F$35,5,0),)</f>
        <v>0</v>
      </c>
      <c r="H171" s="34">
        <f>IFERROR(VLOOKUP($A171,'J4'!$B$6:$F$35,5,0),)</f>
        <v>0</v>
      </c>
      <c r="I171" s="34">
        <f>IFERROR(VLOOKUP($A171,'J5'!$B$6:$F$35,5,0),)</f>
        <v>0</v>
      </c>
      <c r="J171" s="34">
        <f>IFERROR(VLOOKUP($A171,'J6'!$B$6:$F$35,5,0),)</f>
        <v>0</v>
      </c>
      <c r="K171" s="34">
        <f>IFERROR(VLOOKUP($A171,'J7'!$B$6:$F$35,5,0),)</f>
        <v>0</v>
      </c>
      <c r="L171" s="34">
        <f>IFERROR(VLOOKUP($A171,'J8'!$B$6:$F$35,5,0),)</f>
        <v>0</v>
      </c>
      <c r="M171" s="34">
        <f>IFERROR(VLOOKUP($A171,'J9'!$B$6:$F$35,5,0),)</f>
        <v>0</v>
      </c>
      <c r="N171" s="34">
        <f>IFERROR(VLOOKUP($A171,'J10'!$B$6:$F$35,5,0),)</f>
        <v>0</v>
      </c>
      <c r="O171" s="34">
        <f t="shared" si="16"/>
        <v>0</v>
      </c>
      <c r="P171" s="34">
        <f t="shared" si="17"/>
        <v>0</v>
      </c>
      <c r="Q171" s="51">
        <f t="shared" si="18"/>
        <v>100</v>
      </c>
      <c r="R171" s="26"/>
    </row>
    <row r="172" spans="1:18" ht="15" customHeight="1" x14ac:dyDescent="0.35">
      <c r="A172" s="688" t="s">
        <v>414</v>
      </c>
      <c r="B172" s="34" t="str">
        <f>IFERROR(VLOOKUP($A172,Liste_J!$C$7:$G$234,5,0),"-")</f>
        <v>H</v>
      </c>
      <c r="C172" s="34" t="str">
        <f>IFERROR(VLOOKUP($A172,Liste_J!$C$7:$G$234,4,0),"-")</f>
        <v>Chevry</v>
      </c>
      <c r="D172" s="34">
        <f>IFERROR(VLOOKUP($A172,Liste_J!$C$7:$G$234,2,0),"-")</f>
        <v>54</v>
      </c>
      <c r="E172" s="34">
        <f>IFERROR(VLOOKUP($A172,'J1'!$B$6:$F$35,5,0),)</f>
        <v>0</v>
      </c>
      <c r="F172" s="34">
        <f>IFERROR(VLOOKUP($A172,'J2'!$B$6:$F$35,5,0),)</f>
        <v>0</v>
      </c>
      <c r="G172" s="34">
        <f>IFERROR(VLOOKUP($A172,'J3'!$B$6:$F$35,5,0),)</f>
        <v>0</v>
      </c>
      <c r="H172" s="34">
        <f>IFERROR(VLOOKUP($A172,'J4'!$B$6:$F$35,5,0),)</f>
        <v>0</v>
      </c>
      <c r="I172" s="34">
        <f>IFERROR(VLOOKUP($A172,'J5'!$B$6:$F$35,5,0),)</f>
        <v>0</v>
      </c>
      <c r="J172" s="34">
        <f>IFERROR(VLOOKUP($A172,'J6'!$B$6:$F$35,5,0),)</f>
        <v>0</v>
      </c>
      <c r="K172" s="34">
        <f>IFERROR(VLOOKUP($A172,'J7'!$B$6:$F$35,5,0),)</f>
        <v>0</v>
      </c>
      <c r="L172" s="34">
        <f>IFERROR(VLOOKUP($A172,'J8'!$B$6:$F$35,5,0),)</f>
        <v>0</v>
      </c>
      <c r="M172" s="34">
        <f>IFERROR(VLOOKUP($A172,'J9'!$B$6:$F$35,5,0),)</f>
        <v>0</v>
      </c>
      <c r="N172" s="34">
        <f>IFERROR(VLOOKUP($A172,'J10'!$B$6:$F$35,5,0),)</f>
        <v>0</v>
      </c>
      <c r="O172" s="34">
        <f t="shared" si="16"/>
        <v>0</v>
      </c>
      <c r="P172" s="34">
        <f t="shared" si="17"/>
        <v>0</v>
      </c>
      <c r="Q172" s="51">
        <f t="shared" si="18"/>
        <v>100</v>
      </c>
      <c r="R172" s="26"/>
    </row>
    <row r="173" spans="1:18" ht="15" customHeight="1" x14ac:dyDescent="0.35">
      <c r="A173" s="688" t="s">
        <v>420</v>
      </c>
      <c r="B173" s="34" t="str">
        <f>IFERROR(VLOOKUP($A173,Liste_J!$C$7:$G$234,5,0),"-")</f>
        <v>H</v>
      </c>
      <c r="C173" s="34" t="str">
        <f>IFERROR(VLOOKUP($A173,Liste_J!$C$7:$G$234,4,0),"-")</f>
        <v>Chevry</v>
      </c>
      <c r="D173" s="34">
        <f>IFERROR(VLOOKUP($A173,Liste_J!$C$7:$G$234,2,0),"-")</f>
        <v>36.5</v>
      </c>
      <c r="E173" s="34">
        <f>IFERROR(VLOOKUP($A173,'J1'!$B$6:$F$35,5,0),)</f>
        <v>0</v>
      </c>
      <c r="F173" s="34">
        <f>IFERROR(VLOOKUP($A173,'J2'!$B$6:$F$35,5,0),)</f>
        <v>0</v>
      </c>
      <c r="G173" s="34">
        <f>IFERROR(VLOOKUP($A173,'J3'!$B$6:$F$35,5,0),)</f>
        <v>0</v>
      </c>
      <c r="H173" s="34">
        <f>IFERROR(VLOOKUP($A173,'J4'!$B$6:$F$35,5,0),)</f>
        <v>0</v>
      </c>
      <c r="I173" s="34">
        <f>IFERROR(VLOOKUP($A173,'J5'!$B$6:$F$35,5,0),)</f>
        <v>0</v>
      </c>
      <c r="J173" s="34">
        <f>IFERROR(VLOOKUP($A173,'J6'!$B$6:$F$35,5,0),)</f>
        <v>0</v>
      </c>
      <c r="K173" s="34">
        <f>IFERROR(VLOOKUP($A173,'J7'!$B$6:$F$35,5,0),)</f>
        <v>0</v>
      </c>
      <c r="L173" s="34">
        <f>IFERROR(VLOOKUP($A173,'J8'!$B$6:$F$35,5,0),)</f>
        <v>0</v>
      </c>
      <c r="M173" s="34">
        <f>IFERROR(VLOOKUP($A173,'J9'!$B$6:$F$35,5,0),)</f>
        <v>0</v>
      </c>
      <c r="N173" s="34">
        <f>IFERROR(VLOOKUP($A173,'J10'!$B$6:$F$35,5,0),)</f>
        <v>0</v>
      </c>
      <c r="O173" s="34">
        <f t="shared" si="16"/>
        <v>0</v>
      </c>
      <c r="P173" s="34">
        <f t="shared" si="17"/>
        <v>0</v>
      </c>
      <c r="Q173" s="51">
        <f t="shared" si="18"/>
        <v>100</v>
      </c>
      <c r="R173" s="26"/>
    </row>
    <row r="174" spans="1:18" ht="15" customHeight="1" x14ac:dyDescent="0.35">
      <c r="A174" s="688" t="s">
        <v>258</v>
      </c>
      <c r="B174" s="34" t="str">
        <f>IFERROR(VLOOKUP($A174,Liste_J!$C$7:$G$234,5,0),"-")</f>
        <v>H</v>
      </c>
      <c r="C174" s="34" t="str">
        <f>IFERROR(VLOOKUP($A174,Liste_J!$C$7:$G$234,4,0),"-")</f>
        <v>Corbuches</v>
      </c>
      <c r="D174" s="34">
        <f>IFERROR(VLOOKUP($A174,Liste_J!$C$7:$G$234,2,0),"-")</f>
        <v>27.3</v>
      </c>
      <c r="E174" s="34">
        <f>IFERROR(VLOOKUP($A174,'J1'!$B$6:$F$35,5,0),)</f>
        <v>0</v>
      </c>
      <c r="F174" s="34">
        <f>IFERROR(VLOOKUP($A174,'J2'!$B$6:$F$35,5,0),)</f>
        <v>0</v>
      </c>
      <c r="G174" s="34">
        <f>IFERROR(VLOOKUP($A174,'J3'!$B$6:$F$35,5,0),)</f>
        <v>0</v>
      </c>
      <c r="H174" s="34">
        <f>IFERROR(VLOOKUP($A174,'J4'!$B$6:$F$35,5,0),)</f>
        <v>0</v>
      </c>
      <c r="I174" s="34">
        <f>IFERROR(VLOOKUP($A174,'J5'!$B$6:$F$35,5,0),)</f>
        <v>0</v>
      </c>
      <c r="J174" s="34">
        <f>IFERROR(VLOOKUP($A174,'J6'!$B$6:$F$35,5,0),)</f>
        <v>0</v>
      </c>
      <c r="K174" s="34">
        <f>IFERROR(VLOOKUP($A174,'J7'!$B$6:$F$35,5,0),)</f>
        <v>0</v>
      </c>
      <c r="L174" s="34">
        <f>IFERROR(VLOOKUP($A174,'J8'!$B$6:$F$35,5,0),)</f>
        <v>0</v>
      </c>
      <c r="M174" s="34">
        <f>IFERROR(VLOOKUP($A174,'J9'!$B$6:$F$35,5,0),)</f>
        <v>0</v>
      </c>
      <c r="N174" s="34">
        <f>IFERROR(VLOOKUP($A174,'J10'!$B$6:$F$35,5,0),)</f>
        <v>0</v>
      </c>
      <c r="O174" s="34">
        <f t="shared" si="16"/>
        <v>0</v>
      </c>
      <c r="P174" s="34">
        <f t="shared" si="17"/>
        <v>0</v>
      </c>
      <c r="Q174" s="51">
        <f t="shared" si="18"/>
        <v>100</v>
      </c>
      <c r="R174" s="26"/>
    </row>
    <row r="175" spans="1:18" ht="15" customHeight="1" x14ac:dyDescent="0.35">
      <c r="A175" s="688" t="s">
        <v>252</v>
      </c>
      <c r="B175" s="34" t="str">
        <f>IFERROR(VLOOKUP($A175,Liste_J!$C$7:$G$234,5,0),"-")</f>
        <v>H</v>
      </c>
      <c r="C175" s="34" t="str">
        <f>IFERROR(VLOOKUP($A175,Liste_J!$C$7:$G$234,4,0),"-")</f>
        <v>Corbuches</v>
      </c>
      <c r="D175" s="34">
        <f>IFERROR(VLOOKUP($A175,Liste_J!$C$7:$G$234,2,0),"-")</f>
        <v>25.4</v>
      </c>
      <c r="E175" s="34">
        <f>IFERROR(VLOOKUP($A175,'J1'!$B$6:$F$35,5,0),)</f>
        <v>0</v>
      </c>
      <c r="F175" s="34">
        <f>IFERROR(VLOOKUP($A175,'J2'!$B$6:$F$35,5,0),)</f>
        <v>0</v>
      </c>
      <c r="G175" s="34">
        <f>IFERROR(VLOOKUP($A175,'J3'!$B$6:$F$35,5,0),)</f>
        <v>0</v>
      </c>
      <c r="H175" s="34">
        <f>IFERROR(VLOOKUP($A175,'J4'!$B$6:$F$35,5,0),)</f>
        <v>0</v>
      </c>
      <c r="I175" s="34">
        <f>IFERROR(VLOOKUP($A175,'J5'!$B$6:$F$35,5,0),)</f>
        <v>0</v>
      </c>
      <c r="J175" s="34">
        <f>IFERROR(VLOOKUP($A175,'J6'!$B$6:$F$35,5,0),)</f>
        <v>0</v>
      </c>
      <c r="K175" s="34">
        <f>IFERROR(VLOOKUP($A175,'J7'!$B$6:$F$35,5,0),)</f>
        <v>0</v>
      </c>
      <c r="L175" s="34">
        <f>IFERROR(VLOOKUP($A175,'J8'!$B$6:$F$35,5,0),)</f>
        <v>0</v>
      </c>
      <c r="M175" s="34">
        <f>IFERROR(VLOOKUP($A175,'J9'!$B$6:$F$35,5,0),)</f>
        <v>0</v>
      </c>
      <c r="N175" s="34">
        <f>IFERROR(VLOOKUP($A175,'J10'!$B$6:$F$35,5,0),)</f>
        <v>0</v>
      </c>
      <c r="O175" s="34">
        <f t="shared" si="16"/>
        <v>0</v>
      </c>
      <c r="P175" s="34">
        <f t="shared" si="17"/>
        <v>0</v>
      </c>
      <c r="Q175" s="51">
        <f t="shared" si="18"/>
        <v>100</v>
      </c>
      <c r="R175" s="26"/>
    </row>
    <row r="176" spans="1:18" ht="15" customHeight="1" x14ac:dyDescent="0.35">
      <c r="A176" s="688" t="s">
        <v>181</v>
      </c>
      <c r="B176" s="34" t="str">
        <f>IFERROR(VLOOKUP($A176,Liste_J!$C$7:$G$234,5,0),"-")</f>
        <v>H</v>
      </c>
      <c r="C176" s="34" t="str">
        <f>IFERROR(VLOOKUP($A176,Liste_J!$C$7:$G$234,4,0),"-")</f>
        <v>Corbuches</v>
      </c>
      <c r="D176" s="34">
        <f>IFERROR(VLOOKUP($A176,Liste_J!$C$7:$G$234,2,0),"-")</f>
        <v>14</v>
      </c>
      <c r="E176" s="34">
        <f>IFERROR(VLOOKUP($A176,'J1'!$B$6:$F$35,5,0),)</f>
        <v>0</v>
      </c>
      <c r="F176" s="34">
        <f>IFERROR(VLOOKUP($A176,'J2'!$B$6:$F$35,5,0),)</f>
        <v>0</v>
      </c>
      <c r="G176" s="34">
        <f>IFERROR(VLOOKUP($A176,'J3'!$B$6:$F$35,5,0),)</f>
        <v>0</v>
      </c>
      <c r="H176" s="34">
        <f>IFERROR(VLOOKUP($A176,'J4'!$B$6:$F$35,5,0),)</f>
        <v>0</v>
      </c>
      <c r="I176" s="34">
        <f>IFERROR(VLOOKUP($A176,'J5'!$B$6:$F$35,5,0),)</f>
        <v>0</v>
      </c>
      <c r="J176" s="34">
        <f>IFERROR(VLOOKUP($A176,'J6'!$B$6:$F$35,5,0),)</f>
        <v>0</v>
      </c>
      <c r="K176" s="34">
        <f>IFERROR(VLOOKUP($A176,'J7'!$B$6:$F$35,5,0),)</f>
        <v>0</v>
      </c>
      <c r="L176" s="34">
        <f>IFERROR(VLOOKUP($A176,'J8'!$B$6:$F$35,5,0),)</f>
        <v>0</v>
      </c>
      <c r="M176" s="34">
        <f>IFERROR(VLOOKUP($A176,'J9'!$B$6:$F$35,5,0),)</f>
        <v>0</v>
      </c>
      <c r="N176" s="34">
        <f>IFERROR(VLOOKUP($A176,'J10'!$B$6:$F$35,5,0),)</f>
        <v>0</v>
      </c>
      <c r="O176" s="34">
        <f t="shared" si="16"/>
        <v>0</v>
      </c>
      <c r="P176" s="34">
        <f t="shared" si="17"/>
        <v>0</v>
      </c>
      <c r="Q176" s="51">
        <f t="shared" si="18"/>
        <v>100</v>
      </c>
      <c r="R176" s="26"/>
    </row>
    <row r="177" spans="1:18" ht="15" customHeight="1" x14ac:dyDescent="0.35">
      <c r="A177" s="688" t="s">
        <v>253</v>
      </c>
      <c r="B177" s="34" t="str">
        <f>IFERROR(VLOOKUP($A177,Liste_J!$C$7:$G$234,5,0),"-")</f>
        <v>H</v>
      </c>
      <c r="C177" s="34" t="str">
        <f>IFERROR(VLOOKUP($A177,Liste_J!$C$7:$G$234,4,0),"-")</f>
        <v>Corbuches</v>
      </c>
      <c r="D177" s="34">
        <f>IFERROR(VLOOKUP($A177,Liste_J!$C$7:$G$234,2,0),"-")</f>
        <v>28.3</v>
      </c>
      <c r="E177" s="34">
        <f>IFERROR(VLOOKUP($A177,'J1'!$B$6:$F$35,5,0),)</f>
        <v>0</v>
      </c>
      <c r="F177" s="34">
        <f>IFERROR(VLOOKUP($A177,'J2'!$B$6:$F$35,5,0),)</f>
        <v>0</v>
      </c>
      <c r="G177" s="34">
        <f>IFERROR(VLOOKUP($A177,'J3'!$B$6:$F$35,5,0),)</f>
        <v>0</v>
      </c>
      <c r="H177" s="34">
        <f>IFERROR(VLOOKUP($A177,'J4'!$B$6:$F$35,5,0),)</f>
        <v>0</v>
      </c>
      <c r="I177" s="34">
        <f>IFERROR(VLOOKUP($A177,'J5'!$B$6:$F$35,5,0),)</f>
        <v>0</v>
      </c>
      <c r="J177" s="34">
        <f>IFERROR(VLOOKUP($A177,'J6'!$B$6:$F$35,5,0),)</f>
        <v>0</v>
      </c>
      <c r="K177" s="34">
        <f>IFERROR(VLOOKUP($A177,'J7'!$B$6:$F$35,5,0),)</f>
        <v>0</v>
      </c>
      <c r="L177" s="34">
        <f>IFERROR(VLOOKUP($A177,'J8'!$B$6:$F$35,5,0),)</f>
        <v>0</v>
      </c>
      <c r="M177" s="34">
        <f>IFERROR(VLOOKUP($A177,'J9'!$B$6:$F$35,5,0),)</f>
        <v>0</v>
      </c>
      <c r="N177" s="34">
        <f>IFERROR(VLOOKUP($A177,'J10'!$B$6:$F$35,5,0),)</f>
        <v>0</v>
      </c>
      <c r="O177" s="34">
        <f t="shared" si="16"/>
        <v>0</v>
      </c>
      <c r="P177" s="34">
        <f t="shared" si="17"/>
        <v>0</v>
      </c>
      <c r="Q177" s="51">
        <f t="shared" si="18"/>
        <v>100</v>
      </c>
      <c r="R177" s="26"/>
    </row>
    <row r="178" spans="1:18" ht="15" customHeight="1" x14ac:dyDescent="0.35">
      <c r="A178" s="688" t="s">
        <v>259</v>
      </c>
      <c r="B178" s="34" t="str">
        <f>IFERROR(VLOOKUP($A178,Liste_J!$C$7:$G$234,5,0),"-")</f>
        <v>H</v>
      </c>
      <c r="C178" s="34" t="str">
        <f>IFERROR(VLOOKUP($A178,Liste_J!$C$7:$G$234,4,0),"-")</f>
        <v>Corbuches</v>
      </c>
      <c r="D178" s="34">
        <f>IFERROR(VLOOKUP($A178,Liste_J!$C$7:$G$234,2,0),"-")</f>
        <v>27.1</v>
      </c>
      <c r="E178" s="34">
        <f>IFERROR(VLOOKUP($A178,'J1'!$B$6:$F$35,5,0),)</f>
        <v>0</v>
      </c>
      <c r="F178" s="34">
        <f>IFERROR(VLOOKUP($A178,'J2'!$B$6:$F$35,5,0),)</f>
        <v>0</v>
      </c>
      <c r="G178" s="34">
        <f>IFERROR(VLOOKUP($A178,'J3'!$B$6:$F$35,5,0),)</f>
        <v>0</v>
      </c>
      <c r="H178" s="34">
        <f>IFERROR(VLOOKUP($A178,'J4'!$B$6:$F$35,5,0),)</f>
        <v>0</v>
      </c>
      <c r="I178" s="34">
        <f>IFERROR(VLOOKUP($A178,'J5'!$B$6:$F$35,5,0),)</f>
        <v>0</v>
      </c>
      <c r="J178" s="34">
        <f>IFERROR(VLOOKUP($A178,'J6'!$B$6:$F$35,5,0),)</f>
        <v>0</v>
      </c>
      <c r="K178" s="34">
        <f>IFERROR(VLOOKUP($A178,'J7'!$B$6:$F$35,5,0),)</f>
        <v>0</v>
      </c>
      <c r="L178" s="34">
        <f>IFERROR(VLOOKUP($A178,'J8'!$B$6:$F$35,5,0),)</f>
        <v>0</v>
      </c>
      <c r="M178" s="34">
        <f>IFERROR(VLOOKUP($A178,'J9'!$B$6:$F$35,5,0),)</f>
        <v>0</v>
      </c>
      <c r="N178" s="34">
        <f>IFERROR(VLOOKUP($A178,'J10'!$B$6:$F$35,5,0),)</f>
        <v>0</v>
      </c>
      <c r="O178" s="34">
        <f t="shared" si="16"/>
        <v>0</v>
      </c>
      <c r="P178" s="34">
        <f t="shared" si="17"/>
        <v>0</v>
      </c>
      <c r="Q178" s="51">
        <f t="shared" si="18"/>
        <v>100</v>
      </c>
      <c r="R178" s="26"/>
    </row>
    <row r="179" spans="1:18" ht="15" customHeight="1" x14ac:dyDescent="0.35">
      <c r="A179" s="688" t="s">
        <v>254</v>
      </c>
      <c r="B179" s="34" t="str">
        <f>IFERROR(VLOOKUP($A179,Liste_J!$C$7:$G$234,5,0),"-")</f>
        <v>H</v>
      </c>
      <c r="C179" s="34" t="str">
        <f>IFERROR(VLOOKUP($A179,Liste_J!$C$7:$G$234,4,0),"-")</f>
        <v>Corbuches</v>
      </c>
      <c r="D179" s="34">
        <f>IFERROR(VLOOKUP($A179,Liste_J!$C$7:$G$234,2,0),"-")</f>
        <v>28.4</v>
      </c>
      <c r="E179" s="34">
        <f>IFERROR(VLOOKUP($A179,'J1'!$B$6:$F$35,5,0),)</f>
        <v>0</v>
      </c>
      <c r="F179" s="34">
        <f>IFERROR(VLOOKUP($A179,'J2'!$B$6:$F$35,5,0),)</f>
        <v>0</v>
      </c>
      <c r="G179" s="34">
        <f>IFERROR(VLOOKUP($A179,'J3'!$B$6:$F$35,5,0),)</f>
        <v>0</v>
      </c>
      <c r="H179" s="34">
        <f>IFERROR(VLOOKUP($A179,'J4'!$B$6:$F$35,5,0),)</f>
        <v>0</v>
      </c>
      <c r="I179" s="34">
        <f>IFERROR(VLOOKUP($A179,'J5'!$B$6:$F$35,5,0),)</f>
        <v>0</v>
      </c>
      <c r="J179" s="34">
        <f>IFERROR(VLOOKUP($A179,'J6'!$B$6:$F$35,5,0),)</f>
        <v>0</v>
      </c>
      <c r="K179" s="34">
        <f>IFERROR(VLOOKUP($A179,'J7'!$B$6:$F$35,5,0),)</f>
        <v>0</v>
      </c>
      <c r="L179" s="34">
        <f>IFERROR(VLOOKUP($A179,'J8'!$B$6:$F$35,5,0),)</f>
        <v>0</v>
      </c>
      <c r="M179" s="34">
        <f>IFERROR(VLOOKUP($A179,'J9'!$B$6:$F$35,5,0),)</f>
        <v>0</v>
      </c>
      <c r="N179" s="34">
        <f>IFERROR(VLOOKUP($A179,'J10'!$B$6:$F$35,5,0),)</f>
        <v>0</v>
      </c>
      <c r="O179" s="34">
        <f t="shared" si="16"/>
        <v>0</v>
      </c>
      <c r="P179" s="34">
        <f t="shared" si="17"/>
        <v>0</v>
      </c>
      <c r="Q179" s="51">
        <f t="shared" si="18"/>
        <v>100</v>
      </c>
      <c r="R179" s="26"/>
    </row>
    <row r="180" spans="1:18" ht="15" customHeight="1" x14ac:dyDescent="0.35">
      <c r="A180" s="688" t="s">
        <v>261</v>
      </c>
      <c r="B180" s="34" t="str">
        <f>IFERROR(VLOOKUP($A180,Liste_J!$C$7:$G$234,5,0),"-")</f>
        <v>H</v>
      </c>
      <c r="C180" s="34" t="str">
        <f>IFERROR(VLOOKUP($A180,Liste_J!$C$7:$G$234,4,0),"-")</f>
        <v>Corbuches</v>
      </c>
      <c r="D180" s="34">
        <f>IFERROR(VLOOKUP($A180,Liste_J!$C$7:$G$234,2,0),"-")</f>
        <v>29.7</v>
      </c>
      <c r="E180" s="34">
        <f>IFERROR(VLOOKUP($A180,'J1'!$B$6:$F$35,5,0),)</f>
        <v>0</v>
      </c>
      <c r="F180" s="34">
        <f>IFERROR(VLOOKUP($A180,'J2'!$B$6:$F$35,5,0),)</f>
        <v>0</v>
      </c>
      <c r="G180" s="34">
        <f>IFERROR(VLOOKUP($A180,'J3'!$B$6:$F$35,5,0),)</f>
        <v>0</v>
      </c>
      <c r="H180" s="34">
        <f>IFERROR(VLOOKUP($A180,'J4'!$B$6:$F$35,5,0),)</f>
        <v>0</v>
      </c>
      <c r="I180" s="34">
        <f>IFERROR(VLOOKUP($A180,'J5'!$B$6:$F$35,5,0),)</f>
        <v>0</v>
      </c>
      <c r="J180" s="34">
        <f>IFERROR(VLOOKUP($A180,'J6'!$B$6:$F$35,5,0),)</f>
        <v>0</v>
      </c>
      <c r="K180" s="34">
        <f>IFERROR(VLOOKUP($A180,'J7'!$B$6:$F$35,5,0),)</f>
        <v>0</v>
      </c>
      <c r="L180" s="34">
        <f>IFERROR(VLOOKUP($A180,'J8'!$B$6:$F$35,5,0),)</f>
        <v>0</v>
      </c>
      <c r="M180" s="34">
        <f>IFERROR(VLOOKUP($A180,'J9'!$B$6:$F$35,5,0),)</f>
        <v>0</v>
      </c>
      <c r="N180" s="34">
        <f>IFERROR(VLOOKUP($A180,'J10'!$B$6:$F$35,5,0),)</f>
        <v>0</v>
      </c>
      <c r="O180" s="34">
        <f t="shared" si="16"/>
        <v>0</v>
      </c>
      <c r="P180" s="34">
        <f t="shared" si="17"/>
        <v>0</v>
      </c>
      <c r="Q180" s="51">
        <f t="shared" si="18"/>
        <v>100</v>
      </c>
      <c r="R180" s="26"/>
    </row>
    <row r="181" spans="1:18" ht="15" customHeight="1" x14ac:dyDescent="0.35">
      <c r="A181" s="688" t="s">
        <v>173</v>
      </c>
      <c r="B181" s="34" t="str">
        <f>IFERROR(VLOOKUP($A181,Liste_J!$C$7:$G$234,5,0),"-")</f>
        <v>H</v>
      </c>
      <c r="C181" s="34" t="str">
        <f>IFERROR(VLOOKUP($A181,Liste_J!$C$7:$G$234,4,0),"-")</f>
        <v>Corbuches</v>
      </c>
      <c r="D181" s="34">
        <f>IFERROR(VLOOKUP($A181,Liste_J!$C$7:$G$234,2,0),"-")</f>
        <v>18.2</v>
      </c>
      <c r="E181" s="34">
        <f>IFERROR(VLOOKUP($A181,'J1'!$B$6:$F$35,5,0),)</f>
        <v>0</v>
      </c>
      <c r="F181" s="34">
        <f>IFERROR(VLOOKUP($A181,'J2'!$B$6:$F$35,5,0),)</f>
        <v>0</v>
      </c>
      <c r="G181" s="34">
        <f>IFERROR(VLOOKUP($A181,'J3'!$B$6:$F$35,5,0),)</f>
        <v>0</v>
      </c>
      <c r="H181" s="34">
        <f>IFERROR(VLOOKUP($A181,'J4'!$B$6:$F$35,5,0),)</f>
        <v>0</v>
      </c>
      <c r="I181" s="34">
        <f>IFERROR(VLOOKUP($A181,'J5'!$B$6:$F$35,5,0),)</f>
        <v>0</v>
      </c>
      <c r="J181" s="34">
        <f>IFERROR(VLOOKUP($A181,'J6'!$B$6:$F$35,5,0),)</f>
        <v>0</v>
      </c>
      <c r="K181" s="34">
        <f>IFERROR(VLOOKUP($A181,'J7'!$B$6:$F$35,5,0),)</f>
        <v>0</v>
      </c>
      <c r="L181" s="34">
        <f>IFERROR(VLOOKUP($A181,'J8'!$B$6:$F$35,5,0),)</f>
        <v>0</v>
      </c>
      <c r="M181" s="34">
        <f>IFERROR(VLOOKUP($A181,'J9'!$B$6:$F$35,5,0),)</f>
        <v>0</v>
      </c>
      <c r="N181" s="34">
        <f>IFERROR(VLOOKUP($A181,'J10'!$B$6:$F$35,5,0),)</f>
        <v>0</v>
      </c>
      <c r="O181" s="34">
        <f t="shared" si="16"/>
        <v>0</v>
      </c>
      <c r="P181" s="34">
        <f t="shared" si="17"/>
        <v>0</v>
      </c>
      <c r="Q181" s="51">
        <f t="shared" si="18"/>
        <v>100</v>
      </c>
      <c r="R181" s="26"/>
    </row>
    <row r="182" spans="1:18" ht="15" customHeight="1" x14ac:dyDescent="0.35">
      <c r="A182" s="688" t="s">
        <v>289</v>
      </c>
      <c r="B182" s="34" t="str">
        <f>IFERROR(VLOOKUP($A182,Liste_J!$C$7:$G$234,5,0),"-")</f>
        <v>H</v>
      </c>
      <c r="C182" s="34" t="str">
        <f>IFERROR(VLOOKUP($A182,Liste_J!$C$7:$G$234,4,0),"-")</f>
        <v>Corbuches</v>
      </c>
      <c r="D182" s="34">
        <f>IFERROR(VLOOKUP($A182,Liste_J!$C$7:$G$234,2,0),"-")</f>
        <v>44</v>
      </c>
      <c r="E182" s="34">
        <f>IFERROR(VLOOKUP($A182,'J1'!$B$6:$F$35,5,0),)</f>
        <v>0</v>
      </c>
      <c r="F182" s="34">
        <f>IFERROR(VLOOKUP($A182,'J2'!$B$6:$F$35,5,0),)</f>
        <v>0</v>
      </c>
      <c r="G182" s="34">
        <f>IFERROR(VLOOKUP($A182,'J3'!$B$6:$F$35,5,0),)</f>
        <v>0</v>
      </c>
      <c r="H182" s="34">
        <f>IFERROR(VLOOKUP($A182,'J4'!$B$6:$F$35,5,0),)</f>
        <v>0</v>
      </c>
      <c r="I182" s="34">
        <f>IFERROR(VLOOKUP($A182,'J5'!$B$6:$F$35,5,0),)</f>
        <v>0</v>
      </c>
      <c r="J182" s="34">
        <f>IFERROR(VLOOKUP($A182,'J6'!$B$6:$F$35,5,0),)</f>
        <v>0</v>
      </c>
      <c r="K182" s="34">
        <f>IFERROR(VLOOKUP($A182,'J7'!$B$6:$F$35,5,0),)</f>
        <v>0</v>
      </c>
      <c r="L182" s="34">
        <f>IFERROR(VLOOKUP($A182,'J8'!$B$6:$F$35,5,0),)</f>
        <v>0</v>
      </c>
      <c r="M182" s="34">
        <f>IFERROR(VLOOKUP($A182,'J9'!$B$6:$F$35,5,0),)</f>
        <v>0</v>
      </c>
      <c r="N182" s="34">
        <f>IFERROR(VLOOKUP($A182,'J10'!$B$6:$F$35,5,0),)</f>
        <v>0</v>
      </c>
      <c r="O182" s="34">
        <f t="shared" si="16"/>
        <v>0</v>
      </c>
      <c r="P182" s="34">
        <f t="shared" si="17"/>
        <v>0</v>
      </c>
      <c r="Q182" s="51">
        <f t="shared" si="18"/>
        <v>100</v>
      </c>
      <c r="R182" s="26"/>
    </row>
    <row r="183" spans="1:18" ht="15" customHeight="1" x14ac:dyDescent="0.35">
      <c r="A183" s="688" t="s">
        <v>273</v>
      </c>
      <c r="B183" s="34" t="str">
        <f>IFERROR(VLOOKUP($A183,Liste_J!$C$7:$G$234,5,0),"-")</f>
        <v>H</v>
      </c>
      <c r="C183" s="34" t="str">
        <f>IFERROR(VLOOKUP($A183,Liste_J!$C$7:$G$234,4,0),"-")</f>
        <v>Corbuches</v>
      </c>
      <c r="D183" s="34">
        <f>IFERROR(VLOOKUP($A183,Liste_J!$C$7:$G$234,2,0),"-")</f>
        <v>19</v>
      </c>
      <c r="E183" s="34">
        <f>IFERROR(VLOOKUP($A183,'J1'!$B$6:$F$35,5,0),)</f>
        <v>0</v>
      </c>
      <c r="F183" s="34">
        <f>IFERROR(VLOOKUP($A183,'J2'!$B$6:$F$35,5,0),)</f>
        <v>0</v>
      </c>
      <c r="G183" s="34">
        <f>IFERROR(VLOOKUP($A183,'J3'!$B$6:$F$35,5,0),)</f>
        <v>0</v>
      </c>
      <c r="H183" s="34">
        <f>IFERROR(VLOOKUP($A183,'J4'!$B$6:$F$35,5,0),)</f>
        <v>0</v>
      </c>
      <c r="I183" s="34">
        <f>IFERROR(VLOOKUP($A183,'J5'!$B$6:$F$35,5,0),)</f>
        <v>0</v>
      </c>
      <c r="J183" s="34">
        <f>IFERROR(VLOOKUP($A183,'J6'!$B$6:$F$35,5,0),)</f>
        <v>0</v>
      </c>
      <c r="K183" s="34">
        <f>IFERROR(VLOOKUP($A183,'J7'!$B$6:$F$35,5,0),)</f>
        <v>0</v>
      </c>
      <c r="L183" s="34">
        <f>IFERROR(VLOOKUP($A183,'J8'!$B$6:$F$35,5,0),)</f>
        <v>0</v>
      </c>
      <c r="M183" s="34">
        <f>IFERROR(VLOOKUP($A183,'J9'!$B$6:$F$35,5,0),)</f>
        <v>0</v>
      </c>
      <c r="N183" s="34">
        <f>IFERROR(VLOOKUP($A183,'J10'!$B$6:$F$35,5,0),)</f>
        <v>0</v>
      </c>
      <c r="O183" s="34">
        <f t="shared" si="16"/>
        <v>0</v>
      </c>
      <c r="P183" s="34">
        <f t="shared" si="17"/>
        <v>0</v>
      </c>
      <c r="Q183" s="51">
        <f t="shared" si="18"/>
        <v>100</v>
      </c>
      <c r="R183" s="26"/>
    </row>
    <row r="184" spans="1:18" ht="15" customHeight="1" x14ac:dyDescent="0.35">
      <c r="A184" s="688" t="s">
        <v>274</v>
      </c>
      <c r="B184" s="724" t="str">
        <f>IFERROR(VLOOKUP($A184,Liste_J!$C$7:$G$234,5,0),"-")</f>
        <v>H</v>
      </c>
      <c r="C184" s="724" t="str">
        <f>IFERROR(VLOOKUP($A184,Liste_J!$C$7:$G$234,4,0),"-")</f>
        <v>Corbuches</v>
      </c>
      <c r="D184" s="724">
        <f>IFERROR(VLOOKUP($A184,Liste_J!$C$7:$G$234,2,0),"-")</f>
        <v>14.6</v>
      </c>
      <c r="E184" s="724">
        <f>IFERROR(VLOOKUP($A184,'J1'!$B$6:$F$35,5,0),)</f>
        <v>0</v>
      </c>
      <c r="F184" s="724">
        <f>IFERROR(VLOOKUP($A184,'J2'!$B$6:$F$35,5,0),)</f>
        <v>0</v>
      </c>
      <c r="G184" s="724">
        <f>IFERROR(VLOOKUP($A184,'J3'!$B$6:$F$35,5,0),)</f>
        <v>0</v>
      </c>
      <c r="H184" s="724">
        <f>IFERROR(VLOOKUP($A184,'J4'!$B$6:$F$35,5,0),)</f>
        <v>0</v>
      </c>
      <c r="I184" s="724">
        <f>IFERROR(VLOOKUP($A184,'J5'!$B$6:$F$35,5,0),)</f>
        <v>0</v>
      </c>
      <c r="J184" s="724">
        <f>IFERROR(VLOOKUP($A184,'J6'!$B$6:$F$35,5,0),)</f>
        <v>0</v>
      </c>
      <c r="K184" s="724">
        <f>IFERROR(VLOOKUP($A184,'J7'!$B$6:$F$35,5,0),)</f>
        <v>0</v>
      </c>
      <c r="L184" s="724">
        <f>IFERROR(VLOOKUP($A184,'J8'!$B$6:$F$35,5,0),)</f>
        <v>0</v>
      </c>
      <c r="M184" s="724">
        <f>IFERROR(VLOOKUP($A184,'J9'!$B$6:$F$35,5,0),)</f>
        <v>0</v>
      </c>
      <c r="N184" s="724">
        <f>IFERROR(VLOOKUP($A184,'J10'!$B$6:$F$35,5,0),)</f>
        <v>0</v>
      </c>
      <c r="O184" s="724">
        <f t="shared" si="16"/>
        <v>0</v>
      </c>
      <c r="P184" s="724">
        <f t="shared" si="17"/>
        <v>0</v>
      </c>
      <c r="Q184" s="726">
        <f t="shared" si="18"/>
        <v>100</v>
      </c>
      <c r="R184" s="26"/>
    </row>
    <row r="185" spans="1:18" ht="15" customHeight="1" x14ac:dyDescent="0.35">
      <c r="A185" s="688" t="s">
        <v>81</v>
      </c>
      <c r="B185" s="724" t="str">
        <f>IFERROR(VLOOKUP($A185,Liste_J!$C$7:$G$234,5,0),"-")</f>
        <v>H</v>
      </c>
      <c r="C185" s="724" t="str">
        <f>IFERROR(VLOOKUP($A185,Liste_J!$C$7:$G$234,4,0),"-")</f>
        <v>Corbuches</v>
      </c>
      <c r="D185" s="724">
        <f>IFERROR(VLOOKUP($A185,Liste_J!$C$7:$G$234,2,0),"-")</f>
        <v>28.8</v>
      </c>
      <c r="E185" s="724">
        <f>IFERROR(VLOOKUP($A185,'J1'!$B$6:$F$35,5,0),)</f>
        <v>0</v>
      </c>
      <c r="F185" s="724">
        <f>IFERROR(VLOOKUP($A185,'J2'!$B$6:$F$35,5,0),)</f>
        <v>0</v>
      </c>
      <c r="G185" s="724">
        <f>IFERROR(VLOOKUP($A185,'J3'!$B$6:$F$35,5,0),)</f>
        <v>0</v>
      </c>
      <c r="H185" s="724">
        <f>IFERROR(VLOOKUP($A185,'J4'!$B$6:$F$35,5,0),)</f>
        <v>0</v>
      </c>
      <c r="I185" s="724">
        <f>IFERROR(VLOOKUP($A185,'J5'!$B$6:$F$35,5,0),)</f>
        <v>0</v>
      </c>
      <c r="J185" s="724">
        <f>IFERROR(VLOOKUP($A185,'J6'!$B$6:$F$35,5,0),)</f>
        <v>0</v>
      </c>
      <c r="K185" s="724">
        <f>IFERROR(VLOOKUP($A185,'J7'!$B$6:$F$35,5,0),)</f>
        <v>0</v>
      </c>
      <c r="L185" s="724">
        <f>IFERROR(VLOOKUP($A185,'J8'!$B$6:$F$35,5,0),)</f>
        <v>0</v>
      </c>
      <c r="M185" s="724">
        <f>IFERROR(VLOOKUP($A185,'J9'!$B$6:$F$35,5,0),)</f>
        <v>0</v>
      </c>
      <c r="N185" s="724">
        <f>IFERROR(VLOOKUP($A185,'J10'!$B$6:$F$35,5,0),)</f>
        <v>0</v>
      </c>
      <c r="O185" s="724">
        <f t="shared" si="16"/>
        <v>0</v>
      </c>
      <c r="P185" s="724">
        <f t="shared" si="17"/>
        <v>0</v>
      </c>
      <c r="Q185" s="726">
        <f t="shared" si="18"/>
        <v>100</v>
      </c>
      <c r="R185" s="26"/>
    </row>
    <row r="186" spans="1:18" ht="15" customHeight="1" x14ac:dyDescent="0.35">
      <c r="A186" s="688" t="s">
        <v>250</v>
      </c>
      <c r="B186" s="724" t="str">
        <f>IFERROR(VLOOKUP($A186,Liste_J!$C$7:$G$234,5,0),"-")</f>
        <v>H</v>
      </c>
      <c r="C186" s="724" t="str">
        <f>IFERROR(VLOOKUP($A186,Liste_J!$C$7:$G$234,4,0),"-")</f>
        <v>Corbuches</v>
      </c>
      <c r="D186" s="724">
        <f>IFERROR(VLOOKUP($A186,Liste_J!$C$7:$G$234,2,0),"-")</f>
        <v>29.5</v>
      </c>
      <c r="E186" s="724">
        <f>IFERROR(VLOOKUP($A186,'J1'!$B$6:$F$35,5,0),)</f>
        <v>0</v>
      </c>
      <c r="F186" s="724">
        <f>IFERROR(VLOOKUP($A186,'J2'!$B$6:$F$35,5,0),)</f>
        <v>0</v>
      </c>
      <c r="G186" s="724">
        <f>IFERROR(VLOOKUP($A186,'J3'!$B$6:$F$35,5,0),)</f>
        <v>0</v>
      </c>
      <c r="H186" s="724">
        <f>IFERROR(VLOOKUP($A186,'J4'!$B$6:$F$35,5,0),)</f>
        <v>0</v>
      </c>
      <c r="I186" s="724">
        <f>IFERROR(VLOOKUP($A186,'J5'!$B$6:$F$35,5,0),)</f>
        <v>0</v>
      </c>
      <c r="J186" s="724">
        <f>IFERROR(VLOOKUP($A186,'J6'!$B$6:$F$35,5,0),)</f>
        <v>0</v>
      </c>
      <c r="K186" s="724">
        <f>IFERROR(VLOOKUP($A186,'J7'!$B$6:$F$35,5,0),)</f>
        <v>0</v>
      </c>
      <c r="L186" s="724">
        <f>IFERROR(VLOOKUP($A186,'J8'!$B$6:$F$35,5,0),)</f>
        <v>0</v>
      </c>
      <c r="M186" s="724">
        <f>IFERROR(VLOOKUP($A186,'J9'!$B$6:$F$35,5,0),)</f>
        <v>0</v>
      </c>
      <c r="N186" s="724">
        <f>IFERROR(VLOOKUP($A186,'J10'!$B$6:$F$35,5,0),)</f>
        <v>0</v>
      </c>
      <c r="O186" s="724">
        <f t="shared" si="16"/>
        <v>0</v>
      </c>
      <c r="P186" s="724">
        <f t="shared" si="17"/>
        <v>0</v>
      </c>
      <c r="Q186" s="726">
        <f t="shared" si="18"/>
        <v>100</v>
      </c>
      <c r="R186" s="26"/>
    </row>
    <row r="187" spans="1:18" ht="15" customHeight="1" x14ac:dyDescent="0.35">
      <c r="A187" s="688" t="s">
        <v>255</v>
      </c>
      <c r="B187" s="724" t="str">
        <f>IFERROR(VLOOKUP($A187,Liste_J!$C$7:$G$234,5,0),"-")</f>
        <v>H</v>
      </c>
      <c r="C187" s="724" t="str">
        <f>IFERROR(VLOOKUP($A187,Liste_J!$C$7:$G$234,4,0),"-")</f>
        <v>Corbuches</v>
      </c>
      <c r="D187" s="724">
        <f>IFERROR(VLOOKUP($A187,Liste_J!$C$7:$G$234,2,0),"-")</f>
        <v>17</v>
      </c>
      <c r="E187" s="724">
        <f>IFERROR(VLOOKUP($A187,'J1'!$B$6:$F$35,5,0),)</f>
        <v>0</v>
      </c>
      <c r="F187" s="724">
        <f>IFERROR(VLOOKUP($A187,'J2'!$B$6:$F$35,5,0),)</f>
        <v>0</v>
      </c>
      <c r="G187" s="724">
        <f>IFERROR(VLOOKUP($A187,'J3'!$B$6:$F$35,5,0),)</f>
        <v>0</v>
      </c>
      <c r="H187" s="724">
        <f>IFERROR(VLOOKUP($A187,'J4'!$B$6:$F$35,5,0),)</f>
        <v>0</v>
      </c>
      <c r="I187" s="724">
        <f>IFERROR(VLOOKUP($A187,'J5'!$B$6:$F$35,5,0),)</f>
        <v>0</v>
      </c>
      <c r="J187" s="724">
        <f>IFERROR(VLOOKUP($A187,'J6'!$B$6:$F$35,5,0),)</f>
        <v>0</v>
      </c>
      <c r="K187" s="724">
        <f>IFERROR(VLOOKUP($A187,'J7'!$B$6:$F$35,5,0),)</f>
        <v>0</v>
      </c>
      <c r="L187" s="724">
        <f>IFERROR(VLOOKUP($A187,'J8'!$B$6:$F$35,5,0),)</f>
        <v>0</v>
      </c>
      <c r="M187" s="724">
        <f>IFERROR(VLOOKUP($A187,'J9'!$B$6:$F$35,5,0),)</f>
        <v>0</v>
      </c>
      <c r="N187" s="724">
        <f>IFERROR(VLOOKUP($A187,'J10'!$B$6:$F$35,5,0),)</f>
        <v>0</v>
      </c>
      <c r="O187" s="724">
        <f t="shared" si="16"/>
        <v>0</v>
      </c>
      <c r="P187" s="724">
        <f t="shared" si="17"/>
        <v>0</v>
      </c>
      <c r="Q187" s="726">
        <f t="shared" si="18"/>
        <v>100</v>
      </c>
      <c r="R187" s="26"/>
    </row>
    <row r="188" spans="1:18" ht="15" customHeight="1" x14ac:dyDescent="0.35">
      <c r="A188" s="688" t="s">
        <v>287</v>
      </c>
      <c r="B188" s="724" t="str">
        <f>IFERROR(VLOOKUP($A188,Liste_J!$C$7:$G$234,5,0),"-")</f>
        <v>H</v>
      </c>
      <c r="C188" s="724" t="str">
        <f>IFERROR(VLOOKUP($A188,Liste_J!$C$7:$G$234,4,0),"-")</f>
        <v>Corbuches</v>
      </c>
      <c r="D188" s="724">
        <f>IFERROR(VLOOKUP($A188,Liste_J!$C$7:$G$234,2,0),"-")</f>
        <v>25.1</v>
      </c>
      <c r="E188" s="724">
        <f>IFERROR(VLOOKUP($A188,'J1'!$B$6:$F$35,5,0),)</f>
        <v>0</v>
      </c>
      <c r="F188" s="724">
        <f>IFERROR(VLOOKUP($A188,'J2'!$B$6:$F$35,5,0),)</f>
        <v>0</v>
      </c>
      <c r="G188" s="724">
        <f>IFERROR(VLOOKUP($A188,'J3'!$B$6:$F$35,5,0),)</f>
        <v>0</v>
      </c>
      <c r="H188" s="724">
        <f>IFERROR(VLOOKUP($A188,'J4'!$B$6:$F$35,5,0),)</f>
        <v>0</v>
      </c>
      <c r="I188" s="724">
        <f>IFERROR(VLOOKUP($A188,'J5'!$B$6:$F$35,5,0),)</f>
        <v>0</v>
      </c>
      <c r="J188" s="724">
        <f>IFERROR(VLOOKUP($A188,'J6'!$B$6:$F$35,5,0),)</f>
        <v>0</v>
      </c>
      <c r="K188" s="724">
        <f>IFERROR(VLOOKUP($A188,'J7'!$B$6:$F$35,5,0),)</f>
        <v>0</v>
      </c>
      <c r="L188" s="724">
        <f>IFERROR(VLOOKUP($A188,'J8'!$B$6:$F$35,5,0),)</f>
        <v>0</v>
      </c>
      <c r="M188" s="724">
        <f>IFERROR(VLOOKUP($A188,'J9'!$B$6:$F$35,5,0),)</f>
        <v>0</v>
      </c>
      <c r="N188" s="724">
        <f>IFERROR(VLOOKUP($A188,'J10'!$B$6:$F$35,5,0),)</f>
        <v>0</v>
      </c>
      <c r="O188" s="724">
        <f t="shared" si="16"/>
        <v>0</v>
      </c>
      <c r="P188" s="724">
        <f t="shared" si="17"/>
        <v>0</v>
      </c>
      <c r="Q188" s="726">
        <f t="shared" si="18"/>
        <v>100</v>
      </c>
      <c r="R188" s="26"/>
    </row>
    <row r="189" spans="1:18" ht="15" customHeight="1" x14ac:dyDescent="0.35">
      <c r="A189" s="688" t="s">
        <v>333</v>
      </c>
      <c r="B189" s="724" t="str">
        <f>IFERROR(VLOOKUP($A189,Liste_J!$C$7:$G$234,5,0),"-")</f>
        <v>H</v>
      </c>
      <c r="C189" s="724" t="str">
        <f>IFERROR(VLOOKUP($A189,Liste_J!$C$7:$G$234,4,0),"-")</f>
        <v>Corbuches</v>
      </c>
      <c r="D189" s="724">
        <f>IFERROR(VLOOKUP($A189,Liste_J!$C$7:$G$234,2,0),"-")</f>
        <v>17.3</v>
      </c>
      <c r="E189" s="724">
        <f>IFERROR(VLOOKUP($A189,'J1'!$B$6:$F$35,5,0),)</f>
        <v>0</v>
      </c>
      <c r="F189" s="724">
        <f>IFERROR(VLOOKUP($A189,'J2'!$B$6:$F$35,5,0),)</f>
        <v>0</v>
      </c>
      <c r="G189" s="724">
        <f>IFERROR(VLOOKUP($A189,'J3'!$B$6:$F$35,5,0),)</f>
        <v>0</v>
      </c>
      <c r="H189" s="724">
        <f>IFERROR(VLOOKUP($A189,'J4'!$B$6:$F$35,5,0),)</f>
        <v>0</v>
      </c>
      <c r="I189" s="724">
        <f>IFERROR(VLOOKUP($A189,'J5'!$B$6:$F$35,5,0),)</f>
        <v>0</v>
      </c>
      <c r="J189" s="724">
        <f>IFERROR(VLOOKUP($A189,'J6'!$B$6:$F$35,5,0),)</f>
        <v>0</v>
      </c>
      <c r="K189" s="724">
        <f>IFERROR(VLOOKUP($A189,'J7'!$B$6:$F$35,5,0),)</f>
        <v>0</v>
      </c>
      <c r="L189" s="724">
        <f>IFERROR(VLOOKUP($A189,'J8'!$B$6:$F$35,5,0),)</f>
        <v>0</v>
      </c>
      <c r="M189" s="724">
        <f>IFERROR(VLOOKUP($A189,'J9'!$B$6:$F$35,5,0),)</f>
        <v>0</v>
      </c>
      <c r="N189" s="724">
        <f>IFERROR(VLOOKUP($A189,'J10'!$B$6:$F$35,5,0),)</f>
        <v>0</v>
      </c>
      <c r="O189" s="724">
        <f t="shared" si="16"/>
        <v>0</v>
      </c>
      <c r="P189" s="724">
        <f t="shared" si="17"/>
        <v>0</v>
      </c>
      <c r="Q189" s="726">
        <f t="shared" si="18"/>
        <v>100</v>
      </c>
      <c r="R189" s="26"/>
    </row>
    <row r="190" spans="1:18" ht="15" customHeight="1" x14ac:dyDescent="0.35">
      <c r="A190" s="688" t="s">
        <v>345</v>
      </c>
      <c r="B190" s="724" t="str">
        <f>IFERROR(VLOOKUP($A190,Liste_J!$C$7:$G$234,5,0),"-")</f>
        <v>H</v>
      </c>
      <c r="C190" s="724" t="str">
        <f>IFERROR(VLOOKUP($A190,Liste_J!$C$7:$G$234,4,0),"-")</f>
        <v>Corbuches</v>
      </c>
      <c r="D190" s="724">
        <f>IFERROR(VLOOKUP($A190,Liste_J!$C$7:$G$234,2,0),"-")</f>
        <v>29.5</v>
      </c>
      <c r="E190" s="724">
        <f>IFERROR(VLOOKUP($A190,'J1'!$B$6:$F$35,5,0),)</f>
        <v>0</v>
      </c>
      <c r="F190" s="724">
        <f>IFERROR(VLOOKUP($A190,'J2'!$B$6:$F$35,5,0),)</f>
        <v>0</v>
      </c>
      <c r="G190" s="724">
        <f>IFERROR(VLOOKUP($A190,'J3'!$B$6:$F$35,5,0),)</f>
        <v>0</v>
      </c>
      <c r="H190" s="724">
        <f>IFERROR(VLOOKUP($A190,'J4'!$B$6:$F$35,5,0),)</f>
        <v>0</v>
      </c>
      <c r="I190" s="724">
        <f>IFERROR(VLOOKUP($A190,'J5'!$B$6:$F$35,5,0),)</f>
        <v>0</v>
      </c>
      <c r="J190" s="724">
        <f>IFERROR(VLOOKUP($A190,'J6'!$B$6:$F$35,5,0),)</f>
        <v>0</v>
      </c>
      <c r="K190" s="724">
        <f>IFERROR(VLOOKUP($A190,'J7'!$B$6:$F$35,5,0),)</f>
        <v>0</v>
      </c>
      <c r="L190" s="724">
        <f>IFERROR(VLOOKUP($A190,'J8'!$B$6:$F$35,5,0),)</f>
        <v>0</v>
      </c>
      <c r="M190" s="724">
        <f>IFERROR(VLOOKUP($A190,'J9'!$B$6:$F$35,5,0),)</f>
        <v>0</v>
      </c>
      <c r="N190" s="724">
        <f>IFERROR(VLOOKUP($A190,'J10'!$B$6:$F$35,5,0),)</f>
        <v>0</v>
      </c>
      <c r="O190" s="724">
        <f t="shared" si="16"/>
        <v>0</v>
      </c>
      <c r="P190" s="724">
        <f t="shared" si="17"/>
        <v>0</v>
      </c>
      <c r="Q190" s="726">
        <f t="shared" si="18"/>
        <v>100</v>
      </c>
      <c r="R190" s="26"/>
    </row>
    <row r="191" spans="1:18" ht="15" customHeight="1" x14ac:dyDescent="0.35">
      <c r="A191" s="688" t="s">
        <v>281</v>
      </c>
      <c r="B191" s="724" t="str">
        <f>IFERROR(VLOOKUP($A191,Liste_J!$C$7:$G$234,5,0),"-")</f>
        <v>H</v>
      </c>
      <c r="C191" s="724" t="str">
        <f>IFERROR(VLOOKUP($A191,Liste_J!$C$7:$G$234,4,0),"-")</f>
        <v>Réveillon</v>
      </c>
      <c r="D191" s="724">
        <f>IFERROR(VLOOKUP($A191,Liste_J!$C$7:$G$234,2,0),"-")</f>
        <v>26.2</v>
      </c>
      <c r="E191" s="724">
        <f>IFERROR(VLOOKUP($A191,'J1'!$B$6:$F$35,5,0),)</f>
        <v>0</v>
      </c>
      <c r="F191" s="724">
        <f>IFERROR(VLOOKUP($A191,'J2'!$B$6:$F$35,5,0),)</f>
        <v>0</v>
      </c>
      <c r="G191" s="724">
        <f>IFERROR(VLOOKUP($A191,'J3'!$B$6:$F$35,5,0),)</f>
        <v>0</v>
      </c>
      <c r="H191" s="724">
        <f>IFERROR(VLOOKUP($A191,'J4'!$B$6:$F$35,5,0),)</f>
        <v>0</v>
      </c>
      <c r="I191" s="724">
        <f>IFERROR(VLOOKUP($A191,'J5'!$B$6:$F$35,5,0),)</f>
        <v>0</v>
      </c>
      <c r="J191" s="724">
        <f>IFERROR(VLOOKUP($A191,'J6'!$B$6:$F$35,5,0),)</f>
        <v>0</v>
      </c>
      <c r="K191" s="724">
        <f>IFERROR(VLOOKUP($A191,'J7'!$B$6:$F$35,5,0),)</f>
        <v>0</v>
      </c>
      <c r="L191" s="724">
        <f>IFERROR(VLOOKUP($A191,'J8'!$B$6:$F$35,5,0),)</f>
        <v>0</v>
      </c>
      <c r="M191" s="724">
        <f>IFERROR(VLOOKUP($A191,'J9'!$B$6:$F$35,5,0),)</f>
        <v>0</v>
      </c>
      <c r="N191" s="724">
        <f>IFERROR(VLOOKUP($A191,'J10'!$B$6:$F$35,5,0),)</f>
        <v>0</v>
      </c>
      <c r="O191" s="724">
        <f t="shared" si="16"/>
        <v>0</v>
      </c>
      <c r="P191" s="724">
        <f t="shared" si="17"/>
        <v>0</v>
      </c>
      <c r="Q191" s="726">
        <f t="shared" si="18"/>
        <v>100</v>
      </c>
      <c r="R191" s="26"/>
    </row>
    <row r="192" spans="1:18" ht="15" customHeight="1" x14ac:dyDescent="0.35">
      <c r="A192" s="26" t="s">
        <v>251</v>
      </c>
      <c r="B192" s="724" t="str">
        <f>IFERROR(VLOOKUP($A192,Liste_J!$C$7:$G$234,5,0),"-")</f>
        <v>H</v>
      </c>
      <c r="C192" s="724" t="str">
        <f>IFERROR(VLOOKUP($A192,Liste_J!$C$7:$G$234,4,0),"-")</f>
        <v>Réveillon</v>
      </c>
      <c r="D192" s="724">
        <f>IFERROR(VLOOKUP($A192,Liste_J!$C$7:$G$234,2,0),"-")</f>
        <v>26.7</v>
      </c>
      <c r="E192" s="724">
        <f>IFERROR(VLOOKUP($A192,'J1'!$B$6:$F$35,5,0),)</f>
        <v>0</v>
      </c>
      <c r="F192" s="724">
        <f>IFERROR(VLOOKUP($A192,'J2'!$B$6:$F$35,5,0),)</f>
        <v>0</v>
      </c>
      <c r="G192" s="724">
        <f>IFERROR(VLOOKUP($A192,'J3'!$B$6:$F$35,5,0),)</f>
        <v>0</v>
      </c>
      <c r="H192" s="724">
        <f>IFERROR(VLOOKUP($A192,'J4'!$B$6:$F$35,5,0),)</f>
        <v>0</v>
      </c>
      <c r="I192" s="724">
        <f>IFERROR(VLOOKUP($A192,'J5'!$B$6:$F$35,5,0),)</f>
        <v>0</v>
      </c>
      <c r="J192" s="724">
        <f>IFERROR(VLOOKUP($A192,'J6'!$B$6:$F$35,5,0),)</f>
        <v>0</v>
      </c>
      <c r="K192" s="724">
        <f>IFERROR(VLOOKUP($A192,'J7'!$B$6:$F$35,5,0),)</f>
        <v>0</v>
      </c>
      <c r="L192" s="724">
        <f>IFERROR(VLOOKUP($A192,'J8'!$B$6:$F$35,5,0),)</f>
        <v>0</v>
      </c>
      <c r="M192" s="724">
        <f>IFERROR(VLOOKUP($A192,'J9'!$B$6:$F$35,5,0),)</f>
        <v>0</v>
      </c>
      <c r="N192" s="724">
        <f>IFERROR(VLOOKUP($A192,'J10'!$B$6:$F$35,5,0),)</f>
        <v>0</v>
      </c>
      <c r="O192" s="724">
        <f t="shared" si="16"/>
        <v>0</v>
      </c>
      <c r="P192" s="724">
        <f t="shared" si="17"/>
        <v>0</v>
      </c>
      <c r="Q192" s="726">
        <f t="shared" si="18"/>
        <v>100</v>
      </c>
      <c r="R192" s="26"/>
    </row>
    <row r="193" spans="1:18" ht="15" customHeight="1" x14ac:dyDescent="0.35">
      <c r="A193" s="26" t="s">
        <v>172</v>
      </c>
      <c r="B193" s="724" t="str">
        <f>IFERROR(VLOOKUP($A193,Liste_J!$C$7:$G$234,5,0),"-")</f>
        <v>H</v>
      </c>
      <c r="C193" s="724" t="str">
        <f>IFERROR(VLOOKUP($A193,Liste_J!$C$7:$G$234,4,0),"-")</f>
        <v>Réveillon</v>
      </c>
      <c r="D193" s="724">
        <f>IFERROR(VLOOKUP($A193,Liste_J!$C$7:$G$234,2,0),"-")</f>
        <v>23.2</v>
      </c>
      <c r="E193" s="724">
        <f>IFERROR(VLOOKUP($A193,'J1'!$B$6:$F$35,5,0),)</f>
        <v>0</v>
      </c>
      <c r="F193" s="724">
        <f>IFERROR(VLOOKUP($A193,'J2'!$B$6:$F$35,5,0),)</f>
        <v>0</v>
      </c>
      <c r="G193" s="724">
        <f>IFERROR(VLOOKUP($A193,'J3'!$B$6:$F$35,5,0),)</f>
        <v>0</v>
      </c>
      <c r="H193" s="724">
        <f>IFERROR(VLOOKUP($A193,'J4'!$B$6:$F$35,5,0),)</f>
        <v>0</v>
      </c>
      <c r="I193" s="724">
        <f>IFERROR(VLOOKUP($A193,'J5'!$B$6:$F$35,5,0),)</f>
        <v>0</v>
      </c>
      <c r="J193" s="724">
        <f>IFERROR(VLOOKUP($A193,'J6'!$B$6:$F$35,5,0),)</f>
        <v>0</v>
      </c>
      <c r="K193" s="724">
        <f>IFERROR(VLOOKUP($A193,'J7'!$B$6:$F$35,5,0),)</f>
        <v>0</v>
      </c>
      <c r="L193" s="724">
        <f>IFERROR(VLOOKUP($A193,'J8'!$B$6:$F$35,5,0),)</f>
        <v>0</v>
      </c>
      <c r="M193" s="724">
        <f>IFERROR(VLOOKUP($A193,'J9'!$B$6:$F$35,5,0),)</f>
        <v>0</v>
      </c>
      <c r="N193" s="724">
        <f>IFERROR(VLOOKUP($A193,'J10'!$B$6:$F$35,5,0),)</f>
        <v>0</v>
      </c>
      <c r="O193" s="724">
        <f t="shared" si="16"/>
        <v>0</v>
      </c>
      <c r="P193" s="724">
        <f t="shared" si="17"/>
        <v>0</v>
      </c>
      <c r="Q193" s="726">
        <f t="shared" si="18"/>
        <v>100</v>
      </c>
      <c r="R193" s="26"/>
    </row>
    <row r="194" spans="1:18" ht="15" customHeight="1" x14ac:dyDescent="0.35">
      <c r="A194" s="26" t="s">
        <v>245</v>
      </c>
      <c r="B194" s="724" t="str">
        <f>IFERROR(VLOOKUP($A194,Liste_J!$C$7:$G$234,5,0),"-")</f>
        <v>H</v>
      </c>
      <c r="C194" s="724" t="str">
        <f>IFERROR(VLOOKUP($A194,Liste_J!$C$7:$G$234,4,0),"-")</f>
        <v>Réveillon</v>
      </c>
      <c r="D194" s="724">
        <f>IFERROR(VLOOKUP($A194,Liste_J!$C$7:$G$234,2,0),"-")</f>
        <v>19.5</v>
      </c>
      <c r="E194" s="724">
        <f>IFERROR(VLOOKUP($A194,'J1'!$B$6:$F$35,5,0),)</f>
        <v>0</v>
      </c>
      <c r="F194" s="724">
        <f>IFERROR(VLOOKUP($A194,'J2'!$B$6:$F$35,5,0),)</f>
        <v>0</v>
      </c>
      <c r="G194" s="724">
        <f>IFERROR(VLOOKUP($A194,'J3'!$B$6:$F$35,5,0),)</f>
        <v>0</v>
      </c>
      <c r="H194" s="724">
        <f>IFERROR(VLOOKUP($A194,'J4'!$B$6:$F$35,5,0),)</f>
        <v>0</v>
      </c>
      <c r="I194" s="724">
        <f>IFERROR(VLOOKUP($A194,'J5'!$B$6:$F$35,5,0),)</f>
        <v>0</v>
      </c>
      <c r="J194" s="724">
        <f>IFERROR(VLOOKUP($A194,'J6'!$B$6:$F$35,5,0),)</f>
        <v>0</v>
      </c>
      <c r="K194" s="724">
        <f>IFERROR(VLOOKUP($A194,'J7'!$B$6:$F$35,5,0),)</f>
        <v>0</v>
      </c>
      <c r="L194" s="724">
        <f>IFERROR(VLOOKUP($A194,'J8'!$B$6:$F$35,5,0),)</f>
        <v>0</v>
      </c>
      <c r="M194" s="724">
        <f>IFERROR(VLOOKUP($A194,'J9'!$B$6:$F$35,5,0),)</f>
        <v>0</v>
      </c>
      <c r="N194" s="724">
        <f>IFERROR(VLOOKUP($A194,'J10'!$B$6:$F$35,5,0),)</f>
        <v>0</v>
      </c>
      <c r="O194" s="724">
        <f t="shared" si="16"/>
        <v>0</v>
      </c>
      <c r="P194" s="724">
        <f t="shared" si="17"/>
        <v>0</v>
      </c>
      <c r="Q194" s="726">
        <f t="shared" si="18"/>
        <v>100</v>
      </c>
      <c r="R194" s="26"/>
    </row>
    <row r="195" spans="1:18" ht="15" customHeight="1" x14ac:dyDescent="0.35">
      <c r="A195" s="26" t="s">
        <v>238</v>
      </c>
      <c r="B195" s="724" t="str">
        <f>IFERROR(VLOOKUP($A195,Liste_J!$C$7:$G$234,5,0),"-")</f>
        <v>H</v>
      </c>
      <c r="C195" s="724" t="str">
        <f>IFERROR(VLOOKUP($A195,Liste_J!$C$7:$G$234,4,0),"-")</f>
        <v>Réveillon</v>
      </c>
      <c r="D195" s="724">
        <f>IFERROR(VLOOKUP($A195,Liste_J!$C$7:$G$234,2,0),"-")</f>
        <v>17.5</v>
      </c>
      <c r="E195" s="724">
        <f>IFERROR(VLOOKUP($A195,'J1'!$B$6:$F$35,5,0),)</f>
        <v>0</v>
      </c>
      <c r="F195" s="724">
        <f>IFERROR(VLOOKUP($A195,'J2'!$B$6:$F$35,5,0),)</f>
        <v>0</v>
      </c>
      <c r="G195" s="724">
        <f>IFERROR(VLOOKUP($A195,'J3'!$B$6:$F$35,5,0),)</f>
        <v>0</v>
      </c>
      <c r="H195" s="724">
        <f>IFERROR(VLOOKUP($A195,'J4'!$B$6:$F$35,5,0),)</f>
        <v>0</v>
      </c>
      <c r="I195" s="724">
        <f>IFERROR(VLOOKUP($A195,'J5'!$B$6:$F$35,5,0),)</f>
        <v>0</v>
      </c>
      <c r="J195" s="724">
        <f>IFERROR(VLOOKUP($A195,'J6'!$B$6:$F$35,5,0),)</f>
        <v>0</v>
      </c>
      <c r="K195" s="724">
        <f>IFERROR(VLOOKUP($A195,'J7'!$B$6:$F$35,5,0),)</f>
        <v>0</v>
      </c>
      <c r="L195" s="724">
        <f>IFERROR(VLOOKUP($A195,'J8'!$B$6:$F$35,5,0),)</f>
        <v>0</v>
      </c>
      <c r="M195" s="724">
        <f>IFERROR(VLOOKUP($A195,'J9'!$B$6:$F$35,5,0),)</f>
        <v>0</v>
      </c>
      <c r="N195" s="724">
        <f>IFERROR(VLOOKUP($A195,'J10'!$B$6:$F$35,5,0),)</f>
        <v>0</v>
      </c>
      <c r="O195" s="724">
        <f t="shared" si="16"/>
        <v>0</v>
      </c>
      <c r="P195" s="724">
        <f t="shared" si="17"/>
        <v>0</v>
      </c>
      <c r="Q195" s="726">
        <f t="shared" si="18"/>
        <v>100</v>
      </c>
      <c r="R195" s="26"/>
    </row>
    <row r="196" spans="1:18" ht="15" customHeight="1" x14ac:dyDescent="0.35">
      <c r="A196" s="26" t="s">
        <v>291</v>
      </c>
      <c r="B196" s="724" t="str">
        <f>IFERROR(VLOOKUP($A196,Liste_J!$C$7:$G$234,5,0),"-")</f>
        <v>H</v>
      </c>
      <c r="C196" s="724" t="str">
        <f>IFERROR(VLOOKUP($A196,Liste_J!$C$7:$G$234,4,0),"-")</f>
        <v>Réveillon</v>
      </c>
      <c r="D196" s="724">
        <f>IFERROR(VLOOKUP($A196,Liste_J!$C$7:$G$234,2,0),"-")</f>
        <v>21.1</v>
      </c>
      <c r="E196" s="724">
        <f>IFERROR(VLOOKUP($A196,'J1'!$B$6:$F$35,5,0),)</f>
        <v>0</v>
      </c>
      <c r="F196" s="724">
        <f>IFERROR(VLOOKUP($A196,'J2'!$B$6:$F$35,5,0),)</f>
        <v>0</v>
      </c>
      <c r="G196" s="724">
        <f>IFERROR(VLOOKUP($A196,'J3'!$B$6:$F$35,5,0),)</f>
        <v>0</v>
      </c>
      <c r="H196" s="724">
        <f>IFERROR(VLOOKUP($A196,'J4'!$B$6:$F$35,5,0),)</f>
        <v>0</v>
      </c>
      <c r="I196" s="724">
        <f>IFERROR(VLOOKUP($A196,'J5'!$B$6:$F$35,5,0),)</f>
        <v>0</v>
      </c>
      <c r="J196" s="724">
        <f>IFERROR(VLOOKUP($A196,'J6'!$B$6:$F$35,5,0),)</f>
        <v>0</v>
      </c>
      <c r="K196" s="724">
        <f>IFERROR(VLOOKUP($A196,'J7'!$B$6:$F$35,5,0),)</f>
        <v>0</v>
      </c>
      <c r="L196" s="724">
        <f>IFERROR(VLOOKUP($A196,'J8'!$B$6:$F$35,5,0),)</f>
        <v>0</v>
      </c>
      <c r="M196" s="724">
        <f>IFERROR(VLOOKUP($A196,'J9'!$B$6:$F$35,5,0),)</f>
        <v>0</v>
      </c>
      <c r="N196" s="724">
        <f>IFERROR(VLOOKUP($A196,'J10'!$B$6:$F$35,5,0),)</f>
        <v>0</v>
      </c>
      <c r="O196" s="724">
        <f t="shared" si="16"/>
        <v>0</v>
      </c>
      <c r="P196" s="724">
        <f t="shared" si="17"/>
        <v>0</v>
      </c>
      <c r="Q196" s="726">
        <f t="shared" si="18"/>
        <v>100</v>
      </c>
      <c r="R196" s="26"/>
    </row>
    <row r="197" spans="1:18" ht="15" customHeight="1" x14ac:dyDescent="0.35">
      <c r="A197" s="26" t="s">
        <v>334</v>
      </c>
      <c r="B197" s="724" t="str">
        <f>IFERROR(VLOOKUP($A197,Liste_J!$C$7:$G$234,5,0),"-")</f>
        <v>H</v>
      </c>
      <c r="C197" s="724" t="str">
        <f>IFERROR(VLOOKUP($A197,Liste_J!$C$7:$G$234,4,0),"-")</f>
        <v>Réveillon</v>
      </c>
      <c r="D197" s="724">
        <f>IFERROR(VLOOKUP($A197,Liste_J!$C$7:$G$234,2,0),"-")</f>
        <v>17.3</v>
      </c>
      <c r="E197" s="724">
        <f>IFERROR(VLOOKUP($A197,'J1'!$B$6:$F$35,5,0),)</f>
        <v>0</v>
      </c>
      <c r="F197" s="724">
        <f>IFERROR(VLOOKUP($A197,'J2'!$B$6:$F$35,5,0),)</f>
        <v>0</v>
      </c>
      <c r="G197" s="724">
        <f>IFERROR(VLOOKUP($A197,'J3'!$B$6:$F$35,5,0),)</f>
        <v>0</v>
      </c>
      <c r="H197" s="724">
        <f>IFERROR(VLOOKUP($A197,'J4'!$B$6:$F$35,5,0),)</f>
        <v>0</v>
      </c>
      <c r="I197" s="724">
        <f>IFERROR(VLOOKUP($A197,'J5'!$B$6:$F$35,5,0),)</f>
        <v>0</v>
      </c>
      <c r="J197" s="724">
        <f>IFERROR(VLOOKUP($A197,'J6'!$B$6:$F$35,5,0),)</f>
        <v>0</v>
      </c>
      <c r="K197" s="724">
        <f>IFERROR(VLOOKUP($A197,'J7'!$B$6:$F$35,5,0),)</f>
        <v>0</v>
      </c>
      <c r="L197" s="724">
        <f>IFERROR(VLOOKUP($A197,'J8'!$B$6:$F$35,5,0),)</f>
        <v>0</v>
      </c>
      <c r="M197" s="724">
        <f>IFERROR(VLOOKUP($A197,'J9'!$B$6:$F$35,5,0),)</f>
        <v>0</v>
      </c>
      <c r="N197" s="724">
        <f>IFERROR(VLOOKUP($A197,'J10'!$B$6:$F$35,5,0),)</f>
        <v>0</v>
      </c>
      <c r="O197" s="724">
        <f t="shared" si="16"/>
        <v>0</v>
      </c>
      <c r="P197" s="724">
        <f t="shared" si="17"/>
        <v>0</v>
      </c>
      <c r="Q197" s="726">
        <f t="shared" si="18"/>
        <v>100</v>
      </c>
      <c r="R197" s="26"/>
    </row>
    <row r="198" spans="1:18" ht="15" customHeight="1" x14ac:dyDescent="0.35">
      <c r="A198" s="26" t="s">
        <v>366</v>
      </c>
      <c r="B198" s="724" t="str">
        <f>IFERROR(VLOOKUP($A198,Liste_J!$C$7:$G$234,5,0),"-")</f>
        <v>H</v>
      </c>
      <c r="C198" s="724" t="str">
        <f>IFERROR(VLOOKUP($A198,Liste_J!$C$7:$G$234,4,0),"-")</f>
        <v>Réveillon</v>
      </c>
      <c r="D198" s="724">
        <f>IFERROR(VLOOKUP($A198,Liste_J!$C$7:$G$234,2,0),"-")</f>
        <v>21</v>
      </c>
      <c r="E198" s="724">
        <f>IFERROR(VLOOKUP($A198,'J1'!$B$6:$F$35,5,0),)</f>
        <v>0</v>
      </c>
      <c r="F198" s="724">
        <f>IFERROR(VLOOKUP($A198,'J2'!$B$6:$F$35,5,0),)</f>
        <v>0</v>
      </c>
      <c r="G198" s="724">
        <f>IFERROR(VLOOKUP($A198,'J3'!$B$6:$F$35,5,0),)</f>
        <v>0</v>
      </c>
      <c r="H198" s="724">
        <f>IFERROR(VLOOKUP($A198,'J4'!$B$6:$F$35,5,0),)</f>
        <v>0</v>
      </c>
      <c r="I198" s="724">
        <f>IFERROR(VLOOKUP($A198,'J5'!$B$6:$F$35,5,0),)</f>
        <v>0</v>
      </c>
      <c r="J198" s="724">
        <f>IFERROR(VLOOKUP($A198,'J6'!$B$6:$F$35,5,0),)</f>
        <v>0</v>
      </c>
      <c r="K198" s="724">
        <f>IFERROR(VLOOKUP($A198,'J7'!$B$6:$F$35,5,0),)</f>
        <v>0</v>
      </c>
      <c r="L198" s="724">
        <f>IFERROR(VLOOKUP($A198,'J8'!$B$6:$F$35,5,0),)</f>
        <v>0</v>
      </c>
      <c r="M198" s="724">
        <f>IFERROR(VLOOKUP($A198,'J9'!$B$6:$F$35,5,0),)</f>
        <v>0</v>
      </c>
      <c r="N198" s="724">
        <f>IFERROR(VLOOKUP($A198,'J10'!$B$6:$F$35,5,0),)</f>
        <v>0</v>
      </c>
      <c r="O198" s="724">
        <f t="shared" si="16"/>
        <v>0</v>
      </c>
      <c r="P198" s="724">
        <f t="shared" si="17"/>
        <v>0</v>
      </c>
      <c r="Q198" s="726">
        <f t="shared" si="18"/>
        <v>100</v>
      </c>
      <c r="R198" s="26"/>
    </row>
    <row r="199" spans="1:18" ht="12.75" x14ac:dyDescent="0.35">
      <c r="A199" s="26" t="s">
        <v>428</v>
      </c>
      <c r="B199" s="724" t="str">
        <f>IFERROR(VLOOKUP($A199,Liste_J!$C$7:$G$234,5,0),"-")</f>
        <v>H</v>
      </c>
      <c r="C199" s="724" t="str">
        <f>IFERROR(VLOOKUP($A199,Liste_J!$C$7:$G$234,4,0),"-")</f>
        <v>Réveillon</v>
      </c>
      <c r="D199" s="724">
        <f>IFERROR(VLOOKUP($A199,Liste_J!$C$7:$G$234,2,0),"-")</f>
        <v>18.100000000000001</v>
      </c>
      <c r="E199" s="724">
        <f>IFERROR(VLOOKUP($A199,'J1'!$B$6:$F$35,5,0),)</f>
        <v>0</v>
      </c>
      <c r="F199" s="724">
        <f>IFERROR(VLOOKUP($A199,'J2'!$B$6:$F$35,5,0),)</f>
        <v>0</v>
      </c>
      <c r="G199" s="724">
        <f>IFERROR(VLOOKUP($A199,'J3'!$B$6:$F$35,5,0),)</f>
        <v>0</v>
      </c>
      <c r="H199" s="724">
        <f>IFERROR(VLOOKUP($A199,'J4'!$B$6:$F$35,5,0),)</f>
        <v>0</v>
      </c>
      <c r="I199" s="724">
        <f>IFERROR(VLOOKUP($A199,'J5'!$B$6:$F$35,5,0),)</f>
        <v>0</v>
      </c>
      <c r="J199" s="724">
        <f>IFERROR(VLOOKUP($A199,'J6'!$B$6:$F$35,5,0),)</f>
        <v>0</v>
      </c>
      <c r="K199" s="724">
        <f>IFERROR(VLOOKUP($A199,'J7'!$B$6:$F$35,5,0),)</f>
        <v>0</v>
      </c>
      <c r="L199" s="724">
        <f>IFERROR(VLOOKUP($A199,'J8'!$B$6:$F$35,5,0),)</f>
        <v>0</v>
      </c>
      <c r="M199" s="724">
        <f>IFERROR(VLOOKUP($A199,'J9'!$B$6:$F$35,5,0),)</f>
        <v>0</v>
      </c>
      <c r="N199" s="724">
        <f>IFERROR(VLOOKUP($A199,'J10'!$B$6:$F$35,5,0),)</f>
        <v>0</v>
      </c>
      <c r="O199" s="724">
        <f t="shared" si="16"/>
        <v>0</v>
      </c>
      <c r="P199" s="724">
        <f t="shared" si="17"/>
        <v>0</v>
      </c>
      <c r="Q199" s="726">
        <f t="shared" si="18"/>
        <v>100</v>
      </c>
    </row>
    <row r="200" spans="1:18" ht="12.75" x14ac:dyDescent="0.35">
      <c r="A200" s="26" t="s">
        <v>449</v>
      </c>
      <c r="B200" s="724" t="str">
        <f>IFERROR(VLOOKUP($A200,Liste_J!$C$7:$G$234,5,0),"-")</f>
        <v>H</v>
      </c>
      <c r="C200" s="724" t="str">
        <f>IFERROR(VLOOKUP($A200,Liste_J!$C$7:$G$234,4,0),"-")</f>
        <v>Réveillon</v>
      </c>
      <c r="D200" s="724">
        <f>IFERROR(VLOOKUP($A200,Liste_J!$C$7:$G$234,2,0),"-")</f>
        <v>54</v>
      </c>
      <c r="E200" s="724">
        <f>IFERROR(VLOOKUP($A200,'J1'!$B$6:$F$35,5,0),)</f>
        <v>0</v>
      </c>
      <c r="F200" s="724">
        <f>IFERROR(VLOOKUP($A200,'J2'!$B$6:$F$35,5,0),)</f>
        <v>0</v>
      </c>
      <c r="G200" s="724">
        <f>IFERROR(VLOOKUP($A200,'J3'!$B$6:$F$35,5,0),)</f>
        <v>0</v>
      </c>
      <c r="H200" s="724">
        <f>IFERROR(VLOOKUP($A200,'J4'!$B$6:$F$35,5,0),)</f>
        <v>0</v>
      </c>
      <c r="I200" s="724">
        <f>IFERROR(VLOOKUP($A200,'J5'!$B$6:$F$35,5,0),)</f>
        <v>0</v>
      </c>
      <c r="J200" s="724">
        <f>IFERROR(VLOOKUP($A200,'J6'!$B$6:$F$35,5,0),)</f>
        <v>0</v>
      </c>
      <c r="K200" s="724">
        <f>IFERROR(VLOOKUP($A200,'J7'!$B$6:$F$35,5,0),)</f>
        <v>0</v>
      </c>
      <c r="L200" s="724">
        <f>IFERROR(VLOOKUP($A200,'J8'!$B$6:$F$35,5,0),)</f>
        <v>0</v>
      </c>
      <c r="M200" s="724">
        <f>IFERROR(VLOOKUP($A200,'J9'!$B$6:$F$35,5,0),)</f>
        <v>0</v>
      </c>
      <c r="N200" s="724">
        <f>IFERROR(VLOOKUP($A200,'J10'!$B$6:$F$35,5,0),)</f>
        <v>0</v>
      </c>
      <c r="O200" s="724">
        <f t="shared" si="16"/>
        <v>0</v>
      </c>
      <c r="P200" s="724">
        <f t="shared" si="17"/>
        <v>0</v>
      </c>
      <c r="Q200" s="726">
        <f t="shared" si="18"/>
        <v>100</v>
      </c>
    </row>
    <row r="201" spans="1:18" ht="12.75" x14ac:dyDescent="0.35">
      <c r="A201" s="26" t="s">
        <v>462</v>
      </c>
      <c r="B201" s="724" t="str">
        <f>IFERROR(VLOOKUP($A201,Liste_J!$C$7:$G$234,5,0),"-")</f>
        <v>H</v>
      </c>
      <c r="C201" s="724" t="str">
        <f>IFERROR(VLOOKUP($A201,Liste_J!$C$7:$G$234,4,0),"-")</f>
        <v>Réveillon</v>
      </c>
      <c r="D201" s="724">
        <f>IFERROR(VLOOKUP($A201,Liste_J!$C$7:$G$234,2,0),"-")</f>
        <v>19.399999999999999</v>
      </c>
      <c r="E201" s="724">
        <f>IFERROR(VLOOKUP($A201,'J1'!$B$6:$F$35,5,0),)</f>
        <v>0</v>
      </c>
      <c r="F201" s="724">
        <f>IFERROR(VLOOKUP($A201,'J2'!$B$6:$F$35,5,0),)</f>
        <v>0</v>
      </c>
      <c r="G201" s="724">
        <f>IFERROR(VLOOKUP($A201,'J3'!$B$6:$F$35,5,0),)</f>
        <v>0</v>
      </c>
      <c r="H201" s="724">
        <f>IFERROR(VLOOKUP($A201,'J4'!$B$6:$F$35,5,0),)</f>
        <v>0</v>
      </c>
      <c r="I201" s="724">
        <f>IFERROR(VLOOKUP($A201,'J5'!$B$6:$F$35,5,0),)</f>
        <v>0</v>
      </c>
      <c r="J201" s="724">
        <f>IFERROR(VLOOKUP($A201,'J6'!$B$6:$F$35,5,0),)</f>
        <v>0</v>
      </c>
      <c r="K201" s="724">
        <f>IFERROR(VLOOKUP($A201,'J7'!$B$6:$F$35,5,0),)</f>
        <v>0</v>
      </c>
      <c r="L201" s="724">
        <f>IFERROR(VLOOKUP($A201,'J8'!$B$6:$F$35,5,0),)</f>
        <v>0</v>
      </c>
      <c r="M201" s="724">
        <f>IFERROR(VLOOKUP($A201,'J9'!$B$6:$F$35,5,0),)</f>
        <v>0</v>
      </c>
      <c r="N201" s="724">
        <f>IFERROR(VLOOKUP($A201,'J10'!$B$6:$F$35,5,0),)</f>
        <v>0</v>
      </c>
      <c r="O201" s="724">
        <f t="shared" ref="O201:O232" si="19">COUNTIF(E201:N201,"&gt;0")</f>
        <v>0</v>
      </c>
      <c r="P201" s="724">
        <f t="shared" si="17"/>
        <v>0</v>
      </c>
      <c r="Q201" s="726">
        <f t="shared" ref="Q201:Q232" si="20">IFERROR(RANK(P201,$P$9:$P$206),"")</f>
        <v>100</v>
      </c>
    </row>
    <row r="202" spans="1:18" ht="12.75" x14ac:dyDescent="0.35">
      <c r="A202" s="26" t="s">
        <v>479</v>
      </c>
      <c r="B202" s="724" t="str">
        <f>IFERROR(VLOOKUP($A202,Liste_J!$C$7:$G$234,5,0),"-")</f>
        <v>H</v>
      </c>
      <c r="C202" s="724" t="str">
        <f>IFERROR(VLOOKUP($A202,Liste_J!$C$7:$G$234,4,0),"-")</f>
        <v>Chevannes</v>
      </c>
      <c r="D202" s="724">
        <f>IFERROR(VLOOKUP($A202,Liste_J!$C$7:$G$234,2,0),"-")</f>
        <v>25</v>
      </c>
      <c r="E202" s="724">
        <f>IFERROR(VLOOKUP($A202,'J1'!$B$6:$F$35,5,0),)</f>
        <v>0</v>
      </c>
      <c r="F202" s="724">
        <f>IFERROR(VLOOKUP($A202,'J2'!$B$6:$F$35,5,0),)</f>
        <v>0</v>
      </c>
      <c r="G202" s="724">
        <f>IFERROR(VLOOKUP($A202,'J3'!$B$6:$F$35,5,0),)</f>
        <v>0</v>
      </c>
      <c r="H202" s="724">
        <f>IFERROR(VLOOKUP($A202,'J4'!$B$6:$F$35,5,0),)</f>
        <v>0</v>
      </c>
      <c r="I202" s="724">
        <f>IFERROR(VLOOKUP($A202,'J5'!$B$6:$F$35,5,0),)</f>
        <v>0</v>
      </c>
      <c r="J202" s="724">
        <f>IFERROR(VLOOKUP($A202,'J6'!$B$6:$F$35,5,0),)</f>
        <v>0</v>
      </c>
      <c r="K202" s="724">
        <f>IFERROR(VLOOKUP($A202,'J7'!$B$6:$F$35,5,0),)</f>
        <v>0</v>
      </c>
      <c r="L202" s="724">
        <f>IFERROR(VLOOKUP($A202,'J8'!$B$6:$F$35,5,0),)</f>
        <v>0</v>
      </c>
      <c r="M202" s="724">
        <f>IFERROR(VLOOKUP($A202,'J9'!$B$6:$F$35,5,0),)</f>
        <v>0</v>
      </c>
      <c r="N202" s="724">
        <f>IFERROR(VLOOKUP($A202,'J10'!$B$6:$F$35,5,0),)</f>
        <v>0</v>
      </c>
      <c r="O202" s="724">
        <f t="shared" si="19"/>
        <v>0</v>
      </c>
      <c r="P202" s="724">
        <f t="shared" si="17"/>
        <v>0</v>
      </c>
      <c r="Q202" s="726">
        <f t="shared" si="20"/>
        <v>100</v>
      </c>
    </row>
    <row r="203" spans="1:18" ht="12.75" x14ac:dyDescent="0.35">
      <c r="A203" s="687"/>
      <c r="B203" s="727"/>
      <c r="C203" s="727"/>
      <c r="D203" s="727"/>
      <c r="E203" s="727"/>
      <c r="F203" s="727"/>
      <c r="G203" s="727"/>
      <c r="H203" s="727"/>
      <c r="I203" s="727"/>
      <c r="J203" s="727"/>
      <c r="K203" s="727"/>
      <c r="L203" s="727"/>
      <c r="M203" s="727"/>
      <c r="N203" s="727"/>
      <c r="O203" s="727"/>
      <c r="P203" s="727"/>
      <c r="Q203" s="728"/>
    </row>
    <row r="204" spans="1:18" ht="12.75" x14ac:dyDescent="0.35">
      <c r="A204" s="688"/>
      <c r="B204" s="727"/>
      <c r="C204" s="727"/>
      <c r="D204" s="727"/>
      <c r="E204" s="727"/>
      <c r="F204" s="727"/>
      <c r="G204" s="727"/>
      <c r="H204" s="727"/>
      <c r="I204" s="727"/>
      <c r="J204" s="727"/>
      <c r="K204" s="727"/>
      <c r="L204" s="727"/>
      <c r="M204" s="727"/>
      <c r="N204" s="727"/>
      <c r="O204" s="727"/>
      <c r="P204" s="727"/>
      <c r="Q204" s="728"/>
    </row>
    <row r="205" spans="1:18" ht="12.75" x14ac:dyDescent="0.35">
      <c r="Q205" s="34"/>
    </row>
  </sheetData>
  <sortState xmlns:xlrd2="http://schemas.microsoft.com/office/spreadsheetml/2017/richdata2" ref="A9:Q202">
    <sortCondition ref="Q9:Q202"/>
  </sortState>
  <mergeCells count="6">
    <mergeCell ref="O6:Q6"/>
    <mergeCell ref="B6:M6"/>
    <mergeCell ref="O2:Q2"/>
    <mergeCell ref="A1:Q1"/>
    <mergeCell ref="A2:M2"/>
    <mergeCell ref="C3:D4"/>
  </mergeCells>
  <conditionalFormatting sqref="A87:A198">
    <cfRule type="expression" dxfId="200" priority="14">
      <formula>($H87="F")</formula>
    </cfRule>
  </conditionalFormatting>
  <conditionalFormatting sqref="C9:D64 A9:A86 B9:B204">
    <cfRule type="expression" dxfId="199" priority="55">
      <formula>"$D8&gt;36"</formula>
    </cfRule>
  </conditionalFormatting>
  <conditionalFormatting sqref="C9:H49 I9:N59 A9:A86 B9:B204 O9:Q204 C50:D64">
    <cfRule type="expression" dxfId="198" priority="9">
      <formula>$Q9=1</formula>
    </cfRule>
  </conditionalFormatting>
  <conditionalFormatting sqref="E4 M4:N4">
    <cfRule type="expression" dxfId="197" priority="18">
      <formula>$E$3&lt;&gt;$E$4</formula>
    </cfRule>
  </conditionalFormatting>
  <conditionalFormatting sqref="E50:H59 E60:N86">
    <cfRule type="expression" dxfId="196" priority="56">
      <formula>$Q50=1</formula>
    </cfRule>
  </conditionalFormatting>
  <pageMargins left="0.70866141732283472" right="0.70866141732283472" top="0.74803149606299213" bottom="0.74803149606299213" header="0.31496062992125984" footer="0.31496062992125984"/>
  <pageSetup paperSize="8" scale="87" fitToHeight="2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7">
    <pageSetUpPr fitToPage="1"/>
  </sheetPr>
  <dimension ref="A1:S140"/>
  <sheetViews>
    <sheetView topLeftCell="A5" workbookViewId="0">
      <selection activeCell="R14" sqref="A8:R14"/>
    </sheetView>
  </sheetViews>
  <sheetFormatPr baseColWidth="10" defaultRowHeight="13.15" x14ac:dyDescent="0.35"/>
  <cols>
    <col min="1" max="1" width="24.33203125" style="26" customWidth="1"/>
    <col min="2" max="2" width="6.46484375" style="6" customWidth="1"/>
    <col min="3" max="3" width="13.19921875" style="6" customWidth="1"/>
    <col min="4" max="4" width="11.53125" style="6"/>
    <col min="5" max="15" width="6.6640625" style="6" customWidth="1"/>
    <col min="16" max="16" width="7.46484375" style="41" customWidth="1"/>
    <col min="17" max="17" width="7.46484375" style="5" customWidth="1"/>
    <col min="18" max="18" width="5.6640625" customWidth="1"/>
  </cols>
  <sheetData>
    <row r="1" spans="1:19" ht="21" thickBot="1" x14ac:dyDescent="0.4">
      <c r="A1" s="827" t="str">
        <f>+Explications!A1</f>
        <v>CARRE D'AS 2025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9"/>
    </row>
    <row r="2" spans="1:19" ht="18" thickBot="1" x14ac:dyDescent="0.4">
      <c r="A2" s="887" t="str">
        <f>Explications!A2</f>
        <v xml:space="preserve">RESULTATS AU </v>
      </c>
      <c r="B2" s="888"/>
      <c r="C2" s="888"/>
      <c r="D2" s="888"/>
      <c r="E2" s="888"/>
      <c r="F2" s="888"/>
      <c r="G2" s="888"/>
      <c r="H2" s="888"/>
      <c r="I2" s="888"/>
      <c r="J2" s="888"/>
      <c r="K2" s="888"/>
      <c r="L2" s="888"/>
      <c r="M2" s="888"/>
      <c r="N2" s="70"/>
      <c r="O2" s="879">
        <f>+Explications!J2</f>
        <v>45922</v>
      </c>
      <c r="P2" s="880"/>
      <c r="Q2" s="880"/>
      <c r="R2" s="881"/>
    </row>
    <row r="3" spans="1:19" ht="17.649999999999999" x14ac:dyDescent="0.35">
      <c r="A3" s="59"/>
      <c r="B3" s="35"/>
      <c r="C3" s="884" t="s">
        <v>66</v>
      </c>
      <c r="D3" s="884"/>
      <c r="E3" s="42">
        <f>+'J1'!$S$19</f>
        <v>0</v>
      </c>
      <c r="F3" s="42">
        <f>+'J2'!$S$19</f>
        <v>23</v>
      </c>
      <c r="G3" s="42">
        <f>+'J3'!$S$19</f>
        <v>0</v>
      </c>
      <c r="H3" s="42">
        <f>+'J4'!$S$19</f>
        <v>33</v>
      </c>
      <c r="I3" s="42">
        <f>+'J5'!$S$19</f>
        <v>0</v>
      </c>
      <c r="J3" s="42">
        <f>+'J6'!$S$19</f>
        <v>12</v>
      </c>
      <c r="K3" s="42">
        <f>+'J7'!$S$19</f>
        <v>0</v>
      </c>
      <c r="L3" s="42">
        <f>+'J8'!$S$19</f>
        <v>0</v>
      </c>
      <c r="M3" s="42">
        <f>+'J9'!$S$19</f>
        <v>0</v>
      </c>
      <c r="N3" s="42">
        <f>+'J10'!$S$19</f>
        <v>0</v>
      </c>
      <c r="O3" s="42"/>
      <c r="P3" s="42">
        <f>SUM(E3:M3)</f>
        <v>68</v>
      </c>
      <c r="Q3" s="35"/>
      <c r="R3" s="60"/>
    </row>
    <row r="4" spans="1:19" x14ac:dyDescent="0.35">
      <c r="A4" s="27"/>
      <c r="C4" s="884"/>
      <c r="D4" s="884"/>
      <c r="E4" s="42">
        <f t="shared" ref="E4:N4" si="0">SUM(E9:E44)</f>
        <v>0</v>
      </c>
      <c r="F4" s="42">
        <f t="shared" si="0"/>
        <v>23</v>
      </c>
      <c r="G4" s="42">
        <f t="shared" si="0"/>
        <v>0</v>
      </c>
      <c r="H4" s="42">
        <f t="shared" si="0"/>
        <v>21</v>
      </c>
      <c r="I4" s="42">
        <f t="shared" si="0"/>
        <v>0</v>
      </c>
      <c r="J4" s="42">
        <f t="shared" si="0"/>
        <v>12</v>
      </c>
      <c r="K4" s="42">
        <f t="shared" si="0"/>
        <v>0</v>
      </c>
      <c r="L4" s="42">
        <f t="shared" si="0"/>
        <v>0</v>
      </c>
      <c r="M4" s="42">
        <f t="shared" si="0"/>
        <v>0</v>
      </c>
      <c r="N4" s="42">
        <f t="shared" si="0"/>
        <v>0</v>
      </c>
      <c r="O4" s="42"/>
      <c r="P4" s="42">
        <f>SUM(P9:P44)</f>
        <v>56</v>
      </c>
      <c r="R4" s="60"/>
    </row>
    <row r="5" spans="1:19" ht="13.5" thickBot="1" x14ac:dyDescent="0.4">
      <c r="A5" s="27"/>
      <c r="P5" s="61"/>
      <c r="R5" s="60"/>
    </row>
    <row r="6" spans="1:19" ht="18" thickBot="1" x14ac:dyDescent="0.4">
      <c r="A6" s="43" t="s">
        <v>52</v>
      </c>
      <c r="B6" s="877" t="s">
        <v>56</v>
      </c>
      <c r="C6" s="877"/>
      <c r="D6" s="877"/>
      <c r="E6" s="877"/>
      <c r="F6" s="877"/>
      <c r="G6" s="877"/>
      <c r="H6" s="877"/>
      <c r="I6" s="877"/>
      <c r="J6" s="877"/>
      <c r="K6" s="877"/>
      <c r="L6" s="877"/>
      <c r="M6" s="877"/>
      <c r="N6" s="69"/>
      <c r="O6" s="877">
        <v>2025</v>
      </c>
      <c r="P6" s="877"/>
      <c r="Q6" s="877"/>
      <c r="R6" s="878"/>
    </row>
    <row r="7" spans="1:19" s="25" customFormat="1" ht="13.5" thickBot="1" x14ac:dyDescent="0.4">
      <c r="A7" s="147"/>
      <c r="B7" s="148"/>
      <c r="C7" s="148"/>
      <c r="D7" s="148"/>
      <c r="E7" s="148" t="str">
        <f>+Explications!A34</f>
        <v>J1</v>
      </c>
      <c r="F7" s="148" t="str">
        <f>+Explications!B34</f>
        <v>J2</v>
      </c>
      <c r="G7" s="148" t="str">
        <f>+Explications!C34</f>
        <v>J3</v>
      </c>
      <c r="H7" s="148" t="str">
        <f>+Explications!D34</f>
        <v>J4</v>
      </c>
      <c r="I7" s="148" t="str">
        <f>+Explications!E34</f>
        <v>J5</v>
      </c>
      <c r="J7" s="148" t="str">
        <f>+Explications!F34</f>
        <v>J6</v>
      </c>
      <c r="K7" s="148" t="str">
        <f>+Explications!G34</f>
        <v>J7</v>
      </c>
      <c r="L7" s="148" t="str">
        <f>+Explications!H34</f>
        <v>J8</v>
      </c>
      <c r="M7" s="148" t="str">
        <f>+Explications!I34</f>
        <v>J9</v>
      </c>
      <c r="N7" s="148" t="str">
        <f>+Explications!J34</f>
        <v>J10</v>
      </c>
      <c r="O7" s="148"/>
      <c r="P7" s="148"/>
      <c r="Q7" s="149"/>
    </row>
    <row r="8" spans="1:19" ht="39.75" x14ac:dyDescent="0.35">
      <c r="A8" s="53" t="s">
        <v>1</v>
      </c>
      <c r="B8" s="33" t="s">
        <v>90</v>
      </c>
      <c r="C8" s="33" t="s">
        <v>77</v>
      </c>
      <c r="D8" s="50" t="s">
        <v>193</v>
      </c>
      <c r="E8" s="46">
        <f>+Explications!A35</f>
        <v>45748</v>
      </c>
      <c r="F8" s="46">
        <f>+Explications!B35</f>
        <v>45776</v>
      </c>
      <c r="G8" s="46">
        <f>+Explications!C35</f>
        <v>45790</v>
      </c>
      <c r="H8" s="46">
        <f>+Explications!D35</f>
        <v>45797</v>
      </c>
      <c r="I8" s="46">
        <f>+Explications!E35</f>
        <v>45803</v>
      </c>
      <c r="J8" s="46">
        <f>+Explications!F35</f>
        <v>45827</v>
      </c>
      <c r="K8" s="46">
        <f>+Explications!G35</f>
        <v>45911</v>
      </c>
      <c r="L8" s="46">
        <f>+Explications!H35</f>
        <v>45904</v>
      </c>
      <c r="M8" s="46">
        <f>+Explications!I35</f>
        <v>45916</v>
      </c>
      <c r="N8" s="46">
        <f>+Explications!J35</f>
        <v>45923</v>
      </c>
      <c r="O8" s="33" t="s">
        <v>187</v>
      </c>
      <c r="P8" s="33" t="s">
        <v>8</v>
      </c>
      <c r="Q8" s="33" t="s">
        <v>188</v>
      </c>
      <c r="R8" s="52" t="s">
        <v>195</v>
      </c>
    </row>
    <row r="9" spans="1:19" s="23" customFormat="1" x14ac:dyDescent="0.4">
      <c r="A9" s="7" t="s">
        <v>365</v>
      </c>
      <c r="B9" s="34" t="str">
        <f>IFERROR(VLOOKUP($A9,Liste_J!$C$7:$G$234,5,0),"-")</f>
        <v>H</v>
      </c>
      <c r="C9" s="34" t="str">
        <f>IFERROR(VLOOKUP($A9,Liste_J!$C$7:$G$234,4,0),"-")</f>
        <v>ASGAF</v>
      </c>
      <c r="D9" s="34">
        <f>IFERROR(VLOOKUP($A9,Liste_J!$C$7:$G$234,2,0),"-")</f>
        <v>54</v>
      </c>
      <c r="E9" s="34" t="str">
        <f>IFERROR(VLOOKUP($A9,'J1'!$P$7:$S$18,4,0),"")</f>
        <v/>
      </c>
      <c r="F9" s="34">
        <f>IFERROR(VLOOKUP($A9,'J2'!$P$7:$S$18,4,0),"")</f>
        <v>12</v>
      </c>
      <c r="G9" s="34" t="str">
        <f>IFERROR(VLOOKUP($A9,'J3'!$P$7:$S$18,4,0),"")</f>
        <v/>
      </c>
      <c r="H9" s="34" t="str">
        <f>IFERROR(VLOOKUP($A9,'J4'!$P$7:$S$18,4,0),"")</f>
        <v/>
      </c>
      <c r="I9" s="34" t="str">
        <f>IFERROR(VLOOKUP($A9,'J5'!$P$7:$S$18,4,0),"")</f>
        <v/>
      </c>
      <c r="J9" s="34" t="str">
        <f>IFERROR(VLOOKUP($A9,'J6'!$P$7:$S$18,4,0),"")</f>
        <v/>
      </c>
      <c r="K9" s="34" t="str">
        <f>IFERROR(VLOOKUP($A9,'J7'!$P$7:$S$18,4,0),"")</f>
        <v/>
      </c>
      <c r="L9" s="34" t="str">
        <f>IFERROR(VLOOKUP($A9,'J8'!$P$7:$S$18,4,0),"")</f>
        <v/>
      </c>
      <c r="M9" s="34" t="str">
        <f>IFERROR(VLOOKUP($A9,'J9'!$P$7:$S$18,4,0),"")</f>
        <v/>
      </c>
      <c r="N9" s="34" t="str">
        <f>IFERROR(VLOOKUP($A9,'J10'!$P$7:$S$18,4,0),"")</f>
        <v/>
      </c>
      <c r="O9" s="40">
        <f t="shared" ref="O9:O38" si="1">COUNTIF(E9:N9,"&lt;31")</f>
        <v>1</v>
      </c>
      <c r="P9" s="34">
        <f t="shared" ref="P9:P38" si="2">SUM(E9:N9)</f>
        <v>12</v>
      </c>
      <c r="Q9" s="34">
        <f t="shared" ref="Q9:Q38" si="3">RANK(P9,$P$9:$P$42)</f>
        <v>1</v>
      </c>
      <c r="R9" s="51"/>
    </row>
    <row r="10" spans="1:19" s="8" customFormat="1" ht="12.75" x14ac:dyDescent="0.35">
      <c r="A10" s="7" t="s">
        <v>429</v>
      </c>
      <c r="B10" s="34" t="str">
        <f>IFERROR(VLOOKUP($A10,Liste_J!$C$7:$G$234,5,0),"-")</f>
        <v>H</v>
      </c>
      <c r="C10" s="34" t="str">
        <f>IFERROR(VLOOKUP($A10,Liste_J!$C$7:$G$234,4,0),"-")</f>
        <v>Chevannes</v>
      </c>
      <c r="D10" s="34">
        <f>IFERROR(VLOOKUP($A10,Liste_J!$C$7:$G$234,2,0),"-")</f>
        <v>39.4</v>
      </c>
      <c r="E10" s="34" t="str">
        <f>IFERROR(VLOOKUP($A10,'J1'!$P$7:$S$18,4,0),"")</f>
        <v/>
      </c>
      <c r="F10" s="34" t="str">
        <f>IFERROR(VLOOKUP($A10,'J2'!$P$7:$S$18,4,0),"")</f>
        <v/>
      </c>
      <c r="G10" s="34" t="str">
        <f>IFERROR(VLOOKUP($A10,'J3'!$P$7:$S$18,4,0),"")</f>
        <v/>
      </c>
      <c r="H10" s="747" t="str">
        <f>IFERROR(VLOOKUP($A10,'J4'!$P$7:$S$18,4,0),"")</f>
        <v/>
      </c>
      <c r="I10" s="34" t="str">
        <f>IFERROR(VLOOKUP($A10,'J5'!$P$7:$S$18,4,0),"")</f>
        <v/>
      </c>
      <c r="J10" s="34">
        <f>IFERROR(VLOOKUP($A10,'J6'!$P$7:$S$18,4,0),"")</f>
        <v>12</v>
      </c>
      <c r="K10" s="34" t="str">
        <f>IFERROR(VLOOKUP($A10,'J7'!$P$7:$S$18,4,0),"")</f>
        <v/>
      </c>
      <c r="L10" s="736" t="str">
        <f>IFERROR(VLOOKUP($A10,'J8'!$P$7:$S$18,4,0),"")</f>
        <v/>
      </c>
      <c r="M10" s="34" t="str">
        <f>IFERROR(VLOOKUP($A10,'J9'!$P$7:$S$18,4,0),"")</f>
        <v/>
      </c>
      <c r="N10" s="34" t="str">
        <f>IFERROR(VLOOKUP($A10,'J10'!$P$7:$S$18,4,0),"")</f>
        <v/>
      </c>
      <c r="O10" s="40">
        <f t="shared" si="1"/>
        <v>1</v>
      </c>
      <c r="P10" s="34">
        <f t="shared" si="2"/>
        <v>12</v>
      </c>
      <c r="Q10" s="34">
        <f t="shared" si="3"/>
        <v>1</v>
      </c>
      <c r="R10" s="51"/>
    </row>
    <row r="11" spans="1:19" ht="12.75" x14ac:dyDescent="0.35">
      <c r="A11" s="27" t="s">
        <v>440</v>
      </c>
      <c r="B11" s="34" t="str">
        <f>IFERROR(VLOOKUP($A11,Liste_J!$C$7:$G$234,5,0),"-")</f>
        <v>H</v>
      </c>
      <c r="C11" s="34" t="str">
        <f>IFERROR(VLOOKUP($A11,Liste_J!$C$7:$G$234,4,0),"-")</f>
        <v>ASGAF</v>
      </c>
      <c r="D11" s="34">
        <f>IFERROR(VLOOKUP($A11,Liste_J!$C$7:$G$234,2,0),"-")</f>
        <v>48</v>
      </c>
      <c r="E11" s="34" t="str">
        <f>IFERROR(VLOOKUP($A11,'J1'!$P$7:$S$18,4,0),"")</f>
        <v/>
      </c>
      <c r="F11" s="34" t="str">
        <f>IFERROR(VLOOKUP($A11,'J2'!$P$7:$S$18,4,0),"")</f>
        <v/>
      </c>
      <c r="G11" s="34" t="str">
        <f>IFERROR(VLOOKUP($A11,'J3'!$P$7:$S$18,4,0),"")</f>
        <v/>
      </c>
      <c r="H11" s="34">
        <f>IFERROR(VLOOKUP($A11,'J4'!$P$7:$S$18,4,0),"")</f>
        <v>11</v>
      </c>
      <c r="I11" s="34" t="str">
        <f>IFERROR(VLOOKUP($A11,'J5'!$P$7:$S$18,4,0),"")</f>
        <v/>
      </c>
      <c r="J11" s="34" t="str">
        <f>IFERROR(VLOOKUP($A11,'J6'!$P$7:$S$18,4,0),"")</f>
        <v/>
      </c>
      <c r="K11" s="34" t="str">
        <f>IFERROR(VLOOKUP($A11,'J7'!$P$7:$S$18,4,0),"")</f>
        <v/>
      </c>
      <c r="L11" s="736" t="str">
        <f>IFERROR(VLOOKUP($A11,'J8'!$P$7:$S$18,4,0),"")</f>
        <v/>
      </c>
      <c r="M11" s="34" t="str">
        <f>IFERROR(VLOOKUP($A11,'J9'!$P$7:$S$18,4,0),"")</f>
        <v/>
      </c>
      <c r="N11" s="34" t="str">
        <f>IFERROR(VLOOKUP($A11,'J10'!$P$7:$S$18,4,0),"")</f>
        <v/>
      </c>
      <c r="O11" s="40">
        <f t="shared" si="1"/>
        <v>1</v>
      </c>
      <c r="P11" s="34">
        <f t="shared" si="2"/>
        <v>11</v>
      </c>
      <c r="Q11" s="34">
        <f t="shared" si="3"/>
        <v>3</v>
      </c>
      <c r="R11" s="51"/>
    </row>
    <row r="12" spans="1:19" ht="12.75" x14ac:dyDescent="0.35">
      <c r="A12" s="7" t="s">
        <v>301</v>
      </c>
      <c r="B12" s="34" t="str">
        <f>IFERROR(VLOOKUP($A12,Liste_J!$C$7:$G$234,5,0),"-")</f>
        <v>H</v>
      </c>
      <c r="C12" s="34" t="str">
        <f>IFERROR(VLOOKUP($A12,Liste_J!$C$7:$G$234,4,0),"-")</f>
        <v>ASGAF</v>
      </c>
      <c r="D12" s="34">
        <f>IFERROR(VLOOKUP($A12,Liste_J!$C$7:$G$234,2,0),"-")</f>
        <v>38.9</v>
      </c>
      <c r="E12" s="34" t="str">
        <f>IFERROR(VLOOKUP($A12,'J1'!$P$7:$S$18,4,0),"")</f>
        <v/>
      </c>
      <c r="F12" s="34">
        <f>IFERROR(VLOOKUP($A12,'J2'!$P$7:$S$18,4,0),"")</f>
        <v>11</v>
      </c>
      <c r="G12" s="34" t="str">
        <f>IFERROR(VLOOKUP($A12,'J3'!$P$7:$S$18,4,0),"")</f>
        <v/>
      </c>
      <c r="H12" s="34" t="str">
        <f>IFERROR(VLOOKUP($A12,'J4'!$P$7:$S$18,4,0),"")</f>
        <v/>
      </c>
      <c r="I12" s="34" t="str">
        <f>IFERROR(VLOOKUP($A12,'J5'!$P$7:$S$18,4,0),"")</f>
        <v/>
      </c>
      <c r="J12" s="34" t="str">
        <f>IFERROR(VLOOKUP($A12,'J6'!$P$7:$S$18,4,0),"")</f>
        <v/>
      </c>
      <c r="K12" s="34" t="str">
        <f>IFERROR(VLOOKUP($A12,'J7'!$P$7:$S$18,4,0),"")</f>
        <v/>
      </c>
      <c r="L12" s="736" t="str">
        <f>IFERROR(VLOOKUP($A12,'J8'!$P$7:$S$18,4,0),"")</f>
        <v/>
      </c>
      <c r="M12" s="34" t="str">
        <f>IFERROR(VLOOKUP($A12,'J9'!$P$7:$S$18,4,0),"")</f>
        <v/>
      </c>
      <c r="N12" s="34" t="str">
        <f>IFERROR(VLOOKUP($A12,'J10'!$P$7:$S$18,4,0),"")</f>
        <v/>
      </c>
      <c r="O12" s="40">
        <f t="shared" si="1"/>
        <v>1</v>
      </c>
      <c r="P12" s="34">
        <f t="shared" si="2"/>
        <v>11</v>
      </c>
      <c r="Q12" s="34">
        <f t="shared" si="3"/>
        <v>3</v>
      </c>
      <c r="R12" s="51"/>
    </row>
    <row r="13" spans="1:19" ht="12.75" x14ac:dyDescent="0.35">
      <c r="A13" s="687" t="s">
        <v>271</v>
      </c>
      <c r="B13" s="724" t="str">
        <f>IFERROR(VLOOKUP($A13,Liste_J!$C$7:$G$234,5,0),"-")</f>
        <v>H</v>
      </c>
      <c r="C13" s="724" t="str">
        <f>IFERROR(VLOOKUP($A13,Liste_J!$C$7:$G$234,4,0),"-")</f>
        <v>Chevry</v>
      </c>
      <c r="D13" s="724">
        <f>IFERROR(VLOOKUP($A13,Liste_J!$C$7:$G$234,2,0),"-")</f>
        <v>44.3</v>
      </c>
      <c r="E13" s="724" t="str">
        <f>IFERROR(VLOOKUP($A13,'J1'!$P$7:$S$18,4,0),"")</f>
        <v/>
      </c>
      <c r="F13" s="747" t="str">
        <f>IFERROR(VLOOKUP($A13,'J2'!$P$7:$S$18,4,0),"")</f>
        <v/>
      </c>
      <c r="G13" s="724" t="str">
        <f>IFERROR(VLOOKUP($A13,'J3'!$P$7:$S$18,4,0),"")</f>
        <v/>
      </c>
      <c r="H13" s="724">
        <f>IFERROR(VLOOKUP($A13,'J4'!$P$7:$S$18,4,0),"")</f>
        <v>10</v>
      </c>
      <c r="I13" s="724" t="str">
        <f>IFERROR(VLOOKUP($A13,'J5'!$P$7:$S$18,4,0),"")</f>
        <v/>
      </c>
      <c r="J13" s="724" t="str">
        <f>IFERROR(VLOOKUP($A13,'J6'!$P$7:$S$18,4,0),"")</f>
        <v/>
      </c>
      <c r="K13" s="724" t="str">
        <f>IFERROR(VLOOKUP($A13,'J7'!$P$7:$S$18,4,0),"")</f>
        <v/>
      </c>
      <c r="L13" s="747" t="str">
        <f>IFERROR(VLOOKUP($A13,'J8'!$P$7:$S$18,4,0),"")</f>
        <v/>
      </c>
      <c r="M13" s="724" t="str">
        <f>IFERROR(VLOOKUP($A13,'J9'!$P$7:$S$18,4,0),"")</f>
        <v/>
      </c>
      <c r="N13" s="724" t="str">
        <f>IFERROR(VLOOKUP($A13,'J10'!$P$7:$S$18,4,0),"")</f>
        <v/>
      </c>
      <c r="O13" s="40">
        <f t="shared" si="1"/>
        <v>1</v>
      </c>
      <c r="P13" s="724">
        <f t="shared" si="2"/>
        <v>10</v>
      </c>
      <c r="Q13" s="724">
        <f t="shared" si="3"/>
        <v>5</v>
      </c>
      <c r="R13" s="726"/>
      <c r="S13" s="8" t="s">
        <v>484</v>
      </c>
    </row>
    <row r="14" spans="1:19" ht="12.75" x14ac:dyDescent="0.35">
      <c r="A14" s="687" t="s">
        <v>438</v>
      </c>
      <c r="B14" s="724" t="str">
        <f>IFERROR(VLOOKUP($A14,Liste_J!$C$7:$G$234,5,0),"-")</f>
        <v>H</v>
      </c>
      <c r="C14" s="724" t="str">
        <f>IFERROR(VLOOKUP($A14,Liste_J!$C$7:$G$234,4,0),"-")</f>
        <v>Chevry</v>
      </c>
      <c r="D14" s="724">
        <f>IFERROR(VLOOKUP($A14,Liste_J!$C$7:$G$234,2,0),"-")</f>
        <v>37.700000000000003</v>
      </c>
      <c r="E14" s="724" t="str">
        <f>IFERROR(VLOOKUP($A14,'J1'!$P$7:$S$18,4,0),"")</f>
        <v/>
      </c>
      <c r="F14" s="747" t="str">
        <f>IFERROR(VLOOKUP($A14,'J2'!$P$7:$S$18,4,0),"")</f>
        <v/>
      </c>
      <c r="G14" s="724" t="str">
        <f>IFERROR(VLOOKUP($A14,'J3'!$P$7:$S$18,4,0),"")</f>
        <v/>
      </c>
      <c r="H14" s="750"/>
      <c r="I14" s="724" t="str">
        <f>IFERROR(VLOOKUP($A14,'J5'!$P$7:$S$18,4,0),"")</f>
        <v/>
      </c>
      <c r="J14" s="724" t="str">
        <f>IFERROR(VLOOKUP($A14,'J6'!$P$7:$S$18,4,0),"")</f>
        <v/>
      </c>
      <c r="K14" s="747" t="str">
        <f>IFERROR(VLOOKUP($A14,'J7'!$P$7:$S$18,4,0),"")</f>
        <v/>
      </c>
      <c r="L14" s="747" t="str">
        <f>IFERROR(VLOOKUP($A14,'J8'!$P$7:$S$18,4,0),"")</f>
        <v/>
      </c>
      <c r="M14" s="724" t="str">
        <f>IFERROR(VLOOKUP($A14,'J9'!$P$7:$S$18,4,0),"")</f>
        <v/>
      </c>
      <c r="N14" s="724" t="str">
        <f>IFERROR(VLOOKUP($A14,'J10'!$P$7:$S$18,4,0),"")</f>
        <v/>
      </c>
      <c r="O14" s="40">
        <f t="shared" si="1"/>
        <v>0</v>
      </c>
      <c r="P14" s="724">
        <f t="shared" si="2"/>
        <v>0</v>
      </c>
      <c r="Q14" s="724">
        <f t="shared" si="3"/>
        <v>6</v>
      </c>
      <c r="R14" s="726"/>
      <c r="S14" s="8" t="s">
        <v>484</v>
      </c>
    </row>
    <row r="15" spans="1:19" ht="12.75" x14ac:dyDescent="0.35">
      <c r="A15" s="688" t="s">
        <v>164</v>
      </c>
      <c r="B15" s="747" t="str">
        <f>IFERROR(VLOOKUP($A15,Liste_J!$C$7:$G$234,5,0),"-")</f>
        <v>H</v>
      </c>
      <c r="C15" s="747" t="str">
        <f>IFERROR(VLOOKUP($A15,Liste_J!$C$7:$G$234,4,0),"-")</f>
        <v>Chevry</v>
      </c>
      <c r="D15" s="747">
        <f>IFERROR(VLOOKUP($A15,Liste_J!$C$7:$G$234,2,0),"-")</f>
        <v>43</v>
      </c>
      <c r="E15" s="747" t="str">
        <f>IFERROR(VLOOKUP($A15,'J1'!$P$7:$S$18,4,0),"")</f>
        <v/>
      </c>
      <c r="F15" s="747" t="str">
        <f>IFERROR(VLOOKUP($A15,'J2'!$P$7:$S$18,4,0),"")</f>
        <v/>
      </c>
      <c r="G15" s="747" t="str">
        <f>IFERROR(VLOOKUP($A15,'J3'!$P$7:$S$18,4,0),"")</f>
        <v/>
      </c>
      <c r="H15" s="747" t="str">
        <f>IFERROR(VLOOKUP($A15,'J4'!$P$7:$S$18,4,0),"")</f>
        <v/>
      </c>
      <c r="I15" s="747" t="str">
        <f>IFERROR(VLOOKUP($A15,'J5'!$P$7:$S$18,4,0),"")</f>
        <v/>
      </c>
      <c r="J15" s="747" t="str">
        <f>IFERROR(VLOOKUP($A15,'J6'!$P$7:$S$18,4,0),"")</f>
        <v/>
      </c>
      <c r="K15" s="747" t="str">
        <f>IFERROR(VLOOKUP($A15,'J7'!$P$7:$S$18,4,0),"")</f>
        <v/>
      </c>
      <c r="L15" s="747" t="str">
        <f>IFERROR(VLOOKUP($A15,'J8'!$P$7:$S$18,4,0),"")</f>
        <v/>
      </c>
      <c r="M15" s="747" t="str">
        <f>IFERROR(VLOOKUP($A15,'J9'!$P$7:$S$18,4,0),"")</f>
        <v/>
      </c>
      <c r="N15" s="747" t="str">
        <f>IFERROR(VLOOKUP($A15,'J10'!$P$7:$S$18,4,0),"")</f>
        <v/>
      </c>
      <c r="O15" s="40">
        <f t="shared" si="1"/>
        <v>0</v>
      </c>
      <c r="P15" s="747">
        <f t="shared" si="2"/>
        <v>0</v>
      </c>
      <c r="Q15" s="747">
        <f t="shared" si="3"/>
        <v>6</v>
      </c>
      <c r="R15" s="749"/>
    </row>
    <row r="16" spans="1:19" ht="12.75" x14ac:dyDescent="0.35">
      <c r="A16" s="688" t="s">
        <v>270</v>
      </c>
      <c r="B16" s="747" t="str">
        <f>IFERROR(VLOOKUP($A16,Liste_J!$C$7:$G$234,5,0),"-")</f>
        <v>H</v>
      </c>
      <c r="C16" s="747" t="str">
        <f>IFERROR(VLOOKUP($A16,Liste_J!$C$7:$G$234,4,0),"-")</f>
        <v>Chevry</v>
      </c>
      <c r="D16" s="747">
        <f>IFERROR(VLOOKUP($A16,Liste_J!$C$7:$G$234,2,0),"-")</f>
        <v>39.6</v>
      </c>
      <c r="E16" s="747" t="str">
        <f>IFERROR(VLOOKUP($A16,'J1'!$P$7:$S$18,4,0),"")</f>
        <v/>
      </c>
      <c r="F16" s="747" t="str">
        <f>IFERROR(VLOOKUP($A16,'J2'!$P$7:$S$18,4,0),"")</f>
        <v/>
      </c>
      <c r="G16" s="747" t="str">
        <f>IFERROR(VLOOKUP($A16,'J3'!$P$7:$S$18,4,0),"")</f>
        <v/>
      </c>
      <c r="H16" s="747" t="str">
        <f>IFERROR(VLOOKUP($A16,'J4'!$P$7:$S$18,4,0),"")</f>
        <v/>
      </c>
      <c r="I16" s="747" t="str">
        <f>IFERROR(VLOOKUP($A16,'J5'!$P$7:$S$18,4,0),"")</f>
        <v/>
      </c>
      <c r="J16" s="747" t="str">
        <f>IFERROR(VLOOKUP($A16,'J6'!$P$7:$S$18,4,0),"")</f>
        <v/>
      </c>
      <c r="K16" s="747" t="str">
        <f>IFERROR(VLOOKUP($A16,'J7'!$P$7:$S$18,4,0),"")</f>
        <v/>
      </c>
      <c r="L16" s="747" t="str">
        <f>IFERROR(VLOOKUP($A16,'J8'!$P$7:$S$18,4,0),"")</f>
        <v/>
      </c>
      <c r="M16" s="747" t="str">
        <f>IFERROR(VLOOKUP($A16,'J9'!$P$7:$S$18,4,0),"")</f>
        <v/>
      </c>
      <c r="N16" s="747" t="str">
        <f>IFERROR(VLOOKUP($A16,'J10'!$P$7:$S$18,4,0),"")</f>
        <v/>
      </c>
      <c r="O16" s="40">
        <f t="shared" si="1"/>
        <v>0</v>
      </c>
      <c r="P16" s="747">
        <f t="shared" si="2"/>
        <v>0</v>
      </c>
      <c r="Q16" s="747">
        <f t="shared" si="3"/>
        <v>6</v>
      </c>
      <c r="R16" s="749"/>
    </row>
    <row r="17" spans="1:18" ht="12.75" x14ac:dyDescent="0.35">
      <c r="A17" s="687" t="s">
        <v>166</v>
      </c>
      <c r="B17" s="747" t="str">
        <f>IFERROR(VLOOKUP($A17,Liste_J!$C$7:$G$234,5,0),"-")</f>
        <v>H</v>
      </c>
      <c r="C17" s="747" t="str">
        <f>IFERROR(VLOOKUP($A17,Liste_J!$C$7:$G$234,4,0),"-")</f>
        <v>ASGAF</v>
      </c>
      <c r="D17" s="747">
        <f>IFERROR(VLOOKUP($A17,Liste_J!$C$7:$G$234,2,0),"-")</f>
        <v>39</v>
      </c>
      <c r="E17" s="747" t="str">
        <f>IFERROR(VLOOKUP($A17,'J1'!$P$7:$S$18,4,0),"")</f>
        <v/>
      </c>
      <c r="F17" s="747" t="str">
        <f>IFERROR(VLOOKUP($A17,'J2'!$P$7:$S$18,4,0),"")</f>
        <v/>
      </c>
      <c r="G17" s="747" t="str">
        <f>IFERROR(VLOOKUP($A17,'J3'!$P$7:$S$18,4,0),"")</f>
        <v/>
      </c>
      <c r="H17" s="747" t="str">
        <f>IFERROR(VLOOKUP($A17,'J4'!$P$7:$S$18,4,0),"")</f>
        <v/>
      </c>
      <c r="I17" s="747" t="str">
        <f>IFERROR(VLOOKUP($A17,'J5'!$P$7:$S$18,4,0),"")</f>
        <v/>
      </c>
      <c r="J17" s="747" t="str">
        <f>IFERROR(VLOOKUP($A17,'J6'!$P$7:$S$18,4,0),"")</f>
        <v/>
      </c>
      <c r="K17" s="747" t="str">
        <f>IFERROR(VLOOKUP($A17,'J7'!$P$7:$S$18,4,0),"")</f>
        <v/>
      </c>
      <c r="L17" s="747" t="str">
        <f>IFERROR(VLOOKUP($A17,'J8'!$P$7:$S$18,4,0),"")</f>
        <v/>
      </c>
      <c r="M17" s="747" t="str">
        <f>IFERROR(VLOOKUP($A17,'J9'!$P$7:$S$18,4,0),"")</f>
        <v/>
      </c>
      <c r="N17" s="747" t="str">
        <f>IFERROR(VLOOKUP($A17,'J10'!$P$7:$S$18,4,0),"")</f>
        <v/>
      </c>
      <c r="O17" s="40">
        <f t="shared" si="1"/>
        <v>0</v>
      </c>
      <c r="P17" s="747">
        <f t="shared" si="2"/>
        <v>0</v>
      </c>
      <c r="Q17" s="747">
        <f t="shared" si="3"/>
        <v>6</v>
      </c>
      <c r="R17" s="749"/>
    </row>
    <row r="18" spans="1:18" ht="12.75" x14ac:dyDescent="0.35">
      <c r="A18" s="26" t="s">
        <v>174</v>
      </c>
      <c r="B18" s="747" t="str">
        <f>IFERROR(VLOOKUP($A18,Liste_J!$C$7:$G$234,5,0),"-")</f>
        <v>H</v>
      </c>
      <c r="C18" s="747" t="str">
        <f>IFERROR(VLOOKUP($A18,Liste_J!$C$7:$G$234,4,0),"-")</f>
        <v>ASGAF</v>
      </c>
      <c r="D18" s="747">
        <f>IFERROR(VLOOKUP($A18,Liste_J!$C$7:$G$234,2,0),"-")</f>
        <v>36</v>
      </c>
      <c r="E18" s="747" t="str">
        <f>IFERROR(VLOOKUP($A18,'J1'!$P$7:$S$18,4,0),"")</f>
        <v/>
      </c>
      <c r="F18" s="747" t="str">
        <f>IFERROR(VLOOKUP($A18,'J2'!$P$7:$S$18,4,0),"")</f>
        <v/>
      </c>
      <c r="G18" s="747" t="str">
        <f>IFERROR(VLOOKUP($A18,'J3'!$P$7:$S$18,4,0),"")</f>
        <v/>
      </c>
      <c r="H18" s="747" t="str">
        <f>IFERROR(VLOOKUP($A18,'J4'!$P$7:$S$18,4,0),"")</f>
        <v/>
      </c>
      <c r="I18" s="747" t="str">
        <f>IFERROR(VLOOKUP($A18,'J5'!$P$7:$S$18,4,0),"")</f>
        <v/>
      </c>
      <c r="J18" s="747" t="str">
        <f>IFERROR(VLOOKUP($A18,'J6'!$P$7:$S$18,4,0),"")</f>
        <v/>
      </c>
      <c r="K18" s="747" t="str">
        <f>IFERROR(VLOOKUP($A18,'J7'!$P$7:$S$18,4,0),"")</f>
        <v/>
      </c>
      <c r="L18" s="747" t="str">
        <f>IFERROR(VLOOKUP($A18,'J8'!$P$7:$S$18,4,0),"")</f>
        <v/>
      </c>
      <c r="M18" s="747" t="str">
        <f>IFERROR(VLOOKUP($A18,'J9'!$P$7:$S$18,4,0),"")</f>
        <v/>
      </c>
      <c r="N18" s="747" t="str">
        <f>IFERROR(VLOOKUP($A18,'J10'!$P$7:$S$18,4,0),"")</f>
        <v/>
      </c>
      <c r="O18" s="40">
        <f t="shared" si="1"/>
        <v>0</v>
      </c>
      <c r="P18" s="747">
        <f t="shared" si="2"/>
        <v>0</v>
      </c>
      <c r="Q18" s="747">
        <f t="shared" si="3"/>
        <v>6</v>
      </c>
      <c r="R18" s="749"/>
    </row>
    <row r="19" spans="1:18" ht="12.75" x14ac:dyDescent="0.35">
      <c r="A19" s="26" t="s">
        <v>216</v>
      </c>
      <c r="B19" s="747" t="str">
        <f>IFERROR(VLOOKUP($A19,Liste_J!$C$7:$G$234,5,0),"-")</f>
        <v>F</v>
      </c>
      <c r="C19" s="747" t="str">
        <f>IFERROR(VLOOKUP($A19,Liste_J!$C$7:$G$234,4,0),"-")</f>
        <v>ASGAF</v>
      </c>
      <c r="D19" s="747">
        <f>IFERROR(VLOOKUP($A19,Liste_J!$C$7:$G$234,2,0),"-")</f>
        <v>54</v>
      </c>
      <c r="E19" s="747" t="str">
        <f>IFERROR(VLOOKUP($A19,'J1'!$P$7:$S$18,4,0),"")</f>
        <v/>
      </c>
      <c r="F19" s="747" t="str">
        <f>IFERROR(VLOOKUP($A19,'J2'!$P$7:$S$18,4,0),"")</f>
        <v/>
      </c>
      <c r="G19" s="747" t="str">
        <f>IFERROR(VLOOKUP($A19,'J3'!$P$7:$S$18,4,0),"")</f>
        <v/>
      </c>
      <c r="H19" s="747" t="str">
        <f>IFERROR(VLOOKUP($A19,'J4'!$P$7:$S$18,4,0),"")</f>
        <v/>
      </c>
      <c r="I19" s="747" t="str">
        <f>IFERROR(VLOOKUP($A19,'J5'!$P$7:$S$18,4,0),"")</f>
        <v/>
      </c>
      <c r="J19" s="747" t="str">
        <f>IFERROR(VLOOKUP($A19,'J6'!$P$7:$S$18,4,0),"")</f>
        <v/>
      </c>
      <c r="K19" s="747" t="str">
        <f>IFERROR(VLOOKUP($A19,'J7'!$P$7:$S$18,4,0),"")</f>
        <v/>
      </c>
      <c r="L19" s="747" t="str">
        <f>IFERROR(VLOOKUP($A19,'J8'!$P$7:$S$18,4,0),"")</f>
        <v/>
      </c>
      <c r="M19" s="747" t="str">
        <f>IFERROR(VLOOKUP($A19,'J9'!$P$7:$S$18,4,0),"")</f>
        <v/>
      </c>
      <c r="N19" s="747" t="str">
        <f>IFERROR(VLOOKUP($A19,'J10'!$P$7:$S$18,4,0),"")</f>
        <v/>
      </c>
      <c r="O19" s="40">
        <f t="shared" si="1"/>
        <v>0</v>
      </c>
      <c r="P19" s="747">
        <f t="shared" si="2"/>
        <v>0</v>
      </c>
      <c r="Q19" s="747">
        <f t="shared" si="3"/>
        <v>6</v>
      </c>
      <c r="R19" s="749"/>
    </row>
    <row r="20" spans="1:18" ht="12.75" x14ac:dyDescent="0.35">
      <c r="A20" s="688" t="s">
        <v>477</v>
      </c>
      <c r="B20" s="747" t="str">
        <f>IFERROR(VLOOKUP($A20,Liste_J!$C$7:$G$234,5,0),"-")</f>
        <v>H</v>
      </c>
      <c r="C20" s="747" t="str">
        <f>IFERROR(VLOOKUP($A20,Liste_J!$C$7:$G$234,4,0),"-")</f>
        <v>Chevry</v>
      </c>
      <c r="D20" s="747">
        <f>IFERROR(VLOOKUP($A20,Liste_J!$C$7:$G$234,2,0),"-")</f>
        <v>42.9</v>
      </c>
      <c r="E20" s="747" t="str">
        <f>IFERROR(VLOOKUP($A20,'J1'!$P$7:$S$18,4,0),"")</f>
        <v/>
      </c>
      <c r="F20" s="747" t="str">
        <f>IFERROR(VLOOKUP($A20,'J2'!$P$7:$S$18,4,0),"")</f>
        <v/>
      </c>
      <c r="G20" s="747" t="str">
        <f>IFERROR(VLOOKUP($A20,'J3'!$P$7:$S$18,4,0),"")</f>
        <v/>
      </c>
      <c r="H20" s="747" t="str">
        <f>IFERROR(VLOOKUP($A20,'J4'!$P$7:$S$18,4,0),"")</f>
        <v/>
      </c>
      <c r="I20" s="747" t="str">
        <f>IFERROR(VLOOKUP($A20,'J5'!$P$7:$S$18,4,0),"")</f>
        <v/>
      </c>
      <c r="J20" s="747" t="str">
        <f>IFERROR(VLOOKUP($A20,'J6'!$P$7:$S$18,4,0),"")</f>
        <v/>
      </c>
      <c r="K20" s="747" t="str">
        <f>IFERROR(VLOOKUP($A20,'J7'!$P$7:$S$18,4,0),"")</f>
        <v/>
      </c>
      <c r="L20" s="747" t="str">
        <f>IFERROR(VLOOKUP($A20,'J8'!$P$7:$S$18,4,0),"")</f>
        <v/>
      </c>
      <c r="M20" s="747" t="str">
        <f>IFERROR(VLOOKUP($A20,'J9'!$P$7:$S$18,4,0),"")</f>
        <v/>
      </c>
      <c r="N20" s="747" t="str">
        <f>IFERROR(VLOOKUP($A20,'J10'!$P$7:$S$18,4,0),"")</f>
        <v/>
      </c>
      <c r="O20" s="40">
        <f t="shared" si="1"/>
        <v>0</v>
      </c>
      <c r="P20" s="747">
        <f t="shared" si="2"/>
        <v>0</v>
      </c>
      <c r="Q20" s="747">
        <f t="shared" si="3"/>
        <v>6</v>
      </c>
      <c r="R20" s="749"/>
    </row>
    <row r="21" spans="1:18" ht="12.75" x14ac:dyDescent="0.35">
      <c r="A21" s="687" t="s">
        <v>476</v>
      </c>
      <c r="B21" s="747" t="str">
        <f>IFERROR(VLOOKUP($A21,Liste_J!$C$7:$G$234,5,0),"-")</f>
        <v>F</v>
      </c>
      <c r="C21" s="747" t="str">
        <f>IFERROR(VLOOKUP($A21,Liste_J!$C$7:$G$234,4,0),"-")</f>
        <v>Chevry</v>
      </c>
      <c r="D21" s="747">
        <f>IFERROR(VLOOKUP($A21,Liste_J!$C$7:$G$234,2,0),"-")</f>
        <v>39.1</v>
      </c>
      <c r="E21" s="747" t="str">
        <f>IFERROR(VLOOKUP($A21,'J1'!$P$7:$S$18,4,0),"")</f>
        <v/>
      </c>
      <c r="F21" s="747" t="str">
        <f>IFERROR(VLOOKUP($A21,'J2'!$P$7:$S$18,4,0),"")</f>
        <v/>
      </c>
      <c r="G21" s="747" t="str">
        <f>IFERROR(VLOOKUP($A21,'J3'!$P$7:$S$18,4,0),"")</f>
        <v/>
      </c>
      <c r="H21" s="747" t="str">
        <f>IFERROR(VLOOKUP($A21,'J4'!$P$7:$S$18,4,0),"")</f>
        <v/>
      </c>
      <c r="I21" s="747" t="str">
        <f>IFERROR(VLOOKUP($A21,'J5'!$P$7:$S$18,4,0),"")</f>
        <v/>
      </c>
      <c r="J21" s="747" t="str">
        <f>IFERROR(VLOOKUP($A21,'J6'!$P$7:$S$18,4,0),"")</f>
        <v/>
      </c>
      <c r="K21" s="747" t="str">
        <f>IFERROR(VLOOKUP($A21,'J7'!$P$7:$S$18,4,0),"")</f>
        <v/>
      </c>
      <c r="L21" s="747" t="str">
        <f>IFERROR(VLOOKUP($A21,'J8'!$P$7:$S$18,4,0),"")</f>
        <v/>
      </c>
      <c r="M21" s="747" t="str">
        <f>IFERROR(VLOOKUP($A21,'J9'!$P$7:$S$18,4,0),"")</f>
        <v/>
      </c>
      <c r="N21" s="747" t="str">
        <f>IFERROR(VLOOKUP($A21,'J10'!$P$7:$S$18,4,0),"")</f>
        <v/>
      </c>
      <c r="O21" s="40">
        <f t="shared" si="1"/>
        <v>0</v>
      </c>
      <c r="P21" s="747">
        <f t="shared" si="2"/>
        <v>0</v>
      </c>
      <c r="Q21" s="747">
        <f t="shared" si="3"/>
        <v>6</v>
      </c>
      <c r="R21" s="749"/>
    </row>
    <row r="22" spans="1:18" ht="12.75" x14ac:dyDescent="0.35">
      <c r="A22" s="26" t="s">
        <v>370</v>
      </c>
      <c r="B22" s="747" t="str">
        <f>IFERROR(VLOOKUP($A22,Liste_J!$C$7:$G$234,5,0),"-")</f>
        <v>F</v>
      </c>
      <c r="C22" s="747" t="str">
        <f>IFERROR(VLOOKUP($A22,Liste_J!$C$7:$G$234,4,0),"-")</f>
        <v>Réveillon</v>
      </c>
      <c r="D22" s="747">
        <f>IFERROR(VLOOKUP($A22,Liste_J!$C$7:$G$234,2,0),"-")</f>
        <v>49.7</v>
      </c>
      <c r="E22" s="747" t="str">
        <f>IFERROR(VLOOKUP($A22,'J1'!$P$7:$S$18,4,0),"")</f>
        <v/>
      </c>
      <c r="F22" s="747" t="str">
        <f>IFERROR(VLOOKUP($A22,'J2'!$P$7:$S$18,4,0),"")</f>
        <v/>
      </c>
      <c r="G22" s="747" t="str">
        <f>IFERROR(VLOOKUP($A22,'J3'!$P$7:$S$18,4,0),"")</f>
        <v/>
      </c>
      <c r="H22" s="747" t="str">
        <f>IFERROR(VLOOKUP($A22,'J4'!$P$7:$S$18,4,0),"")</f>
        <v/>
      </c>
      <c r="I22" s="747" t="str">
        <f>IFERROR(VLOOKUP($A22,'J5'!$P$7:$S$18,4,0),"")</f>
        <v/>
      </c>
      <c r="J22" s="747" t="str">
        <f>IFERROR(VLOOKUP($A22,'J6'!$P$7:$S$18,4,0),"")</f>
        <v/>
      </c>
      <c r="K22" s="747" t="str">
        <f>IFERROR(VLOOKUP($A22,'J7'!$P$7:$S$18,4,0),"")</f>
        <v/>
      </c>
      <c r="L22" s="747" t="str">
        <f>IFERROR(VLOOKUP($A22,'J8'!$P$7:$S$18,4,0),"")</f>
        <v/>
      </c>
      <c r="M22" s="747" t="str">
        <f>IFERROR(VLOOKUP($A22,'J9'!$P$7:$S$18,4,0),"")</f>
        <v/>
      </c>
      <c r="N22" s="747" t="str">
        <f>IFERROR(VLOOKUP($A22,'J10'!$P$7:$S$18,4,0),"")</f>
        <v/>
      </c>
      <c r="O22" s="40">
        <f t="shared" si="1"/>
        <v>0</v>
      </c>
      <c r="P22" s="747">
        <f t="shared" si="2"/>
        <v>0</v>
      </c>
      <c r="Q22" s="747">
        <f t="shared" si="3"/>
        <v>6</v>
      </c>
      <c r="R22" s="749"/>
    </row>
    <row r="23" spans="1:18" ht="12.75" x14ac:dyDescent="0.35">
      <c r="A23" s="687" t="s">
        <v>463</v>
      </c>
      <c r="B23" s="747" t="str">
        <f>IFERROR(VLOOKUP($A23,Liste_J!$C$7:$G$234,5,0),"-")</f>
        <v>F</v>
      </c>
      <c r="C23" s="747" t="str">
        <f>IFERROR(VLOOKUP($A23,Liste_J!$C$7:$G$234,4,0),"-")</f>
        <v>Réveillon</v>
      </c>
      <c r="D23" s="747">
        <f>IFERROR(VLOOKUP($A23,Liste_J!$C$7:$G$234,2,0),"-")</f>
        <v>37.700000000000003</v>
      </c>
      <c r="E23" s="747" t="str">
        <f>IFERROR(VLOOKUP($A23,'J1'!$P$7:$S$18,4,0),"")</f>
        <v/>
      </c>
      <c r="F23" s="747" t="str">
        <f>IFERROR(VLOOKUP($A23,'J2'!$P$7:$S$18,4,0),"")</f>
        <v/>
      </c>
      <c r="G23" s="747" t="str">
        <f>IFERROR(VLOOKUP($A23,'J3'!$P$7:$S$18,4,0),"")</f>
        <v/>
      </c>
      <c r="H23" s="747" t="str">
        <f>IFERROR(VLOOKUP($A23,'J4'!$P$7:$S$18,4,0),"")</f>
        <v/>
      </c>
      <c r="I23" s="747" t="str">
        <f>IFERROR(VLOOKUP($A23,'J5'!$P$7:$S$18,4,0),"")</f>
        <v/>
      </c>
      <c r="J23" s="747" t="str">
        <f>IFERROR(VLOOKUP($A23,'J6'!$P$7:$S$18,4,0),"")</f>
        <v/>
      </c>
      <c r="K23" s="747" t="str">
        <f>IFERROR(VLOOKUP($A23,'J7'!$P$7:$S$18,4,0),"")</f>
        <v/>
      </c>
      <c r="L23" s="747" t="str">
        <f>IFERROR(VLOOKUP($A23,'J8'!$P$7:$S$18,4,0),"")</f>
        <v/>
      </c>
      <c r="M23" s="747" t="str">
        <f>IFERROR(VLOOKUP($A23,'J9'!$P$7:$S$18,4,0),"")</f>
        <v/>
      </c>
      <c r="N23" s="747" t="str">
        <f>IFERROR(VLOOKUP($A23,'J10'!$P$7:$S$18,4,0),"")</f>
        <v/>
      </c>
      <c r="O23" s="40">
        <f t="shared" si="1"/>
        <v>0</v>
      </c>
      <c r="P23" s="747">
        <f t="shared" si="2"/>
        <v>0</v>
      </c>
      <c r="Q23" s="747">
        <f t="shared" si="3"/>
        <v>6</v>
      </c>
      <c r="R23" s="749"/>
    </row>
    <row r="24" spans="1:18" ht="12.75" x14ac:dyDescent="0.35">
      <c r="A24" s="687" t="s">
        <v>411</v>
      </c>
      <c r="B24" s="747" t="str">
        <f>IFERROR(VLOOKUP($A24,Liste_J!$C$7:$G$234,5,0),"-")</f>
        <v>H</v>
      </c>
      <c r="C24" s="747" t="str">
        <f>IFERROR(VLOOKUP($A24,Liste_J!$C$7:$G$234,4,0),"-")</f>
        <v>Chevannes</v>
      </c>
      <c r="D24" s="747">
        <f>IFERROR(VLOOKUP($A24,Liste_J!$C$7:$G$234,2,0),"-")</f>
        <v>54</v>
      </c>
      <c r="E24" s="747" t="str">
        <f>IFERROR(VLOOKUP($A24,'J1'!$P$7:$S$18,4,0),"")</f>
        <v/>
      </c>
      <c r="F24" s="747" t="str">
        <f>IFERROR(VLOOKUP($A24,'J2'!$P$7:$S$18,4,0),"")</f>
        <v/>
      </c>
      <c r="G24" s="747" t="str">
        <f>IFERROR(VLOOKUP($A24,'J3'!$P$7:$S$18,4,0),"")</f>
        <v/>
      </c>
      <c r="H24" s="747" t="str">
        <f>IFERROR(VLOOKUP($A24,'J4'!$P$7:$S$18,4,0),"")</f>
        <v/>
      </c>
      <c r="I24" s="747" t="str">
        <f>IFERROR(VLOOKUP($A24,'J5'!$P$7:$S$18,4,0),"")</f>
        <v/>
      </c>
      <c r="J24" s="747" t="str">
        <f>IFERROR(VLOOKUP($A24,'J6'!$P$7:$S$18,4,0),"")</f>
        <v/>
      </c>
      <c r="K24" s="747" t="str">
        <f>IFERROR(VLOOKUP($A24,'J7'!$P$7:$S$18,4,0),"")</f>
        <v/>
      </c>
      <c r="L24" s="747" t="str">
        <f>IFERROR(VLOOKUP($A24,'J8'!$P$7:$S$18,4,0),"")</f>
        <v/>
      </c>
      <c r="M24" s="747" t="str">
        <f>IFERROR(VLOOKUP($A24,'J9'!$P$7:$S$18,4,0),"")</f>
        <v/>
      </c>
      <c r="N24" s="747" t="str">
        <f>IFERROR(VLOOKUP($A24,'J10'!$P$7:$S$18,4,0),"")</f>
        <v/>
      </c>
      <c r="O24" s="40">
        <f t="shared" si="1"/>
        <v>0</v>
      </c>
      <c r="P24" s="747">
        <f t="shared" si="2"/>
        <v>0</v>
      </c>
      <c r="Q24" s="747">
        <f t="shared" si="3"/>
        <v>6</v>
      </c>
      <c r="R24" s="749"/>
    </row>
    <row r="25" spans="1:18" ht="12.75" x14ac:dyDescent="0.35">
      <c r="A25" s="26" t="s">
        <v>337</v>
      </c>
      <c r="B25" s="747" t="str">
        <f>IFERROR(VLOOKUP($A25,Liste_J!$C$7:$G$234,5,0),"-")</f>
        <v>H</v>
      </c>
      <c r="C25" s="747" t="str">
        <f>IFERROR(VLOOKUP($A25,Liste_J!$C$7:$G$234,4,0),"-")</f>
        <v>ASGAF</v>
      </c>
      <c r="D25" s="747">
        <f>IFERROR(VLOOKUP($A25,Liste_J!$C$7:$G$234,2,0),"-")</f>
        <v>54</v>
      </c>
      <c r="E25" s="747" t="str">
        <f>IFERROR(VLOOKUP($A25,'J1'!$P$7:$S$18,4,0),"")</f>
        <v/>
      </c>
      <c r="F25" s="747" t="str">
        <f>IFERROR(VLOOKUP($A25,'J2'!$P$7:$S$18,4,0),"")</f>
        <v/>
      </c>
      <c r="G25" s="747" t="str">
        <f>IFERROR(VLOOKUP($A25,'J3'!$P$7:$S$18,4,0),"")</f>
        <v/>
      </c>
      <c r="H25" s="747" t="str">
        <f>IFERROR(VLOOKUP($A25,'J4'!$P$7:$S$18,4,0),"")</f>
        <v/>
      </c>
      <c r="I25" s="747" t="str">
        <f>IFERROR(VLOOKUP($A25,'J5'!$P$7:$S$18,4,0),"")</f>
        <v/>
      </c>
      <c r="J25" s="747" t="str">
        <f>IFERROR(VLOOKUP($A25,'J6'!$P$7:$S$18,4,0),"")</f>
        <v/>
      </c>
      <c r="K25" s="747" t="str">
        <f>IFERROR(VLOOKUP($A25,'J7'!$P$7:$S$18,4,0),"")</f>
        <v/>
      </c>
      <c r="L25" s="747" t="str">
        <f>IFERROR(VLOOKUP($A25,'J8'!$P$7:$S$18,4,0),"")</f>
        <v/>
      </c>
      <c r="M25" s="747" t="str">
        <f>IFERROR(VLOOKUP($A25,'J9'!$P$7:$S$18,4,0),"")</f>
        <v/>
      </c>
      <c r="N25" s="747" t="str">
        <f>IFERROR(VLOOKUP($A25,'J10'!$P$7:$S$18,4,0),"")</f>
        <v/>
      </c>
      <c r="O25" s="40">
        <f t="shared" si="1"/>
        <v>0</v>
      </c>
      <c r="P25" s="747">
        <f t="shared" si="2"/>
        <v>0</v>
      </c>
      <c r="Q25" s="747">
        <f t="shared" si="3"/>
        <v>6</v>
      </c>
      <c r="R25" s="749"/>
    </row>
    <row r="26" spans="1:18" ht="12.75" x14ac:dyDescent="0.35">
      <c r="A26" s="25" t="s">
        <v>303</v>
      </c>
      <c r="B26" s="747" t="str">
        <f>IFERROR(VLOOKUP($A26,Liste_J!$C$7:$G$234,5,0),"-")</f>
        <v>H</v>
      </c>
      <c r="C26" s="747" t="str">
        <f>IFERROR(VLOOKUP($A26,Liste_J!$C$7:$G$234,4,0),"-")</f>
        <v>ASGAF</v>
      </c>
      <c r="D26" s="747">
        <f>IFERROR(VLOOKUP($A26,Liste_J!$C$7:$G$234,2,0),"-")</f>
        <v>37</v>
      </c>
      <c r="E26" s="747" t="str">
        <f>IFERROR(VLOOKUP($A26,'J1'!$P$7:$S$18,4,0),"")</f>
        <v/>
      </c>
      <c r="F26" s="747" t="str">
        <f>IFERROR(VLOOKUP($A26,'J2'!$P$7:$S$18,4,0),"")</f>
        <v/>
      </c>
      <c r="G26" s="747" t="str">
        <f>IFERROR(VLOOKUP($A26,'J3'!$P$7:$S$18,4,0),"")</f>
        <v/>
      </c>
      <c r="H26" s="747" t="str">
        <f>IFERROR(VLOOKUP($A26,'J4'!$P$7:$S$18,4,0),"")</f>
        <v/>
      </c>
      <c r="I26" s="747" t="str">
        <f>IFERROR(VLOOKUP($A26,'J5'!$P$7:$S$18,4,0),"")</f>
        <v/>
      </c>
      <c r="J26" s="747" t="str">
        <f>IFERROR(VLOOKUP($A26,'J6'!$P$7:$S$18,4,0),"")</f>
        <v/>
      </c>
      <c r="K26" s="747" t="str">
        <f>IFERROR(VLOOKUP($A26,'J7'!$P$7:$S$18,4,0),"")</f>
        <v/>
      </c>
      <c r="L26" s="747" t="str">
        <f>IFERROR(VLOOKUP($A26,'J8'!$P$7:$S$18,4,0),"")</f>
        <v/>
      </c>
      <c r="M26" s="747" t="str">
        <f>IFERROR(VLOOKUP($A26,'J9'!$P$7:$S$18,4,0),"")</f>
        <v/>
      </c>
      <c r="N26" s="747" t="str">
        <f>IFERROR(VLOOKUP($A26,'J10'!$P$7:$S$18,4,0),"")</f>
        <v/>
      </c>
      <c r="O26" s="40">
        <f t="shared" si="1"/>
        <v>0</v>
      </c>
      <c r="P26" s="747">
        <f t="shared" si="2"/>
        <v>0</v>
      </c>
      <c r="Q26" s="747">
        <f t="shared" si="3"/>
        <v>6</v>
      </c>
      <c r="R26" s="749"/>
    </row>
    <row r="27" spans="1:18" ht="12.75" x14ac:dyDescent="0.35">
      <c r="A27" s="26" t="s">
        <v>449</v>
      </c>
      <c r="B27" s="747" t="str">
        <f>IFERROR(VLOOKUP($A27,Liste_J!$C$7:$G$234,5,0),"-")</f>
        <v>H</v>
      </c>
      <c r="C27" s="747" t="str">
        <f>IFERROR(VLOOKUP($A27,Liste_J!$C$7:$G$234,4,0),"-")</f>
        <v>Réveillon</v>
      </c>
      <c r="D27" s="747">
        <f>IFERROR(VLOOKUP($A27,Liste_J!$C$7:$G$234,2,0),"-")</f>
        <v>54</v>
      </c>
      <c r="E27" s="747" t="str">
        <f>IFERROR(VLOOKUP($A27,'J1'!$P$7:$S$18,4,0),"")</f>
        <v/>
      </c>
      <c r="F27" s="747" t="str">
        <f>IFERROR(VLOOKUP($A27,'J2'!$P$7:$S$18,4,0),"")</f>
        <v/>
      </c>
      <c r="G27" s="747" t="str">
        <f>IFERROR(VLOOKUP($A27,'J3'!$P$7:$S$18,4,0),"")</f>
        <v/>
      </c>
      <c r="H27" s="747" t="str">
        <f>IFERROR(VLOOKUP($A27,'J4'!$P$7:$S$18,4,0),"")</f>
        <v/>
      </c>
      <c r="I27" s="747" t="str">
        <f>IFERROR(VLOOKUP($A27,'J5'!$P$7:$S$18,4,0),"")</f>
        <v/>
      </c>
      <c r="J27" s="747" t="str">
        <f>IFERROR(VLOOKUP($A27,'J6'!$P$7:$S$18,4,0),"")</f>
        <v/>
      </c>
      <c r="K27" s="747" t="str">
        <f>IFERROR(VLOOKUP($A27,'J7'!$P$7:$S$18,4,0),"")</f>
        <v/>
      </c>
      <c r="L27" s="747" t="str">
        <f>IFERROR(VLOOKUP($A27,'J8'!$P$7:$S$18,4,0),"")</f>
        <v/>
      </c>
      <c r="M27" s="747" t="str">
        <f>IFERROR(VLOOKUP($A27,'J9'!$P$7:$S$18,4,0),"")</f>
        <v/>
      </c>
      <c r="N27" s="747" t="str">
        <f>IFERROR(VLOOKUP($A27,'J10'!$P$7:$S$18,4,0),"")</f>
        <v/>
      </c>
      <c r="O27" s="40">
        <f t="shared" si="1"/>
        <v>0</v>
      </c>
      <c r="P27" s="747">
        <f t="shared" si="2"/>
        <v>0</v>
      </c>
      <c r="Q27" s="747">
        <f t="shared" si="3"/>
        <v>6</v>
      </c>
      <c r="R27" s="749"/>
    </row>
    <row r="28" spans="1:18" ht="12.75" x14ac:dyDescent="0.35">
      <c r="A28" s="26" t="s">
        <v>218</v>
      </c>
      <c r="B28" s="747" t="str">
        <f>IFERROR(VLOOKUP($A28,Liste_J!$C$7:$G$234,5,0),"-")</f>
        <v>F</v>
      </c>
      <c r="C28" s="747" t="str">
        <f>IFERROR(VLOOKUP($A28,Liste_J!$C$7:$G$234,4,0),"-")</f>
        <v>Chevannes</v>
      </c>
      <c r="D28" s="747">
        <f>IFERROR(VLOOKUP($A28,Liste_J!$C$7:$G$234,2,0),"-")</f>
        <v>45</v>
      </c>
      <c r="E28" s="747" t="str">
        <f>IFERROR(VLOOKUP($A28,'J1'!$P$7:$S$18,4,0),"")</f>
        <v/>
      </c>
      <c r="F28" s="747" t="str">
        <f>IFERROR(VLOOKUP($A28,'J2'!$P$7:$S$18,4,0),"")</f>
        <v/>
      </c>
      <c r="G28" s="747" t="str">
        <f>IFERROR(VLOOKUP($A28,'J3'!$P$7:$S$18,4,0),"")</f>
        <v/>
      </c>
      <c r="H28" s="747" t="str">
        <f>IFERROR(VLOOKUP($A28,'J4'!$P$7:$S$18,4,0),"")</f>
        <v/>
      </c>
      <c r="I28" s="747" t="str">
        <f>IFERROR(VLOOKUP($A28,'J5'!$P$7:$S$18,4,0),"")</f>
        <v/>
      </c>
      <c r="J28" s="747" t="str">
        <f>IFERROR(VLOOKUP($A28,'J6'!$P$7:$S$18,4,0),"")</f>
        <v/>
      </c>
      <c r="K28" s="747" t="str">
        <f>IFERROR(VLOOKUP($A28,'J7'!$P$7:$S$18,4,0),"")</f>
        <v/>
      </c>
      <c r="L28" s="747" t="str">
        <f>IFERROR(VLOOKUP($A28,'J8'!$P$7:$S$18,4,0),"")</f>
        <v/>
      </c>
      <c r="M28" s="747" t="str">
        <f>IFERROR(VLOOKUP($A28,'J9'!$P$7:$S$18,4,0),"")</f>
        <v/>
      </c>
      <c r="N28" s="747" t="str">
        <f>IFERROR(VLOOKUP($A28,'J10'!$P$7:$S$18,4,0),"")</f>
        <v/>
      </c>
      <c r="O28" s="40">
        <f t="shared" si="1"/>
        <v>0</v>
      </c>
      <c r="P28" s="747">
        <f t="shared" si="2"/>
        <v>0</v>
      </c>
      <c r="Q28" s="747">
        <f t="shared" si="3"/>
        <v>6</v>
      </c>
      <c r="R28" s="749"/>
    </row>
    <row r="29" spans="1:18" ht="12.75" x14ac:dyDescent="0.35">
      <c r="A29" s="26" t="s">
        <v>289</v>
      </c>
      <c r="B29" s="747" t="str">
        <f>IFERROR(VLOOKUP($A29,Liste_J!$C$7:$G$234,5,0),"-")</f>
        <v>H</v>
      </c>
      <c r="C29" s="747" t="str">
        <f>IFERROR(VLOOKUP($A29,Liste_J!$C$7:$G$234,4,0),"-")</f>
        <v>Corbuches</v>
      </c>
      <c r="D29" s="747">
        <f>IFERROR(VLOOKUP($A29,Liste_J!$C$7:$G$234,2,0),"-")</f>
        <v>44</v>
      </c>
      <c r="E29" s="747" t="str">
        <f>IFERROR(VLOOKUP($A29,'J1'!$P$7:$S$18,4,0),"")</f>
        <v/>
      </c>
      <c r="F29" s="747" t="str">
        <f>IFERROR(VLOOKUP($A29,'J2'!$P$7:$S$18,4,0),"")</f>
        <v/>
      </c>
      <c r="G29" s="747" t="str">
        <f>IFERROR(VLOOKUP($A29,'J3'!$P$7:$S$18,4,0),"")</f>
        <v/>
      </c>
      <c r="H29" s="747" t="str">
        <f>IFERROR(VLOOKUP($A29,'J4'!$P$7:$S$18,4,0),"")</f>
        <v/>
      </c>
      <c r="I29" s="747" t="str">
        <f>IFERROR(VLOOKUP($A29,'J5'!$P$7:$S$18,4,0),"")</f>
        <v/>
      </c>
      <c r="J29" s="747" t="str">
        <f>IFERROR(VLOOKUP($A29,'J6'!$P$7:$S$18,4,0),"")</f>
        <v/>
      </c>
      <c r="K29" s="747" t="str">
        <f>IFERROR(VLOOKUP($A29,'J7'!$P$7:$S$18,4,0),"")</f>
        <v/>
      </c>
      <c r="L29" s="747" t="str">
        <f>IFERROR(VLOOKUP($A29,'J8'!$P$7:$S$18,4,0),"")</f>
        <v/>
      </c>
      <c r="M29" s="747" t="str">
        <f>IFERROR(VLOOKUP($A29,'J9'!$P$7:$S$18,4,0),"")</f>
        <v/>
      </c>
      <c r="N29" s="747" t="str">
        <f>IFERROR(VLOOKUP($A29,'J10'!$P$7:$S$18,4,0),"")</f>
        <v/>
      </c>
      <c r="O29" s="40">
        <f t="shared" si="1"/>
        <v>0</v>
      </c>
      <c r="P29" s="747">
        <f t="shared" si="2"/>
        <v>0</v>
      </c>
      <c r="Q29" s="747">
        <f t="shared" si="3"/>
        <v>6</v>
      </c>
      <c r="R29" s="749"/>
    </row>
    <row r="30" spans="1:18" ht="12.75" x14ac:dyDescent="0.35">
      <c r="A30" s="25" t="s">
        <v>285</v>
      </c>
      <c r="B30" s="747" t="str">
        <f>IFERROR(VLOOKUP($A30,Liste_J!$C$7:$G$234,5,0),"-")</f>
        <v>F</v>
      </c>
      <c r="C30" s="747" t="str">
        <f>IFERROR(VLOOKUP($A30,Liste_J!$C$7:$G$234,4,0),"-")</f>
        <v>ASGAF</v>
      </c>
      <c r="D30" s="747">
        <f>IFERROR(VLOOKUP($A30,Liste_J!$C$7:$G$234,2,0),"-")</f>
        <v>36</v>
      </c>
      <c r="E30" s="747" t="str">
        <f>IFERROR(VLOOKUP($A30,'J1'!$P$7:$S$18,4,0),"")</f>
        <v/>
      </c>
      <c r="F30" s="747" t="str">
        <f>IFERROR(VLOOKUP($A30,'J2'!$P$7:$S$18,4,0),"")</f>
        <v/>
      </c>
      <c r="G30" s="747" t="str">
        <f>IFERROR(VLOOKUP($A30,'J3'!$P$7:$S$18,4,0),"")</f>
        <v/>
      </c>
      <c r="H30" s="747" t="str">
        <f>IFERROR(VLOOKUP($A30,'J4'!$P$7:$S$18,4,0),"")</f>
        <v/>
      </c>
      <c r="I30" s="747" t="str">
        <f>IFERROR(VLOOKUP($A30,'J5'!$P$7:$S$18,4,0),"")</f>
        <v/>
      </c>
      <c r="J30" s="747" t="str">
        <f>IFERROR(VLOOKUP($A30,'J6'!$P$7:$S$18,4,0),"")</f>
        <v/>
      </c>
      <c r="K30" s="747" t="str">
        <f>IFERROR(VLOOKUP($A30,'J7'!$P$7:$S$18,4,0),"")</f>
        <v/>
      </c>
      <c r="L30" s="747" t="str">
        <f>IFERROR(VLOOKUP($A30,'J8'!$P$7:$S$18,4,0),"")</f>
        <v/>
      </c>
      <c r="M30" s="747" t="str">
        <f>IFERROR(VLOOKUP($A30,'J9'!$P$7:$S$18,4,0),"")</f>
        <v/>
      </c>
      <c r="N30" s="747" t="str">
        <f>IFERROR(VLOOKUP($A30,'J10'!$P$7:$S$18,4,0),"")</f>
        <v/>
      </c>
      <c r="O30" s="40">
        <f t="shared" si="1"/>
        <v>0</v>
      </c>
      <c r="P30" s="747">
        <f t="shared" si="2"/>
        <v>0</v>
      </c>
      <c r="Q30" s="747">
        <f t="shared" si="3"/>
        <v>6</v>
      </c>
      <c r="R30" s="749"/>
    </row>
    <row r="31" spans="1:18" ht="12.75" x14ac:dyDescent="0.35">
      <c r="A31" s="25" t="s">
        <v>165</v>
      </c>
      <c r="B31" s="747" t="str">
        <f>IFERROR(VLOOKUP($A31,Liste_J!$C$7:$G$234,5,0),"-")</f>
        <v>H</v>
      </c>
      <c r="C31" s="747" t="str">
        <f>IFERROR(VLOOKUP($A31,Liste_J!$C$7:$G$234,4,0),"-")</f>
        <v>Chevannes</v>
      </c>
      <c r="D31" s="747">
        <f>IFERROR(VLOOKUP($A31,Liste_J!$C$7:$G$234,2,0),"-")</f>
        <v>37</v>
      </c>
      <c r="E31" s="747" t="str">
        <f>IFERROR(VLOOKUP($A31,'J1'!$P$7:$S$18,4,0),"")</f>
        <v/>
      </c>
      <c r="F31" s="747" t="str">
        <f>IFERROR(VLOOKUP($A31,'J2'!$P$7:$S$18,4,0),"")</f>
        <v/>
      </c>
      <c r="G31" s="747" t="str">
        <f>IFERROR(VLOOKUP($A31,'J3'!$P$7:$S$18,4,0),"")</f>
        <v/>
      </c>
      <c r="H31" s="747" t="str">
        <f>IFERROR(VLOOKUP($A31,'J4'!$P$7:$S$18,4,0),"")</f>
        <v/>
      </c>
      <c r="I31" s="747" t="str">
        <f>IFERROR(VLOOKUP($A31,'J5'!$P$7:$S$18,4,0),"")</f>
        <v/>
      </c>
      <c r="J31" s="747" t="str">
        <f>IFERROR(VLOOKUP($A31,'J6'!$P$7:$S$18,4,0),"")</f>
        <v/>
      </c>
      <c r="K31" s="747" t="str">
        <f>IFERROR(VLOOKUP($A31,'J7'!$P$7:$S$18,4,0),"")</f>
        <v/>
      </c>
      <c r="L31" s="747" t="str">
        <f>IFERROR(VLOOKUP($A31,'J8'!$P$7:$S$18,4,0),"")</f>
        <v/>
      </c>
      <c r="M31" s="747" t="str">
        <f>IFERROR(VLOOKUP($A31,'J9'!$P$7:$S$18,4,0),"")</f>
        <v/>
      </c>
      <c r="N31" s="747" t="str">
        <f>IFERROR(VLOOKUP($A31,'J10'!$P$7:$S$18,4,0),"")</f>
        <v/>
      </c>
      <c r="O31" s="40">
        <f t="shared" si="1"/>
        <v>0</v>
      </c>
      <c r="P31" s="747">
        <f t="shared" si="2"/>
        <v>0</v>
      </c>
      <c r="Q31" s="747">
        <f t="shared" si="3"/>
        <v>6</v>
      </c>
      <c r="R31" s="749"/>
    </row>
    <row r="32" spans="1:18" ht="12.75" x14ac:dyDescent="0.35">
      <c r="A32" s="25" t="s">
        <v>256</v>
      </c>
      <c r="B32" s="747" t="str">
        <f>IFERROR(VLOOKUP($A32,Liste_J!$C$7:$G$234,5,0),"-")</f>
        <v>H</v>
      </c>
      <c r="C32" s="747" t="str">
        <f>IFERROR(VLOOKUP($A32,Liste_J!$C$7:$G$234,4,0),"-")</f>
        <v>Chevannes</v>
      </c>
      <c r="D32" s="747">
        <f>IFERROR(VLOOKUP($A32,Liste_J!$C$7:$G$234,2,0),"-")</f>
        <v>37.299999999999997</v>
      </c>
      <c r="E32" s="747" t="str">
        <f>IFERROR(VLOOKUP($A32,'J1'!$P$7:$S$18,4,0),"")</f>
        <v/>
      </c>
      <c r="F32" s="747" t="str">
        <f>IFERROR(VLOOKUP($A32,'J2'!$P$7:$S$18,4,0),"")</f>
        <v/>
      </c>
      <c r="G32" s="747" t="str">
        <f>IFERROR(VLOOKUP($A32,'J3'!$P$7:$S$18,4,0),"")</f>
        <v/>
      </c>
      <c r="H32" s="747" t="str">
        <f>IFERROR(VLOOKUP($A32,'J4'!$P$7:$S$18,4,0),"")</f>
        <v/>
      </c>
      <c r="I32" s="747" t="str">
        <f>IFERROR(VLOOKUP($A32,'J5'!$P$7:$S$18,4,0),"")</f>
        <v/>
      </c>
      <c r="J32" s="747" t="str">
        <f>IFERROR(VLOOKUP($A32,'J6'!$P$7:$S$18,4,0),"")</f>
        <v/>
      </c>
      <c r="K32" s="747" t="str">
        <f>IFERROR(VLOOKUP($A32,'J7'!$P$7:$S$18,4,0),"")</f>
        <v/>
      </c>
      <c r="L32" s="747" t="str">
        <f>IFERROR(VLOOKUP($A32,'J8'!$P$7:$S$18,4,0),"")</f>
        <v/>
      </c>
      <c r="M32" s="747" t="str">
        <f>IFERROR(VLOOKUP($A32,'J9'!$P$7:$S$18,4,0),"")</f>
        <v/>
      </c>
      <c r="N32" s="747" t="str">
        <f>IFERROR(VLOOKUP($A32,'J10'!$P$7:$S$18,4,0),"")</f>
        <v/>
      </c>
      <c r="O32" s="40">
        <f t="shared" si="1"/>
        <v>0</v>
      </c>
      <c r="P32" s="747">
        <f t="shared" si="2"/>
        <v>0</v>
      </c>
      <c r="Q32" s="747">
        <f t="shared" si="3"/>
        <v>6</v>
      </c>
      <c r="R32" s="749"/>
    </row>
    <row r="33" spans="1:18" ht="12.75" x14ac:dyDescent="0.35">
      <c r="A33" s="26" t="s">
        <v>414</v>
      </c>
      <c r="B33" s="747" t="str">
        <f>IFERROR(VLOOKUP($A33,Liste_J!$C$7:$G$234,5,0),"-")</f>
        <v>H</v>
      </c>
      <c r="C33" s="747" t="str">
        <f>IFERROR(VLOOKUP($A33,Liste_J!$C$7:$G$234,4,0),"-")</f>
        <v>Chevry</v>
      </c>
      <c r="D33" s="747">
        <f>IFERROR(VLOOKUP($A33,Liste_J!$C$7:$G$234,2,0),"-")</f>
        <v>54</v>
      </c>
      <c r="E33" s="747" t="str">
        <f>IFERROR(VLOOKUP($A33,'J1'!$P$7:$S$18,4,0),"")</f>
        <v/>
      </c>
      <c r="F33" s="747" t="str">
        <f>IFERROR(VLOOKUP($A33,'J2'!$P$7:$S$18,4,0),"")</f>
        <v/>
      </c>
      <c r="G33" s="747" t="str">
        <f>IFERROR(VLOOKUP($A33,'J3'!$P$7:$S$18,4,0),"")</f>
        <v/>
      </c>
      <c r="H33" s="747" t="str">
        <f>IFERROR(VLOOKUP($A33,'J4'!$P$7:$S$18,4,0),"")</f>
        <v/>
      </c>
      <c r="I33" s="747" t="str">
        <f>IFERROR(VLOOKUP($A33,'J5'!$P$7:$S$18,4,0),"")</f>
        <v/>
      </c>
      <c r="J33" s="747" t="str">
        <f>IFERROR(VLOOKUP($A33,'J6'!$P$7:$S$18,4,0),"")</f>
        <v/>
      </c>
      <c r="K33" s="747" t="str">
        <f>IFERROR(VLOOKUP($A33,'J7'!$P$7:$S$18,4,0),"")</f>
        <v/>
      </c>
      <c r="L33" s="747" t="str">
        <f>IFERROR(VLOOKUP($A33,'J8'!$P$7:$S$18,4,0),"")</f>
        <v/>
      </c>
      <c r="M33" s="747" t="str">
        <f>IFERROR(VLOOKUP($A33,'J9'!$P$7:$S$18,4,0),"")</f>
        <v/>
      </c>
      <c r="N33" s="747" t="str">
        <f>IFERROR(VLOOKUP($A33,'J10'!$P$7:$S$18,4,0),"")</f>
        <v/>
      </c>
      <c r="O33" s="40">
        <f t="shared" si="1"/>
        <v>0</v>
      </c>
      <c r="P33" s="747">
        <f t="shared" si="2"/>
        <v>0</v>
      </c>
      <c r="Q33" s="747">
        <f t="shared" si="3"/>
        <v>6</v>
      </c>
      <c r="R33" s="749"/>
    </row>
    <row r="34" spans="1:18" ht="12.75" x14ac:dyDescent="0.35">
      <c r="A34" s="25" t="s">
        <v>420</v>
      </c>
      <c r="B34" s="747" t="str">
        <f>IFERROR(VLOOKUP($A34,Liste_J!$C$7:$G$234,5,0),"-")</f>
        <v>H</v>
      </c>
      <c r="C34" s="747" t="str">
        <f>IFERROR(VLOOKUP($A34,Liste_J!$C$7:$G$234,4,0),"-")</f>
        <v>Chevry</v>
      </c>
      <c r="D34" s="747">
        <f>IFERROR(VLOOKUP($A34,Liste_J!$C$7:$G$234,2,0),"-")</f>
        <v>36.5</v>
      </c>
      <c r="E34" s="747" t="str">
        <f>IFERROR(VLOOKUP($A34,'J1'!$P$7:$S$18,4,0),"")</f>
        <v/>
      </c>
      <c r="F34" s="747" t="str">
        <f>IFERROR(VLOOKUP($A34,'J2'!$P$7:$S$18,4,0),"")</f>
        <v/>
      </c>
      <c r="G34" s="747" t="str">
        <f>IFERROR(VLOOKUP($A34,'J3'!$P$7:$S$18,4,0),"")</f>
        <v/>
      </c>
      <c r="H34" s="747" t="str">
        <f>IFERROR(VLOOKUP($A34,'J4'!$P$7:$S$18,4,0),"")</f>
        <v/>
      </c>
      <c r="I34" s="747" t="str">
        <f>IFERROR(VLOOKUP($A34,'J5'!$P$7:$S$18,4,0),"")</f>
        <v/>
      </c>
      <c r="J34" s="747" t="str">
        <f>IFERROR(VLOOKUP($A34,'J6'!$P$7:$S$18,4,0),"")</f>
        <v/>
      </c>
      <c r="K34" s="747" t="str">
        <f>IFERROR(VLOOKUP($A34,'J7'!$P$7:$S$18,4,0),"")</f>
        <v/>
      </c>
      <c r="L34" s="747" t="str">
        <f>IFERROR(VLOOKUP($A34,'J8'!$P$7:$S$18,4,0),"")</f>
        <v/>
      </c>
      <c r="M34" s="747" t="str">
        <f>IFERROR(VLOOKUP($A34,'J9'!$P$7:$S$18,4,0),"")</f>
        <v/>
      </c>
      <c r="N34" s="747" t="str">
        <f>IFERROR(VLOOKUP($A34,'J10'!$P$7:$S$18,4,0),"")</f>
        <v/>
      </c>
      <c r="O34" s="40">
        <f t="shared" si="1"/>
        <v>0</v>
      </c>
      <c r="P34" s="747">
        <f t="shared" si="2"/>
        <v>0</v>
      </c>
      <c r="Q34" s="747">
        <f t="shared" si="3"/>
        <v>6</v>
      </c>
      <c r="R34" s="749"/>
    </row>
    <row r="35" spans="1:18" ht="12.75" x14ac:dyDescent="0.35">
      <c r="A35" s="26" t="s">
        <v>217</v>
      </c>
      <c r="B35" s="747" t="str">
        <f>IFERROR(VLOOKUP($A35,Liste_J!$C$7:$G$234,5,0),"-")</f>
        <v>F</v>
      </c>
      <c r="C35" s="747" t="str">
        <f>IFERROR(VLOOKUP($A35,Liste_J!$C$7:$G$234,4,0),"-")</f>
        <v>Chevannes</v>
      </c>
      <c r="D35" s="747">
        <f>IFERROR(VLOOKUP($A35,Liste_J!$C$7:$G$234,2,0),"-")</f>
        <v>43</v>
      </c>
      <c r="E35" s="747" t="str">
        <f>IFERROR(VLOOKUP($A35,'J1'!$P$7:$S$18,4,0),"")</f>
        <v/>
      </c>
      <c r="F35" s="747" t="str">
        <f>IFERROR(VLOOKUP($A35,'J2'!$P$7:$S$18,4,0),"")</f>
        <v/>
      </c>
      <c r="G35" s="747" t="str">
        <f>IFERROR(VLOOKUP($A35,'J3'!$P$7:$S$18,4,0),"")</f>
        <v/>
      </c>
      <c r="H35" s="747" t="str">
        <f>IFERROR(VLOOKUP($A35,'J4'!$P$7:$S$18,4,0),"")</f>
        <v/>
      </c>
      <c r="I35" s="747" t="str">
        <f>IFERROR(VLOOKUP($A35,'J5'!$P$7:$S$18,4,0),"")</f>
        <v/>
      </c>
      <c r="J35" s="747" t="str">
        <f>IFERROR(VLOOKUP($A35,'J6'!$P$7:$S$18,4,0),"")</f>
        <v/>
      </c>
      <c r="K35" s="747" t="str">
        <f>IFERROR(VLOOKUP($A35,'J7'!$P$7:$S$18,4,0),"")</f>
        <v/>
      </c>
      <c r="L35" s="747" t="str">
        <f>IFERROR(VLOOKUP($A35,'J8'!$P$7:$S$18,4,0),"")</f>
        <v/>
      </c>
      <c r="M35" s="747" t="str">
        <f>IFERROR(VLOOKUP($A35,'J9'!$P$7:$S$18,4,0),"")</f>
        <v/>
      </c>
      <c r="N35" s="747" t="str">
        <f>IFERROR(VLOOKUP($A35,'J10'!$P$7:$S$18,4,0),"")</f>
        <v/>
      </c>
      <c r="O35" s="40">
        <f t="shared" si="1"/>
        <v>0</v>
      </c>
      <c r="P35" s="747">
        <f t="shared" si="2"/>
        <v>0</v>
      </c>
      <c r="Q35" s="747">
        <f t="shared" si="3"/>
        <v>6</v>
      </c>
      <c r="R35" s="749"/>
    </row>
    <row r="36" spans="1:18" ht="12.75" x14ac:dyDescent="0.35">
      <c r="A36" s="26" t="s">
        <v>367</v>
      </c>
      <c r="B36" s="747" t="str">
        <f>IFERROR(VLOOKUP($A36,Liste_J!$C$7:$G$234,5,0),"-")</f>
        <v>F</v>
      </c>
      <c r="C36" s="747" t="str">
        <f>IFERROR(VLOOKUP($A36,Liste_J!$C$7:$G$234,4,0),"-")</f>
        <v>Chevry</v>
      </c>
      <c r="D36" s="747">
        <f>IFERROR(VLOOKUP($A36,Liste_J!$C$7:$G$234,2,0),"-")</f>
        <v>45.3</v>
      </c>
      <c r="E36" s="747" t="str">
        <f>IFERROR(VLOOKUP($A36,'J1'!$P$7:$S$18,4,0),"")</f>
        <v/>
      </c>
      <c r="F36" s="747" t="str">
        <f>IFERROR(VLOOKUP($A36,'J2'!$P$7:$S$18,4,0),"")</f>
        <v/>
      </c>
      <c r="G36" s="747" t="str">
        <f>IFERROR(VLOOKUP($A36,'J3'!$P$7:$S$18,4,0),"")</f>
        <v/>
      </c>
      <c r="H36" s="747" t="str">
        <f>IFERROR(VLOOKUP($A36,'J4'!$P$7:$S$18,4,0),"")</f>
        <v/>
      </c>
      <c r="I36" s="747" t="str">
        <f>IFERROR(VLOOKUP($A36,'J5'!$P$7:$S$18,4,0),"")</f>
        <v/>
      </c>
      <c r="J36" s="747" t="str">
        <f>IFERROR(VLOOKUP($A36,'J6'!$P$7:$S$18,4,0),"")</f>
        <v/>
      </c>
      <c r="K36" s="747" t="str">
        <f>IFERROR(VLOOKUP($A36,'J7'!$P$7:$S$18,4,0),"")</f>
        <v/>
      </c>
      <c r="L36" s="747" t="str">
        <f>IFERROR(VLOOKUP($A36,'J8'!$P$7:$S$18,4,0),"")</f>
        <v/>
      </c>
      <c r="M36" s="747" t="str">
        <f>IFERROR(VLOOKUP($A36,'J9'!$P$7:$S$18,4,0),"")</f>
        <v/>
      </c>
      <c r="N36" s="747" t="str">
        <f>IFERROR(VLOOKUP($A36,'J10'!$P$7:$S$18,4,0),"")</f>
        <v/>
      </c>
      <c r="O36" s="40">
        <f t="shared" si="1"/>
        <v>0</v>
      </c>
      <c r="P36" s="747">
        <f t="shared" si="2"/>
        <v>0</v>
      </c>
      <c r="Q36" s="747">
        <f t="shared" si="3"/>
        <v>6</v>
      </c>
      <c r="R36" s="749"/>
    </row>
    <row r="37" spans="1:18" ht="12.75" x14ac:dyDescent="0.35">
      <c r="A37" s="26" t="s">
        <v>198</v>
      </c>
      <c r="B37" s="747" t="str">
        <f>IFERROR(VLOOKUP($A37,Liste_J!$C$7:$G$234,5,0),"-")</f>
        <v>H</v>
      </c>
      <c r="C37" s="747" t="str">
        <f>IFERROR(VLOOKUP($A37,Liste_J!$C$7:$G$234,4,0),"-")</f>
        <v>Chevannes</v>
      </c>
      <c r="D37" s="747">
        <f>IFERROR(VLOOKUP($A37,Liste_J!$C$7:$G$234,2,0),"-")</f>
        <v>26.1</v>
      </c>
      <c r="E37" s="747" t="str">
        <f>IFERROR(VLOOKUP($A37,'J1'!$P$7:$S$18,4,0),"")</f>
        <v/>
      </c>
      <c r="F37" s="747" t="str">
        <f>IFERROR(VLOOKUP($A37,'J2'!$P$7:$S$18,4,0),"")</f>
        <v/>
      </c>
      <c r="G37" s="747" t="str">
        <f>IFERROR(VLOOKUP($A37,'J3'!$P$7:$S$18,4,0),"")</f>
        <v/>
      </c>
      <c r="H37" s="747" t="str">
        <f>IFERROR(VLOOKUP($A37,'J4'!$P$7:$S$18,4,0),"")</f>
        <v/>
      </c>
      <c r="I37" s="747" t="str">
        <f>IFERROR(VLOOKUP($A37,'J5'!$P$7:$S$18,4,0),"")</f>
        <v/>
      </c>
      <c r="J37" s="747" t="str">
        <f>IFERROR(VLOOKUP($A37,'J6'!$P$7:$S$18,4,0),"")</f>
        <v/>
      </c>
      <c r="K37" s="747" t="str">
        <f>IFERROR(VLOOKUP($A37,'J7'!$P$7:$S$18,4,0),"")</f>
        <v/>
      </c>
      <c r="L37" s="747" t="str">
        <f>IFERROR(VLOOKUP($A37,'J8'!$P$7:$S$18,4,0),"")</f>
        <v/>
      </c>
      <c r="M37" s="747" t="str">
        <f>IFERROR(VLOOKUP($A37,'J9'!$P$7:$S$18,4,0),"")</f>
        <v/>
      </c>
      <c r="N37" s="747" t="str">
        <f>IFERROR(VLOOKUP($A37,'J10'!$P$7:$S$18,4,0),"")</f>
        <v/>
      </c>
      <c r="O37" s="40">
        <f t="shared" si="1"/>
        <v>0</v>
      </c>
      <c r="P37" s="747">
        <f t="shared" si="2"/>
        <v>0</v>
      </c>
      <c r="Q37" s="747">
        <f t="shared" si="3"/>
        <v>6</v>
      </c>
      <c r="R37" s="749"/>
    </row>
    <row r="38" spans="1:18" ht="12.75" x14ac:dyDescent="0.35">
      <c r="B38" s="747" t="str">
        <f>IFERROR(VLOOKUP($A38,Liste_J!$C$7:$G$234,5,0),"-")</f>
        <v>-</v>
      </c>
      <c r="C38" s="747" t="str">
        <f>IFERROR(VLOOKUP($A38,Liste_J!$C$7:$G$234,4,0),"-")</f>
        <v>-</v>
      </c>
      <c r="D38" s="747" t="str">
        <f>IFERROR(VLOOKUP($A38,Liste_J!$C$7:$G$234,2,0),"-")</f>
        <v>-</v>
      </c>
      <c r="E38" s="747" t="str">
        <f>IFERROR(VLOOKUP($A38,'J1'!$P$7:$S$18,4,0),"")</f>
        <v/>
      </c>
      <c r="F38" s="747" t="str">
        <f>IFERROR(VLOOKUP($A38,'J2'!$P$7:$S$18,4,0),"")</f>
        <v/>
      </c>
      <c r="G38" s="747" t="str">
        <f>IFERROR(VLOOKUP($A38,'J3'!$P$7:$S$18,4,0),"")</f>
        <v/>
      </c>
      <c r="H38" s="747" t="str">
        <f>IFERROR(VLOOKUP($A38,'J4'!$P$7:$S$18,4,0),"")</f>
        <v/>
      </c>
      <c r="I38" s="747" t="str">
        <f>IFERROR(VLOOKUP($A38,'J5'!$P$7:$S$18,4,0),"")</f>
        <v/>
      </c>
      <c r="J38" s="747" t="str">
        <f>IFERROR(VLOOKUP($A38,'J6'!$P$7:$S$18,4,0),"")</f>
        <v/>
      </c>
      <c r="K38" s="747" t="str">
        <f>IFERROR(VLOOKUP($A38,'J7'!$P$7:$S$18,4,0),"")</f>
        <v/>
      </c>
      <c r="L38" s="747" t="str">
        <f>IFERROR(VLOOKUP($A38,'J8'!$P$7:$S$18,4,0),"")</f>
        <v/>
      </c>
      <c r="M38" s="747" t="str">
        <f>IFERROR(VLOOKUP($A38,'J9'!$P$7:$S$18,4,0),"")</f>
        <v/>
      </c>
      <c r="N38" s="747" t="str">
        <f>IFERROR(VLOOKUP($A38,'J10'!$P$7:$S$18,4,0),"")</f>
        <v/>
      </c>
      <c r="O38" s="40">
        <f t="shared" si="1"/>
        <v>0</v>
      </c>
      <c r="P38" s="747">
        <f t="shared" si="2"/>
        <v>0</v>
      </c>
      <c r="Q38" s="747">
        <f t="shared" si="3"/>
        <v>6</v>
      </c>
      <c r="R38" s="749"/>
    </row>
    <row r="39" spans="1:18" ht="12.75" x14ac:dyDescent="0.35">
      <c r="B39" s="747"/>
      <c r="C39" s="747"/>
      <c r="D39" s="747"/>
      <c r="E39" s="747"/>
      <c r="F39" s="747"/>
      <c r="G39" s="747"/>
      <c r="H39" s="747"/>
      <c r="I39" s="747"/>
      <c r="J39" s="747"/>
      <c r="K39" s="747"/>
      <c r="L39" s="747"/>
      <c r="M39" s="747"/>
      <c r="N39" s="747"/>
      <c r="O39" s="40"/>
      <c r="P39" s="747"/>
      <c r="Q39" s="747"/>
      <c r="R39" s="749"/>
    </row>
    <row r="40" spans="1:18" ht="12.75" x14ac:dyDescent="0.35">
      <c r="B40" s="747"/>
      <c r="C40" s="747"/>
      <c r="D40" s="747"/>
      <c r="E40" s="747"/>
      <c r="F40" s="747"/>
      <c r="G40" s="747"/>
      <c r="H40" s="747"/>
      <c r="I40" s="747"/>
      <c r="J40" s="747"/>
      <c r="K40" s="747"/>
      <c r="L40" s="747"/>
      <c r="M40" s="747"/>
      <c r="N40" s="747"/>
      <c r="O40" s="40"/>
      <c r="P40" s="747"/>
      <c r="Q40" s="747"/>
      <c r="R40" s="749"/>
    </row>
    <row r="41" spans="1:18" ht="12.75" x14ac:dyDescent="0.35">
      <c r="B41" s="747"/>
      <c r="C41" s="747"/>
      <c r="D41" s="747"/>
      <c r="E41" s="747"/>
      <c r="F41" s="747"/>
      <c r="G41" s="747"/>
      <c r="H41" s="747"/>
      <c r="I41" s="747"/>
      <c r="J41" s="747"/>
      <c r="K41" s="747"/>
      <c r="L41" s="747"/>
      <c r="M41" s="747"/>
      <c r="N41" s="747"/>
      <c r="O41" s="40"/>
      <c r="P41" s="747"/>
      <c r="Q41" s="747"/>
      <c r="R41" s="749"/>
    </row>
    <row r="42" spans="1:18" ht="12.75" x14ac:dyDescent="0.35"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40"/>
      <c r="P42" s="34"/>
      <c r="Q42" s="34"/>
      <c r="R42" s="60"/>
    </row>
    <row r="43" spans="1:18" s="1" customFormat="1" ht="15.4" thickBot="1" x14ac:dyDescent="0.45">
      <c r="B43" s="885" t="s">
        <v>349</v>
      </c>
      <c r="C43" s="885"/>
      <c r="D43" s="885"/>
      <c r="E43" s="885"/>
      <c r="F43" s="885"/>
      <c r="G43" s="885"/>
      <c r="H43" s="885"/>
      <c r="I43" s="885"/>
      <c r="J43" s="885"/>
      <c r="K43" s="885"/>
      <c r="L43" s="885"/>
      <c r="M43" s="885"/>
      <c r="N43" s="885"/>
      <c r="O43" s="885"/>
      <c r="P43" s="885"/>
      <c r="Q43" s="885"/>
      <c r="R43" s="886"/>
    </row>
    <row r="44" spans="1:18" ht="12.75" x14ac:dyDescent="0.35"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</row>
    <row r="45" spans="1:18" ht="12.75" x14ac:dyDescent="0.35"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</row>
    <row r="46" spans="1:18" ht="12.75" x14ac:dyDescent="0.35"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</row>
    <row r="47" spans="1:18" ht="12.75" x14ac:dyDescent="0.35"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</row>
    <row r="48" spans="1:18" ht="12.75" x14ac:dyDescent="0.35"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</row>
    <row r="49" spans="2:17" ht="12.75" x14ac:dyDescent="0.35"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</row>
    <row r="50" spans="2:17" ht="12.75" x14ac:dyDescent="0.35"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</row>
    <row r="51" spans="2:17" ht="12.75" x14ac:dyDescent="0.35"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</row>
    <row r="52" spans="2:17" ht="12.75" x14ac:dyDescent="0.35"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</row>
    <row r="53" spans="2:17" ht="12.75" x14ac:dyDescent="0.35"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</row>
    <row r="54" spans="2:17" ht="12.75" x14ac:dyDescent="0.3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</row>
    <row r="55" spans="2:17" ht="12.75" x14ac:dyDescent="0.3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</row>
    <row r="56" spans="2:17" ht="12.75" x14ac:dyDescent="0.3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</row>
    <row r="57" spans="2:17" ht="12.75" x14ac:dyDescent="0.3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</row>
    <row r="58" spans="2:17" ht="12.75" x14ac:dyDescent="0.35"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</row>
    <row r="59" spans="2:17" ht="12.75" x14ac:dyDescent="0.35"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</row>
    <row r="60" spans="2:17" ht="12.75" x14ac:dyDescent="0.35"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</row>
    <row r="61" spans="2:17" ht="12.75" x14ac:dyDescent="0.35"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</row>
    <row r="62" spans="2:17" ht="12.75" x14ac:dyDescent="0.35"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</row>
    <row r="63" spans="2:17" ht="12.75" x14ac:dyDescent="0.35"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</row>
    <row r="64" spans="2:17" ht="12.75" x14ac:dyDescent="0.35">
      <c r="P64" s="34"/>
      <c r="Q64" s="34"/>
    </row>
    <row r="65" spans="16:17" ht="12.75" x14ac:dyDescent="0.35">
      <c r="P65" s="34"/>
      <c r="Q65" s="34"/>
    </row>
    <row r="66" spans="16:17" ht="12.75" x14ac:dyDescent="0.35">
      <c r="P66" s="34"/>
      <c r="Q66" s="34"/>
    </row>
    <row r="67" spans="16:17" ht="12.75" x14ac:dyDescent="0.35">
      <c r="P67" s="34"/>
      <c r="Q67" s="34"/>
    </row>
    <row r="68" spans="16:17" ht="12.75" x14ac:dyDescent="0.35">
      <c r="P68" s="34"/>
      <c r="Q68" s="34"/>
    </row>
    <row r="69" spans="16:17" ht="12.75" x14ac:dyDescent="0.35">
      <c r="P69" s="34"/>
      <c r="Q69" s="34"/>
    </row>
    <row r="70" spans="16:17" ht="12.75" x14ac:dyDescent="0.35">
      <c r="P70" s="34"/>
      <c r="Q70" s="34"/>
    </row>
    <row r="71" spans="16:17" ht="12.75" x14ac:dyDescent="0.35">
      <c r="P71" s="34"/>
      <c r="Q71" s="34"/>
    </row>
    <row r="72" spans="16:17" ht="12.75" x14ac:dyDescent="0.35">
      <c r="P72" s="34"/>
      <c r="Q72" s="34"/>
    </row>
    <row r="73" spans="16:17" ht="12.75" x14ac:dyDescent="0.35">
      <c r="P73" s="34"/>
      <c r="Q73" s="34"/>
    </row>
    <row r="74" spans="16:17" ht="12.75" x14ac:dyDescent="0.35">
      <c r="P74" s="34"/>
      <c r="Q74" s="34"/>
    </row>
    <row r="75" spans="16:17" ht="12.75" x14ac:dyDescent="0.35">
      <c r="P75" s="34"/>
      <c r="Q75" s="34"/>
    </row>
    <row r="76" spans="16:17" ht="12.75" x14ac:dyDescent="0.35">
      <c r="P76" s="34"/>
      <c r="Q76" s="34"/>
    </row>
    <row r="77" spans="16:17" ht="12.75" x14ac:dyDescent="0.35">
      <c r="P77" s="34"/>
      <c r="Q77" s="34"/>
    </row>
    <row r="78" spans="16:17" ht="12.75" x14ac:dyDescent="0.35">
      <c r="P78" s="34"/>
      <c r="Q78" s="34"/>
    </row>
    <row r="79" spans="16:17" ht="12.75" x14ac:dyDescent="0.35">
      <c r="P79" s="34"/>
      <c r="Q79" s="34"/>
    </row>
    <row r="80" spans="16:17" ht="12.75" x14ac:dyDescent="0.35">
      <c r="P80" s="34"/>
      <c r="Q80" s="34"/>
    </row>
    <row r="81" spans="16:17" ht="12.75" x14ac:dyDescent="0.35">
      <c r="P81" s="34"/>
      <c r="Q81" s="34"/>
    </row>
    <row r="82" spans="16:17" ht="12.75" x14ac:dyDescent="0.35">
      <c r="P82" s="34"/>
      <c r="Q82" s="34"/>
    </row>
    <row r="83" spans="16:17" ht="12.75" x14ac:dyDescent="0.35">
      <c r="P83" s="34"/>
      <c r="Q83" s="34"/>
    </row>
    <row r="84" spans="16:17" ht="12.75" x14ac:dyDescent="0.35">
      <c r="P84" s="34"/>
      <c r="Q84" s="34"/>
    </row>
    <row r="85" spans="16:17" ht="12.75" x14ac:dyDescent="0.35">
      <c r="P85" s="34"/>
      <c r="Q85" s="34"/>
    </row>
    <row r="86" spans="16:17" ht="12.75" x14ac:dyDescent="0.35">
      <c r="P86" s="34"/>
      <c r="Q86" s="34"/>
    </row>
    <row r="87" spans="16:17" ht="12.75" x14ac:dyDescent="0.35">
      <c r="P87" s="34"/>
      <c r="Q87" s="34"/>
    </row>
    <row r="88" spans="16:17" ht="12.75" x14ac:dyDescent="0.35">
      <c r="P88" s="34"/>
      <c r="Q88" s="34"/>
    </row>
    <row r="89" spans="16:17" ht="12.75" x14ac:dyDescent="0.35">
      <c r="P89" s="34"/>
      <c r="Q89" s="34"/>
    </row>
    <row r="90" spans="16:17" ht="12.75" x14ac:dyDescent="0.35">
      <c r="P90" s="34"/>
      <c r="Q90" s="34"/>
    </row>
    <row r="91" spans="16:17" ht="12.75" x14ac:dyDescent="0.35">
      <c r="P91" s="34"/>
      <c r="Q91" s="34"/>
    </row>
    <row r="92" spans="16:17" ht="12.75" x14ac:dyDescent="0.35">
      <c r="P92" s="34"/>
      <c r="Q92" s="34"/>
    </row>
    <row r="93" spans="16:17" ht="12.75" x14ac:dyDescent="0.35">
      <c r="P93" s="34"/>
      <c r="Q93" s="34"/>
    </row>
    <row r="94" spans="16:17" ht="12.75" x14ac:dyDescent="0.35">
      <c r="P94" s="34"/>
      <c r="Q94" s="34"/>
    </row>
    <row r="95" spans="16:17" ht="12.75" x14ac:dyDescent="0.35">
      <c r="P95" s="34"/>
      <c r="Q95" s="34"/>
    </row>
    <row r="96" spans="16:17" ht="12.75" x14ac:dyDescent="0.35">
      <c r="P96" s="34"/>
      <c r="Q96" s="34"/>
    </row>
    <row r="97" spans="16:17" ht="12.75" x14ac:dyDescent="0.35">
      <c r="P97" s="34"/>
      <c r="Q97" s="34"/>
    </row>
    <row r="98" spans="16:17" ht="12.75" x14ac:dyDescent="0.35">
      <c r="P98" s="34"/>
      <c r="Q98" s="34"/>
    </row>
    <row r="99" spans="16:17" ht="12.75" x14ac:dyDescent="0.35">
      <c r="P99" s="34"/>
      <c r="Q99" s="34"/>
    </row>
    <row r="100" spans="16:17" ht="12.75" x14ac:dyDescent="0.35">
      <c r="P100" s="34"/>
      <c r="Q100" s="34"/>
    </row>
    <row r="101" spans="16:17" ht="12.75" x14ac:dyDescent="0.35">
      <c r="P101" s="34"/>
      <c r="Q101" s="34"/>
    </row>
    <row r="102" spans="16:17" ht="12.75" x14ac:dyDescent="0.35">
      <c r="P102" s="34"/>
      <c r="Q102" s="34"/>
    </row>
    <row r="103" spans="16:17" ht="12.75" x14ac:dyDescent="0.35">
      <c r="P103" s="34"/>
      <c r="Q103" s="34"/>
    </row>
    <row r="104" spans="16:17" ht="12.75" x14ac:dyDescent="0.35">
      <c r="P104" s="34"/>
      <c r="Q104" s="34"/>
    </row>
    <row r="105" spans="16:17" ht="12.75" x14ac:dyDescent="0.35">
      <c r="P105" s="34"/>
      <c r="Q105" s="34"/>
    </row>
    <row r="106" spans="16:17" ht="12.75" x14ac:dyDescent="0.35">
      <c r="P106" s="34"/>
      <c r="Q106" s="34"/>
    </row>
    <row r="107" spans="16:17" ht="12.75" x14ac:dyDescent="0.35">
      <c r="P107" s="34"/>
      <c r="Q107" s="34"/>
    </row>
    <row r="108" spans="16:17" ht="12.75" x14ac:dyDescent="0.35">
      <c r="P108" s="34"/>
      <c r="Q108" s="34"/>
    </row>
    <row r="109" spans="16:17" ht="12.75" x14ac:dyDescent="0.35">
      <c r="P109" s="34"/>
      <c r="Q109" s="34"/>
    </row>
    <row r="110" spans="16:17" ht="12.75" x14ac:dyDescent="0.35">
      <c r="P110" s="34"/>
      <c r="Q110" s="34"/>
    </row>
    <row r="111" spans="16:17" ht="12.75" x14ac:dyDescent="0.35">
      <c r="P111" s="34"/>
      <c r="Q111" s="34"/>
    </row>
    <row r="112" spans="16:17" ht="12.75" x14ac:dyDescent="0.35">
      <c r="P112" s="34"/>
      <c r="Q112" s="34"/>
    </row>
    <row r="113" spans="16:17" ht="12.75" x14ac:dyDescent="0.35">
      <c r="P113" s="34"/>
      <c r="Q113" s="34"/>
    </row>
    <row r="114" spans="16:17" ht="12.75" x14ac:dyDescent="0.35">
      <c r="P114" s="34"/>
      <c r="Q114" s="34"/>
    </row>
    <row r="115" spans="16:17" ht="12.75" x14ac:dyDescent="0.35">
      <c r="P115" s="34"/>
      <c r="Q115" s="34"/>
    </row>
    <row r="116" spans="16:17" ht="12.75" x14ac:dyDescent="0.35">
      <c r="P116" s="34"/>
      <c r="Q116" s="34"/>
    </row>
    <row r="117" spans="16:17" ht="12.75" x14ac:dyDescent="0.35">
      <c r="P117" s="34"/>
      <c r="Q117" s="34"/>
    </row>
    <row r="118" spans="16:17" ht="12.75" x14ac:dyDescent="0.35">
      <c r="P118" s="34"/>
      <c r="Q118" s="34"/>
    </row>
    <row r="119" spans="16:17" ht="12.75" x14ac:dyDescent="0.35">
      <c r="P119" s="34"/>
      <c r="Q119" s="34"/>
    </row>
    <row r="120" spans="16:17" ht="12.75" x14ac:dyDescent="0.35">
      <c r="P120" s="34"/>
      <c r="Q120" s="34"/>
    </row>
    <row r="121" spans="16:17" ht="12.75" x14ac:dyDescent="0.35">
      <c r="P121" s="34"/>
      <c r="Q121" s="34"/>
    </row>
    <row r="122" spans="16:17" ht="12.75" x14ac:dyDescent="0.35">
      <c r="P122" s="34"/>
      <c r="Q122" s="34"/>
    </row>
    <row r="123" spans="16:17" ht="12.75" x14ac:dyDescent="0.35">
      <c r="P123" s="34"/>
      <c r="Q123" s="34"/>
    </row>
    <row r="124" spans="16:17" ht="12.75" x14ac:dyDescent="0.35">
      <c r="P124" s="34"/>
      <c r="Q124" s="34"/>
    </row>
    <row r="125" spans="16:17" ht="12.75" x14ac:dyDescent="0.35">
      <c r="P125" s="34"/>
      <c r="Q125" s="34"/>
    </row>
    <row r="126" spans="16:17" ht="12.75" x14ac:dyDescent="0.35">
      <c r="P126" s="34"/>
      <c r="Q126" s="34"/>
    </row>
    <row r="127" spans="16:17" ht="12.75" x14ac:dyDescent="0.35">
      <c r="P127" s="34"/>
      <c r="Q127" s="34"/>
    </row>
    <row r="128" spans="16:17" ht="12.75" x14ac:dyDescent="0.35">
      <c r="P128" s="34"/>
      <c r="Q128" s="34"/>
    </row>
    <row r="129" spans="16:17" ht="12.75" x14ac:dyDescent="0.35">
      <c r="P129" s="34"/>
      <c r="Q129" s="34"/>
    </row>
    <row r="130" spans="16:17" ht="12.75" x14ac:dyDescent="0.35">
      <c r="P130" s="34"/>
      <c r="Q130" s="34"/>
    </row>
    <row r="131" spans="16:17" ht="12.75" x14ac:dyDescent="0.35">
      <c r="P131" s="34"/>
      <c r="Q131" s="34"/>
    </row>
    <row r="132" spans="16:17" ht="12.75" x14ac:dyDescent="0.35">
      <c r="P132" s="34"/>
      <c r="Q132" s="34"/>
    </row>
    <row r="133" spans="16:17" ht="12.75" x14ac:dyDescent="0.35">
      <c r="P133" s="34"/>
      <c r="Q133" s="34"/>
    </row>
    <row r="134" spans="16:17" ht="12.75" x14ac:dyDescent="0.35">
      <c r="Q134" s="34"/>
    </row>
    <row r="135" spans="16:17" ht="12.75" x14ac:dyDescent="0.35">
      <c r="Q135" s="34"/>
    </row>
    <row r="136" spans="16:17" ht="12.75" x14ac:dyDescent="0.35">
      <c r="Q136" s="34"/>
    </row>
    <row r="137" spans="16:17" ht="12.75" x14ac:dyDescent="0.35">
      <c r="Q137" s="34"/>
    </row>
    <row r="138" spans="16:17" ht="12.75" x14ac:dyDescent="0.35">
      <c r="Q138" s="34"/>
    </row>
    <row r="139" spans="16:17" ht="12.75" x14ac:dyDescent="0.35">
      <c r="Q139" s="34"/>
    </row>
    <row r="140" spans="16:17" ht="12.75" x14ac:dyDescent="0.35">
      <c r="Q140" s="34"/>
    </row>
  </sheetData>
  <sortState xmlns:xlrd2="http://schemas.microsoft.com/office/spreadsheetml/2017/richdata2" ref="A9:R14">
    <sortCondition ref="Q9:Q14"/>
  </sortState>
  <mergeCells count="7">
    <mergeCell ref="B43:R43"/>
    <mergeCell ref="O2:R2"/>
    <mergeCell ref="A1:R1"/>
    <mergeCell ref="B6:M6"/>
    <mergeCell ref="C3:D4"/>
    <mergeCell ref="A2:M2"/>
    <mergeCell ref="O6:R6"/>
  </mergeCells>
  <conditionalFormatting sqref="A9:D12 B13:D42">
    <cfRule type="expression" dxfId="195" priority="6">
      <formula>"$D8&gt;36"</formula>
    </cfRule>
  </conditionalFormatting>
  <conditionalFormatting sqref="A9:Q12 B13:Q42 B43 P44:P133">
    <cfRule type="expression" dxfId="194" priority="7">
      <formula>$Q9=1</formula>
    </cfRule>
  </conditionalFormatting>
  <conditionalFormatting sqref="B43">
    <cfRule type="expression" dxfId="193" priority="10">
      <formula>"$D8&gt;36"</formula>
    </cfRule>
  </conditionalFormatting>
  <pageMargins left="0.7" right="0.7" top="0.75" bottom="0.75" header="0.3" footer="0.3"/>
  <pageSetup paperSize="9" scale="8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8">
    <pageSetUpPr fitToPage="1"/>
  </sheetPr>
  <dimension ref="A1:R200"/>
  <sheetViews>
    <sheetView topLeftCell="A181" zoomScale="101" zoomScaleNormal="55" workbookViewId="0">
      <selection activeCell="R195" sqref="A8:R195"/>
    </sheetView>
  </sheetViews>
  <sheetFormatPr baseColWidth="10" defaultRowHeight="13.15" x14ac:dyDescent="0.35"/>
  <cols>
    <col min="1" max="1" width="21.1328125" style="26" customWidth="1"/>
    <col min="2" max="2" width="6.46484375" style="6" customWidth="1"/>
    <col min="3" max="3" width="14.53125" style="6" customWidth="1"/>
    <col min="4" max="4" width="11.53125" style="6"/>
    <col min="5" max="15" width="6.6640625" style="6" customWidth="1"/>
    <col min="16" max="16" width="7.46484375" style="41" customWidth="1"/>
    <col min="17" max="17" width="7.46484375" style="5" customWidth="1"/>
    <col min="18" max="18" width="6.19921875" customWidth="1"/>
  </cols>
  <sheetData>
    <row r="1" spans="1:18" ht="21" thickBot="1" x14ac:dyDescent="0.4">
      <c r="A1" s="827" t="str">
        <f>+Explications!A1</f>
        <v>CARRE D'AS 2025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8"/>
      <c r="R1" s="829"/>
    </row>
    <row r="2" spans="1:18" ht="18" thickBot="1" x14ac:dyDescent="0.4">
      <c r="A2" s="887" t="str">
        <f>Explications!A2</f>
        <v xml:space="preserve">RESULTATS AU </v>
      </c>
      <c r="B2" s="888"/>
      <c r="C2" s="888"/>
      <c r="D2" s="888"/>
      <c r="E2" s="888"/>
      <c r="F2" s="888"/>
      <c r="G2" s="888"/>
      <c r="H2" s="888"/>
      <c r="I2" s="888"/>
      <c r="J2" s="888"/>
      <c r="K2" s="888"/>
      <c r="L2" s="888"/>
      <c r="M2" s="888"/>
      <c r="N2" s="70"/>
      <c r="O2" s="879">
        <f>+Explications!J2</f>
        <v>45922</v>
      </c>
      <c r="P2" s="880"/>
      <c r="Q2" s="880"/>
      <c r="R2" s="881"/>
    </row>
    <row r="3" spans="1:18" ht="17.649999999999999" x14ac:dyDescent="0.35">
      <c r="A3" s="59"/>
      <c r="B3" s="35"/>
      <c r="C3" s="884" t="s">
        <v>66</v>
      </c>
      <c r="D3" s="884"/>
      <c r="E3" s="42">
        <f>+'J1'!$M$36</f>
        <v>422</v>
      </c>
      <c r="F3" s="42">
        <f>+'J2'!$M$36</f>
        <v>406</v>
      </c>
      <c r="G3" s="42">
        <f>+'J3'!$M$36</f>
        <v>382</v>
      </c>
      <c r="H3" s="42">
        <f>+'J4'!$M$36</f>
        <v>383</v>
      </c>
      <c r="I3" s="42">
        <f>+'J5'!$M$36</f>
        <v>418</v>
      </c>
      <c r="J3" s="42">
        <f>+'J6'!$M$36</f>
        <v>442</v>
      </c>
      <c r="K3" s="42">
        <f>+'J7'!$M$36</f>
        <v>346</v>
      </c>
      <c r="L3" s="42">
        <f>+'J8'!$M$36</f>
        <v>418</v>
      </c>
      <c r="M3" s="42">
        <f>+'J9'!$M$36</f>
        <v>465</v>
      </c>
      <c r="N3" s="42">
        <f>+'J10'!$M$36</f>
        <v>465</v>
      </c>
      <c r="O3" s="42"/>
      <c r="P3" s="42">
        <f>SUM(E3:M3)</f>
        <v>3682</v>
      </c>
      <c r="Q3" s="35"/>
      <c r="R3" s="60"/>
    </row>
    <row r="4" spans="1:18" x14ac:dyDescent="0.35">
      <c r="A4" s="27"/>
      <c r="C4" s="884"/>
      <c r="D4" s="884"/>
      <c r="E4" s="681">
        <f t="shared" ref="E4:N4" si="0">SUM(E9:E198)</f>
        <v>354</v>
      </c>
      <c r="F4" s="681">
        <f t="shared" si="0"/>
        <v>376</v>
      </c>
      <c r="G4" s="681">
        <f t="shared" si="0"/>
        <v>382</v>
      </c>
      <c r="H4" s="681">
        <f t="shared" si="0"/>
        <v>339</v>
      </c>
      <c r="I4" s="681">
        <f t="shared" si="0"/>
        <v>418</v>
      </c>
      <c r="J4" s="681">
        <f t="shared" si="0"/>
        <v>399</v>
      </c>
      <c r="K4" s="681">
        <f t="shared" si="0"/>
        <v>338</v>
      </c>
      <c r="L4" s="42">
        <f t="shared" si="0"/>
        <v>418</v>
      </c>
      <c r="M4" s="681">
        <f t="shared" si="0"/>
        <v>382</v>
      </c>
      <c r="N4" s="681">
        <f t="shared" si="0"/>
        <v>0</v>
      </c>
      <c r="O4" s="42"/>
      <c r="P4" s="42">
        <f>SUM(P9:P101)</f>
        <v>3361</v>
      </c>
      <c r="R4" s="60"/>
    </row>
    <row r="5" spans="1:18" ht="13.5" thickBot="1" x14ac:dyDescent="0.4">
      <c r="A5" s="27"/>
      <c r="P5" s="61"/>
      <c r="R5" s="60"/>
    </row>
    <row r="6" spans="1:18" ht="18" thickBot="1" x14ac:dyDescent="0.55000000000000004">
      <c r="A6" s="76" t="s">
        <v>52</v>
      </c>
      <c r="B6" s="891" t="s">
        <v>54</v>
      </c>
      <c r="C6" s="891"/>
      <c r="D6" s="891"/>
      <c r="E6" s="891"/>
      <c r="F6" s="891"/>
      <c r="G6" s="891"/>
      <c r="H6" s="891"/>
      <c r="I6" s="891"/>
      <c r="J6" s="891"/>
      <c r="K6" s="891"/>
      <c r="L6" s="891"/>
      <c r="M6" s="891"/>
      <c r="N6" s="77"/>
      <c r="O6" s="892">
        <v>2025</v>
      </c>
      <c r="P6" s="891"/>
      <c r="Q6" s="891"/>
      <c r="R6" s="893"/>
    </row>
    <row r="7" spans="1:18" s="25" customFormat="1" ht="13.5" thickBot="1" x14ac:dyDescent="0.4">
      <c r="A7" s="147"/>
      <c r="B7" s="148"/>
      <c r="C7" s="148"/>
      <c r="D7" s="148"/>
      <c r="E7" s="148" t="str">
        <f>+Explications!A34</f>
        <v>J1</v>
      </c>
      <c r="F7" s="148" t="str">
        <f>+Explications!B34</f>
        <v>J2</v>
      </c>
      <c r="G7" s="148" t="str">
        <f>+Explications!C34</f>
        <v>J3</v>
      </c>
      <c r="H7" s="148" t="str">
        <f>+Explications!D34</f>
        <v>J4</v>
      </c>
      <c r="I7" s="148" t="str">
        <f>+Explications!E34</f>
        <v>J5</v>
      </c>
      <c r="J7" s="148" t="str">
        <f>+Explications!F34</f>
        <v>J6</v>
      </c>
      <c r="K7" s="148" t="str">
        <f>+Explications!G34</f>
        <v>J7</v>
      </c>
      <c r="L7" s="148" t="str">
        <f>+Explications!H34</f>
        <v>J8</v>
      </c>
      <c r="M7" s="148" t="str">
        <f>+Explications!I34</f>
        <v>J9</v>
      </c>
      <c r="N7" s="148" t="str">
        <f>+Explications!J34</f>
        <v>J10</v>
      </c>
      <c r="O7" s="148"/>
      <c r="P7" s="148"/>
      <c r="Q7" s="149"/>
    </row>
    <row r="8" spans="1:18" ht="39.75" x14ac:dyDescent="0.4">
      <c r="A8" s="78" t="s">
        <v>1</v>
      </c>
      <c r="B8" s="79" t="s">
        <v>90</v>
      </c>
      <c r="C8" s="79" t="s">
        <v>77</v>
      </c>
      <c r="D8" s="80" t="s">
        <v>193</v>
      </c>
      <c r="E8" s="46">
        <f>+Explications!A35</f>
        <v>45748</v>
      </c>
      <c r="F8" s="46">
        <f>+Explications!B35</f>
        <v>45776</v>
      </c>
      <c r="G8" s="46">
        <f>+Explications!C35</f>
        <v>45790</v>
      </c>
      <c r="H8" s="46">
        <f>+Explications!D35</f>
        <v>45797</v>
      </c>
      <c r="I8" s="46">
        <f>+Explications!E35</f>
        <v>45803</v>
      </c>
      <c r="J8" s="46">
        <f>+Explications!F35</f>
        <v>45827</v>
      </c>
      <c r="K8" s="46">
        <f>+Explications!G35</f>
        <v>45911</v>
      </c>
      <c r="L8" s="46">
        <f>+Explications!H35</f>
        <v>45904</v>
      </c>
      <c r="M8" s="46">
        <f>+Explications!I35</f>
        <v>45916</v>
      </c>
      <c r="N8" s="46">
        <f>+Explications!J35</f>
        <v>45923</v>
      </c>
      <c r="O8" s="79" t="s">
        <v>187</v>
      </c>
      <c r="P8" s="79" t="s">
        <v>8</v>
      </c>
      <c r="Q8" s="79" t="s">
        <v>188</v>
      </c>
      <c r="R8" s="81" t="s">
        <v>195</v>
      </c>
    </row>
    <row r="9" spans="1:18" s="1" customFormat="1" ht="15" x14ac:dyDescent="0.4">
      <c r="A9" s="27" t="s">
        <v>260</v>
      </c>
      <c r="B9" s="94" t="str">
        <f>IFERROR(VLOOKUP($A9,Liste_J!$C$7:$G$234,5,0),"-")</f>
        <v>H</v>
      </c>
      <c r="C9" s="94" t="str">
        <f>IFERROR(VLOOKUP($A9,Liste_J!$C$7:$G$234,4,0),"-")</f>
        <v>Chevry</v>
      </c>
      <c r="D9" s="94">
        <f>IFERROR(VLOOKUP($A9,Liste_J!$C$7:$G$234,2,0),"-")</f>
        <v>31.8</v>
      </c>
      <c r="E9" s="94">
        <f>IFERROR(VLOOKUP($A9,'J1'!$I$6:$M$35,5,0),"")</f>
        <v>20</v>
      </c>
      <c r="F9" s="94">
        <f>IFERROR(VLOOKUP($A9,'J2'!$I$6:$M$35,5,0),"")</f>
        <v>26</v>
      </c>
      <c r="G9" s="94" t="str">
        <f>IFERROR(VLOOKUP($A9,'J3'!$I$6:$M$35,5,0),"")</f>
        <v/>
      </c>
      <c r="H9" s="94">
        <f>IFERROR(VLOOKUP($A9,'J4'!$I$6:$M$35,5,0),"")</f>
        <v>30</v>
      </c>
      <c r="I9" s="94" t="str">
        <f>IFERROR(VLOOKUP($A9,'J5'!$I$6:$M$35,5,0),"")</f>
        <v/>
      </c>
      <c r="J9" s="94" t="str">
        <f>IFERROR(VLOOKUP($A9,'J6'!$I$6:$M$35,5,0),"")</f>
        <v/>
      </c>
      <c r="K9" s="94">
        <f>IFERROR(VLOOKUP($A9,'J7'!$I$6:$M$35,5,0),"")</f>
        <v>22</v>
      </c>
      <c r="L9" s="94">
        <f>IFERROR(VLOOKUP($A9,'J8'!$I$6:$M$35,5,0),"")</f>
        <v>28</v>
      </c>
      <c r="M9" s="94">
        <f>IFERROR(VLOOKUP($A9,'J9'!$I$6:$M$35,5,0),"")</f>
        <v>30</v>
      </c>
      <c r="N9" s="94" t="str">
        <f>IFERROR(VLOOKUP($A9,'J10'!$I$6:$M$35,5,0),"")</f>
        <v/>
      </c>
      <c r="O9" s="94">
        <f t="shared" ref="O9:O40" si="1">COUNTIF(E9:N9,"&lt;100")</f>
        <v>6</v>
      </c>
      <c r="P9" s="94">
        <f t="shared" ref="P9:P40" si="2">IF(B9="H",SUM(E9:N9),0)</f>
        <v>156</v>
      </c>
      <c r="Q9" s="94">
        <f t="shared" ref="Q9:Q40" si="3">RANK(P9,$P$9:$P$199)</f>
        <v>1</v>
      </c>
      <c r="R9" s="9"/>
    </row>
    <row r="10" spans="1:18" s="1" customFormat="1" ht="15" x14ac:dyDescent="0.4">
      <c r="A10" s="27" t="s">
        <v>148</v>
      </c>
      <c r="B10" s="94" t="str">
        <f>IFERROR(VLOOKUP($A10,Liste_J!$C$7:$G$234,5,0),"-")</f>
        <v>H</v>
      </c>
      <c r="C10" s="94" t="str">
        <f>IFERROR(VLOOKUP($A10,Liste_J!$C$7:$G$234,4,0),"-")</f>
        <v>Réveillon</v>
      </c>
      <c r="D10" s="94">
        <f>IFERROR(VLOOKUP($A10,Liste_J!$C$7:$G$234,2,0),"-")</f>
        <v>10.5</v>
      </c>
      <c r="E10" s="94">
        <f>IFERROR(VLOOKUP($A10,'J1'!$I$6:$M$35,5,0),"")</f>
        <v>22</v>
      </c>
      <c r="F10" s="94">
        <f>IFERROR(VLOOKUP($A10,'J2'!$I$6:$M$35,5,0),"")</f>
        <v>13</v>
      </c>
      <c r="G10" s="94">
        <f>IFERROR(VLOOKUP($A10,'J3'!$I$6:$M$35,5,0),"")</f>
        <v>20</v>
      </c>
      <c r="H10" s="94" t="str">
        <f>IFERROR(VLOOKUP($A10,'J4'!$I$6:$M$35,5,0),"")</f>
        <v/>
      </c>
      <c r="I10" s="94">
        <f>IFERROR(VLOOKUP($A10,'J5'!$I$6:$M$35,5,0),"")</f>
        <v>16</v>
      </c>
      <c r="J10" s="94">
        <f>IFERROR(VLOOKUP($A10,'J6'!$I$6:$M$35,5,0),"")</f>
        <v>17</v>
      </c>
      <c r="K10" s="94">
        <f>IFERROR(VLOOKUP($A10,'J7'!$I$6:$M$35,5,0),"")</f>
        <v>12</v>
      </c>
      <c r="L10" s="94" t="str">
        <f>IFERROR(VLOOKUP($A10,'J8'!$I$6:$M$35,5,0),"")</f>
        <v/>
      </c>
      <c r="M10" s="94">
        <f>IFERROR(VLOOKUP($A10,'J9'!$I$6:$M$35,5,0),"")</f>
        <v>19</v>
      </c>
      <c r="N10" s="94" t="str">
        <f>IFERROR(VLOOKUP($A10,'J10'!$I$6:$M$35,5,0),"")</f>
        <v/>
      </c>
      <c r="O10" s="94">
        <f t="shared" si="1"/>
        <v>7</v>
      </c>
      <c r="P10" s="94">
        <f t="shared" si="2"/>
        <v>119</v>
      </c>
      <c r="Q10" s="94">
        <f t="shared" si="3"/>
        <v>2</v>
      </c>
      <c r="R10" s="9"/>
    </row>
    <row r="11" spans="1:18" ht="12.75" x14ac:dyDescent="0.35">
      <c r="A11" s="7" t="s">
        <v>203</v>
      </c>
      <c r="B11" s="94" t="str">
        <f>IFERROR(VLOOKUP($A11,Liste_J!$C$7:$G$234,5,0),"-")</f>
        <v>H</v>
      </c>
      <c r="C11" s="94" t="str">
        <f>IFERROR(VLOOKUP($A11,Liste_J!$C$7:$G$234,4,0),"-")</f>
        <v>ASGAF</v>
      </c>
      <c r="D11" s="94">
        <f>IFERROR(VLOOKUP($A11,Liste_J!$C$7:$G$234,2,0),"-")</f>
        <v>20.2</v>
      </c>
      <c r="E11" s="94">
        <f>IFERROR(VLOOKUP($A11,'J1'!$I$6:$M$35,5,0),"")</f>
        <v>28</v>
      </c>
      <c r="F11" s="94" t="str">
        <f>IFERROR(VLOOKUP($A11,'J2'!$I$6:$M$35,5,0),"")</f>
        <v/>
      </c>
      <c r="G11" s="94">
        <f>IFERROR(VLOOKUP($A11,'J3'!$I$6:$M$35,5,0),"")</f>
        <v>30</v>
      </c>
      <c r="H11" s="94" t="str">
        <f>IFERROR(VLOOKUP($A11,'J4'!$I$6:$M$35,5,0),"")</f>
        <v/>
      </c>
      <c r="I11" s="94">
        <f>IFERROR(VLOOKUP($A11,'J5'!$I$6:$M$35,5,0),"")</f>
        <v>30</v>
      </c>
      <c r="J11" s="94" t="str">
        <f>IFERROR(VLOOKUP($A11,'J6'!$I$6:$M$35,5,0),"")</f>
        <v/>
      </c>
      <c r="K11" s="94">
        <f>IFERROR(VLOOKUP($A11,'J7'!$I$6:$M$35,5,0),"")</f>
        <v>26</v>
      </c>
      <c r="L11" s="94" t="str">
        <f>IFERROR(VLOOKUP($A11,'J8'!$I$6:$M$35,5,0),"")</f>
        <v/>
      </c>
      <c r="M11" s="94" t="str">
        <f>IFERROR(VLOOKUP($A11,'J9'!$I$6:$M$35,5,0),"")</f>
        <v/>
      </c>
      <c r="N11" s="94" t="str">
        <f>IFERROR(VLOOKUP($A11,'J10'!$I$6:$M$35,5,0),"")</f>
        <v/>
      </c>
      <c r="O11" s="94">
        <f t="shared" si="1"/>
        <v>4</v>
      </c>
      <c r="P11" s="94">
        <f t="shared" si="2"/>
        <v>114</v>
      </c>
      <c r="Q11" s="94">
        <f t="shared" si="3"/>
        <v>3</v>
      </c>
      <c r="R11" s="9"/>
    </row>
    <row r="12" spans="1:18" ht="12.75" x14ac:dyDescent="0.35">
      <c r="A12" s="7" t="s">
        <v>295</v>
      </c>
      <c r="B12" s="94" t="str">
        <f>IFERROR(VLOOKUP($A12,Liste_J!$C$7:$G$234,5,0),"-")</f>
        <v>H</v>
      </c>
      <c r="C12" s="94" t="str">
        <f>IFERROR(VLOOKUP($A12,Liste_J!$C$7:$G$234,4,0),"-")</f>
        <v>ASGAF</v>
      </c>
      <c r="D12" s="94">
        <f>IFERROR(VLOOKUP($A12,Liste_J!$C$7:$G$234,2,0),"-")</f>
        <v>15.5</v>
      </c>
      <c r="E12" s="94">
        <f>IFERROR(VLOOKUP($A12,'J1'!$I$6:$M$35,5,0),"")</f>
        <v>4</v>
      </c>
      <c r="F12" s="94">
        <f>IFERROR(VLOOKUP($A12,'J2'!$I$6:$M$35,5,0),"")</f>
        <v>28</v>
      </c>
      <c r="G12" s="94">
        <f>IFERROR(VLOOKUP($A12,'J3'!$I$6:$M$35,5,0),"")</f>
        <v>8</v>
      </c>
      <c r="H12" s="94" t="str">
        <f>IFERROR(VLOOKUP($A12,'J4'!$I$6:$M$35,5,0),"")</f>
        <v/>
      </c>
      <c r="I12" s="94" t="str">
        <f>IFERROR(VLOOKUP($A12,'J5'!$I$6:$M$35,5,0),"")</f>
        <v/>
      </c>
      <c r="J12" s="94" t="str">
        <f>IFERROR(VLOOKUP($A12,'J6'!$I$6:$M$35,5,0),"")</f>
        <v/>
      </c>
      <c r="K12" s="94">
        <f>IFERROR(VLOOKUP($A12,'J7'!$I$6:$M$35,5,0),"")</f>
        <v>28</v>
      </c>
      <c r="L12" s="94">
        <f>IFERROR(VLOOKUP($A12,'J8'!$I$6:$M$35,5,0),"")</f>
        <v>30</v>
      </c>
      <c r="M12" s="94" t="str">
        <f>IFERROR(VLOOKUP($A12,'J9'!$I$6:$M$35,5,0),"")</f>
        <v/>
      </c>
      <c r="N12" s="94" t="str">
        <f>IFERROR(VLOOKUP($A12,'J10'!$I$6:$M$35,5,0),"")</f>
        <v/>
      </c>
      <c r="O12" s="94">
        <f t="shared" si="1"/>
        <v>5</v>
      </c>
      <c r="P12" s="94">
        <f t="shared" si="2"/>
        <v>98</v>
      </c>
      <c r="Q12" s="94">
        <f t="shared" si="3"/>
        <v>4</v>
      </c>
      <c r="R12" s="82"/>
    </row>
    <row r="13" spans="1:18" ht="12.75" x14ac:dyDescent="0.35">
      <c r="A13" s="7" t="s">
        <v>155</v>
      </c>
      <c r="B13" s="94" t="str">
        <f>IFERROR(VLOOKUP($A13,Liste_J!$C$7:$G$234,5,0),"-")</f>
        <v>H</v>
      </c>
      <c r="C13" s="94" t="str">
        <f>IFERROR(VLOOKUP($A13,Liste_J!$C$7:$G$234,4,0),"-")</f>
        <v>Chevannes</v>
      </c>
      <c r="D13" s="94">
        <f>IFERROR(VLOOKUP($A13,Liste_J!$C$7:$G$234,2,0),"-")</f>
        <v>10.5</v>
      </c>
      <c r="E13" s="94" t="str">
        <f>IFERROR(VLOOKUP($A13,'J1'!$I$6:$M$35,5,0),"")</f>
        <v/>
      </c>
      <c r="F13" s="94">
        <f>IFERROR(VLOOKUP($A13,'J2'!$I$6:$M$35,5,0),"")</f>
        <v>17</v>
      </c>
      <c r="G13" s="94">
        <f>IFERROR(VLOOKUP($A13,'J3'!$I$6:$M$35,5,0),"")</f>
        <v>28</v>
      </c>
      <c r="H13" s="94">
        <f>IFERROR(VLOOKUP($A13,'J4'!$I$6:$M$35,5,0),"")</f>
        <v>26</v>
      </c>
      <c r="I13" s="94">
        <f>IFERROR(VLOOKUP($A13,'J5'!$I$6:$M$35,5,0),"")</f>
        <v>26</v>
      </c>
      <c r="J13" s="94" t="str">
        <f>IFERROR(VLOOKUP($A13,'J6'!$I$6:$M$35,5,0),"")</f>
        <v/>
      </c>
      <c r="K13" s="94" t="str">
        <f>IFERROR(VLOOKUP($A13,'J7'!$I$6:$M$35,5,0),"")</f>
        <v/>
      </c>
      <c r="L13" s="94" t="str">
        <f>IFERROR(VLOOKUP($A13,'J8'!$I$6:$M$35,5,0),"")</f>
        <v/>
      </c>
      <c r="M13" s="94" t="str">
        <f>IFERROR(VLOOKUP($A13,'J9'!$I$6:$M$35,5,0),"")</f>
        <v/>
      </c>
      <c r="N13" s="94" t="str">
        <f>IFERROR(VLOOKUP($A13,'J10'!$I$6:$M$35,5,0),"")</f>
        <v/>
      </c>
      <c r="O13" s="94">
        <f t="shared" si="1"/>
        <v>4</v>
      </c>
      <c r="P13" s="94">
        <f t="shared" si="2"/>
        <v>97</v>
      </c>
      <c r="Q13" s="94">
        <f t="shared" si="3"/>
        <v>5</v>
      </c>
      <c r="R13" s="9"/>
    </row>
    <row r="14" spans="1:18" ht="12.75" x14ac:dyDescent="0.35">
      <c r="A14" s="7" t="s">
        <v>355</v>
      </c>
      <c r="B14" s="94" t="str">
        <f>IFERROR(VLOOKUP($A14,Liste_J!$C$7:$G$234,5,0),"-")</f>
        <v>H</v>
      </c>
      <c r="C14" s="94" t="str">
        <f>IFERROR(VLOOKUP($A14,Liste_J!$C$7:$G$234,4,0),"-")</f>
        <v>ASGAF</v>
      </c>
      <c r="D14" s="94">
        <f>IFERROR(VLOOKUP($A14,Liste_J!$C$7:$G$234,2,0),"-")</f>
        <v>17.3</v>
      </c>
      <c r="E14" s="94" t="str">
        <f>IFERROR(VLOOKUP($A14,'J1'!$I$6:$M$35,5,0),"")</f>
        <v/>
      </c>
      <c r="F14" s="94">
        <f>IFERROR(VLOOKUP($A14,'J2'!$I$6:$M$35,5,0),"")</f>
        <v>18</v>
      </c>
      <c r="G14" s="94" t="str">
        <f>IFERROR(VLOOKUP($A14,'J3'!$I$6:$M$35,5,0),"")</f>
        <v/>
      </c>
      <c r="H14" s="94">
        <f>IFERROR(VLOOKUP($A14,'J4'!$I$6:$M$35,5,0),"")</f>
        <v>5</v>
      </c>
      <c r="I14" s="94">
        <f>IFERROR(VLOOKUP($A14,'J5'!$I$6:$M$35,5,0),"")</f>
        <v>4</v>
      </c>
      <c r="J14" s="94">
        <f>IFERROR(VLOOKUP($A14,'J6'!$I$6:$M$35,5,0),"")</f>
        <v>26</v>
      </c>
      <c r="K14" s="94">
        <f>IFERROR(VLOOKUP($A14,'J7'!$I$6:$M$35,5,0),"")</f>
        <v>24</v>
      </c>
      <c r="L14" s="94" t="str">
        <f>IFERROR(VLOOKUP($A14,'J8'!$I$6:$M$35,5,0),"")</f>
        <v/>
      </c>
      <c r="M14" s="94">
        <f>IFERROR(VLOOKUP($A14,'J9'!$I$6:$M$35,5,0),"")</f>
        <v>11</v>
      </c>
      <c r="N14" s="94" t="str">
        <f>IFERROR(VLOOKUP($A14,'J10'!$I$6:$M$35,5,0),"")</f>
        <v/>
      </c>
      <c r="O14" s="94">
        <f t="shared" si="1"/>
        <v>6</v>
      </c>
      <c r="P14" s="94">
        <f t="shared" si="2"/>
        <v>88</v>
      </c>
      <c r="Q14" s="94">
        <f t="shared" si="3"/>
        <v>6</v>
      </c>
      <c r="R14" s="9"/>
    </row>
    <row r="15" spans="1:18" ht="12.75" x14ac:dyDescent="0.35">
      <c r="A15" s="7" t="s">
        <v>157</v>
      </c>
      <c r="B15" s="94" t="str">
        <f>IFERROR(VLOOKUP($A15,Liste_J!$C$7:$G$234,5,0),"-")</f>
        <v>H</v>
      </c>
      <c r="C15" s="94" t="str">
        <f>IFERROR(VLOOKUP($A15,Liste_J!$C$7:$G$234,4,0),"-")</f>
        <v>Chevannes</v>
      </c>
      <c r="D15" s="94">
        <f>IFERROR(VLOOKUP($A15,Liste_J!$C$7:$G$234,2,0),"-")</f>
        <v>14.6</v>
      </c>
      <c r="E15" s="94" t="str">
        <f>IFERROR(VLOOKUP($A15,'J1'!$I$6:$M$35,5,0),"")</f>
        <v/>
      </c>
      <c r="F15" s="94">
        <f>IFERROR(VLOOKUP($A15,'J2'!$I$6:$M$35,5,0),"")</f>
        <v>20</v>
      </c>
      <c r="G15" s="94">
        <f>IFERROR(VLOOKUP($A15,'J3'!$I$6:$M$35,5,0),"")</f>
        <v>12</v>
      </c>
      <c r="H15" s="94">
        <f>IFERROR(VLOOKUP($A15,'J4'!$I$6:$M$35,5,0),"")</f>
        <v>2</v>
      </c>
      <c r="I15" s="94">
        <f>IFERROR(VLOOKUP($A15,'J5'!$I$6:$M$35,5,0),"")</f>
        <v>26</v>
      </c>
      <c r="J15" s="94">
        <f>IFERROR(VLOOKUP($A15,'J6'!$I$6:$M$35,5,0),"")</f>
        <v>3</v>
      </c>
      <c r="K15" s="94" t="str">
        <f>IFERROR(VLOOKUP($A15,'J7'!$I$6:$M$35,5,0),"")</f>
        <v/>
      </c>
      <c r="L15" s="94" t="str">
        <f>IFERROR(VLOOKUP($A15,'J8'!$I$6:$M$35,5,0),"")</f>
        <v/>
      </c>
      <c r="M15" s="94">
        <f>IFERROR(VLOOKUP($A15,'J9'!$I$6:$M$35,5,0),"")</f>
        <v>22</v>
      </c>
      <c r="N15" s="94" t="str">
        <f>IFERROR(VLOOKUP($A15,'J10'!$I$6:$M$35,5,0),"")</f>
        <v/>
      </c>
      <c r="O15" s="94">
        <f t="shared" si="1"/>
        <v>6</v>
      </c>
      <c r="P15" s="94">
        <f t="shared" si="2"/>
        <v>85</v>
      </c>
      <c r="Q15" s="94">
        <f t="shared" si="3"/>
        <v>7</v>
      </c>
      <c r="R15" s="9"/>
    </row>
    <row r="16" spans="1:18" ht="12.75" x14ac:dyDescent="0.35">
      <c r="A16" s="27" t="s">
        <v>413</v>
      </c>
      <c r="B16" s="94" t="str">
        <f>IFERROR(VLOOKUP($A16,Liste_J!$C$7:$G$234,5,0),"-")</f>
        <v>H</v>
      </c>
      <c r="C16" s="94" t="str">
        <f>IFERROR(VLOOKUP($A16,Liste_J!$C$7:$G$234,4,0),"-")</f>
        <v>Réveillon</v>
      </c>
      <c r="D16" s="94">
        <f>IFERROR(VLOOKUP($A16,Liste_J!$C$7:$G$234,2,0),"-")</f>
        <v>28.8</v>
      </c>
      <c r="E16" s="94" t="str">
        <f>IFERROR(VLOOKUP($A16,'J1'!$I$6:$M$35,5,0),"")</f>
        <v/>
      </c>
      <c r="F16" s="94">
        <f>IFERROR(VLOOKUP($A16,'J2'!$I$6:$M$35,5,0),"")</f>
        <v>25</v>
      </c>
      <c r="G16" s="94">
        <f>IFERROR(VLOOKUP($A16,'J3'!$I$6:$M$35,5,0),"")</f>
        <v>14</v>
      </c>
      <c r="H16" s="94" t="str">
        <f>IFERROR(VLOOKUP($A16,'J4'!$I$6:$M$35,5,0),"")</f>
        <v/>
      </c>
      <c r="I16" s="94">
        <f>IFERROR(VLOOKUP($A16,'J5'!$I$6:$M$35,5,0),"")</f>
        <v>12</v>
      </c>
      <c r="J16" s="94" t="str">
        <f>IFERROR(VLOOKUP($A16,'J6'!$I$6:$M$35,5,0),"")</f>
        <v/>
      </c>
      <c r="K16" s="94" t="str">
        <f>IFERROR(VLOOKUP($A16,'J7'!$I$6:$M$35,5,0),"")</f>
        <v/>
      </c>
      <c r="L16" s="94">
        <f>IFERROR(VLOOKUP($A16,'J8'!$I$6:$M$35,5,0),"")</f>
        <v>14</v>
      </c>
      <c r="M16" s="94">
        <f>IFERROR(VLOOKUP($A16,'J9'!$I$6:$M$35,5,0),"")</f>
        <v>17</v>
      </c>
      <c r="N16" s="94" t="str">
        <f>IFERROR(VLOOKUP($A16,'J10'!$I$6:$M$35,5,0),"")</f>
        <v/>
      </c>
      <c r="O16" s="94">
        <f t="shared" si="1"/>
        <v>5</v>
      </c>
      <c r="P16" s="94">
        <f t="shared" si="2"/>
        <v>82</v>
      </c>
      <c r="Q16" s="94">
        <f t="shared" si="3"/>
        <v>8</v>
      </c>
      <c r="R16" s="9"/>
    </row>
    <row r="17" spans="1:18" ht="12.75" x14ac:dyDescent="0.35">
      <c r="A17" s="27" t="s">
        <v>272</v>
      </c>
      <c r="B17" s="94" t="str">
        <f>IFERROR(VLOOKUP($A17,Liste_J!$C$7:$G$234,5,0),"-")</f>
        <v>H</v>
      </c>
      <c r="C17" s="94" t="str">
        <f>IFERROR(VLOOKUP($A17,Liste_J!$C$7:$G$234,4,0),"-")</f>
        <v>Corbuches</v>
      </c>
      <c r="D17" s="94">
        <f>IFERROR(VLOOKUP($A17,Liste_J!$C$7:$G$234,2,0),"-")</f>
        <v>10.5</v>
      </c>
      <c r="E17" s="94" t="str">
        <f>IFERROR(VLOOKUP($A17,'J1'!$I$6:$M$35,5,0),"")</f>
        <v/>
      </c>
      <c r="F17" s="94">
        <f>IFERROR(VLOOKUP($A17,'J2'!$I$6:$M$35,5,0),"")</f>
        <v>15</v>
      </c>
      <c r="G17" s="94">
        <f>IFERROR(VLOOKUP($A17,'J3'!$I$6:$M$35,5,0),"")</f>
        <v>18</v>
      </c>
      <c r="H17" s="94" t="str">
        <f>IFERROR(VLOOKUP($A17,'J4'!$I$6:$M$35,5,0),"")</f>
        <v/>
      </c>
      <c r="I17" s="94" t="str">
        <f>IFERROR(VLOOKUP($A17,'J5'!$I$6:$M$35,5,0),"")</f>
        <v/>
      </c>
      <c r="J17" s="94">
        <f>IFERROR(VLOOKUP($A17,'J6'!$I$6:$M$35,5,0),"")</f>
        <v>20</v>
      </c>
      <c r="K17" s="94" t="str">
        <f>IFERROR(VLOOKUP($A17,'J7'!$I$6:$M$35,5,0),"")</f>
        <v/>
      </c>
      <c r="L17" s="94">
        <f>IFERROR(VLOOKUP($A17,'J8'!$I$6:$M$35,5,0),"")</f>
        <v>26</v>
      </c>
      <c r="M17" s="94" t="str">
        <f>IFERROR(VLOOKUP($A17,'J9'!$I$6:$M$35,5,0),"")</f>
        <v/>
      </c>
      <c r="N17" s="94" t="str">
        <f>IFERROR(VLOOKUP($A17,'J10'!$I$6:$M$35,5,0),"")</f>
        <v/>
      </c>
      <c r="O17" s="94">
        <f t="shared" si="1"/>
        <v>4</v>
      </c>
      <c r="P17" s="94">
        <f t="shared" si="2"/>
        <v>79</v>
      </c>
      <c r="Q17" s="94">
        <f t="shared" si="3"/>
        <v>9</v>
      </c>
      <c r="R17" s="9"/>
    </row>
    <row r="18" spans="1:18" ht="12.75" x14ac:dyDescent="0.35">
      <c r="A18" s="27" t="s">
        <v>202</v>
      </c>
      <c r="B18" s="94" t="str">
        <f>IFERROR(VLOOKUP($A18,Liste_J!$C$7:$G$234,5,0),"-")</f>
        <v>H</v>
      </c>
      <c r="C18" s="94" t="str">
        <f>IFERROR(VLOOKUP($A18,Liste_J!$C$7:$G$234,4,0),"-")</f>
        <v>Corbuches</v>
      </c>
      <c r="D18" s="94">
        <f>IFERROR(VLOOKUP($A18,Liste_J!$C$7:$G$234,2,0),"-")</f>
        <v>13.2</v>
      </c>
      <c r="E18" s="94">
        <f>IFERROR(VLOOKUP($A18,'J1'!$I$6:$M$35,5,0),"")</f>
        <v>24</v>
      </c>
      <c r="F18" s="94" t="str">
        <f>IFERROR(VLOOKUP($A18,'J2'!$I$6:$M$35,5,0),"")</f>
        <v/>
      </c>
      <c r="G18" s="94">
        <f>IFERROR(VLOOKUP($A18,'J3'!$I$6:$M$35,5,0),"")</f>
        <v>6</v>
      </c>
      <c r="H18" s="94" t="str">
        <f>IFERROR(VLOOKUP($A18,'J4'!$I$6:$M$35,5,0),"")</f>
        <v/>
      </c>
      <c r="I18" s="94" t="str">
        <f>IFERROR(VLOOKUP($A18,'J5'!$I$6:$M$35,5,0),"")</f>
        <v/>
      </c>
      <c r="J18" s="94" t="str">
        <f>IFERROR(VLOOKUP($A18,'J6'!$I$6:$M$35,5,0),"")</f>
        <v/>
      </c>
      <c r="K18" s="94" t="str">
        <f>IFERROR(VLOOKUP($A18,'J7'!$I$6:$M$35,5,0),"")</f>
        <v/>
      </c>
      <c r="L18" s="94">
        <f>IFERROR(VLOOKUP($A18,'J8'!$I$6:$M$35,5,0),"")</f>
        <v>26</v>
      </c>
      <c r="M18" s="94">
        <f>IFERROR(VLOOKUP($A18,'J9'!$I$6:$M$35,5,0),"")</f>
        <v>23</v>
      </c>
      <c r="N18" s="94" t="str">
        <f>IFERROR(VLOOKUP($A18,'J10'!$I$6:$M$35,5,0),"")</f>
        <v/>
      </c>
      <c r="O18" s="94">
        <f t="shared" si="1"/>
        <v>4</v>
      </c>
      <c r="P18" s="94">
        <f t="shared" si="2"/>
        <v>79</v>
      </c>
      <c r="Q18" s="94">
        <f t="shared" si="3"/>
        <v>9</v>
      </c>
      <c r="R18" s="9"/>
    </row>
    <row r="19" spans="1:18" ht="12.75" x14ac:dyDescent="0.35">
      <c r="A19" s="27" t="s">
        <v>353</v>
      </c>
      <c r="B19" s="94" t="str">
        <f>IFERROR(VLOOKUP($A19,Liste_J!$C$7:$G$234,5,0),"-")</f>
        <v>H</v>
      </c>
      <c r="C19" s="94" t="str">
        <f>IFERROR(VLOOKUP($A19,Liste_J!$C$7:$G$234,4,0),"-")</f>
        <v>Réveillon</v>
      </c>
      <c r="D19" s="94">
        <f>IFERROR(VLOOKUP($A19,Liste_J!$C$7:$G$234,2,0),"-")</f>
        <v>10.1</v>
      </c>
      <c r="E19" s="94" t="str">
        <f>IFERROR(VLOOKUP($A19,'J1'!$I$6:$M$35,5,0),"")</f>
        <v/>
      </c>
      <c r="F19" s="94" t="str">
        <f>IFERROR(VLOOKUP($A19,'J2'!$I$6:$M$35,5,0),"")</f>
        <v/>
      </c>
      <c r="G19" s="94">
        <f>IFERROR(VLOOKUP($A19,'J3'!$I$6:$M$35,5,0),"")</f>
        <v>20</v>
      </c>
      <c r="H19" s="94" t="str">
        <f>IFERROR(VLOOKUP($A19,'J4'!$I$6:$M$35,5,0),"")</f>
        <v/>
      </c>
      <c r="I19" s="94">
        <f>IFERROR(VLOOKUP($A19,'J5'!$I$6:$M$35,5,0),"")</f>
        <v>16</v>
      </c>
      <c r="J19" s="94">
        <f>IFERROR(VLOOKUP($A19,'J6'!$I$6:$M$35,5,0),"")</f>
        <v>18</v>
      </c>
      <c r="K19" s="94">
        <f>IFERROR(VLOOKUP($A19,'J7'!$I$6:$M$35,5,0),"")</f>
        <v>12</v>
      </c>
      <c r="L19" s="94" t="str">
        <f>IFERROR(VLOOKUP($A19,'J8'!$I$6:$M$35,5,0),"")</f>
        <v/>
      </c>
      <c r="M19" s="94">
        <f>IFERROR(VLOOKUP($A19,'J9'!$I$6:$M$35,5,0),"")</f>
        <v>12</v>
      </c>
      <c r="N19" s="94" t="str">
        <f>IFERROR(VLOOKUP($A19,'J10'!$I$6:$M$35,5,0),"")</f>
        <v/>
      </c>
      <c r="O19" s="94">
        <f t="shared" si="1"/>
        <v>5</v>
      </c>
      <c r="P19" s="94">
        <f t="shared" si="2"/>
        <v>78</v>
      </c>
      <c r="Q19" s="94">
        <f t="shared" si="3"/>
        <v>11</v>
      </c>
      <c r="R19" s="9"/>
    </row>
    <row r="20" spans="1:18" ht="12.75" x14ac:dyDescent="0.35">
      <c r="A20" s="7" t="s">
        <v>239</v>
      </c>
      <c r="B20" s="94" t="str">
        <f>IFERROR(VLOOKUP($A20,Liste_J!$C$7:$G$234,5,0),"-")</f>
        <v>H</v>
      </c>
      <c r="C20" s="94" t="str">
        <f>IFERROR(VLOOKUP($A20,Liste_J!$C$7:$G$234,4,0),"-")</f>
        <v>ASGAF</v>
      </c>
      <c r="D20" s="94">
        <f>IFERROR(VLOOKUP($A20,Liste_J!$C$7:$G$234,2,0),"-")</f>
        <v>18.100000000000001</v>
      </c>
      <c r="E20" s="94" t="str">
        <f>IFERROR(VLOOKUP($A20,'J1'!$I$6:$M$35,5,0),"")</f>
        <v/>
      </c>
      <c r="F20" s="94">
        <f>IFERROR(VLOOKUP($A20,'J2'!$I$6:$M$35,5,0),"")</f>
        <v>16</v>
      </c>
      <c r="G20" s="94" t="str">
        <f>IFERROR(VLOOKUP($A20,'J3'!$I$6:$M$35,5,0),"")</f>
        <v/>
      </c>
      <c r="H20" s="94">
        <f>IFERROR(VLOOKUP($A20,'J4'!$I$6:$M$35,5,0),"")</f>
        <v>18</v>
      </c>
      <c r="I20" s="94">
        <f>IFERROR(VLOOKUP($A20,'J5'!$I$6:$M$35,5,0),"")</f>
        <v>14</v>
      </c>
      <c r="J20" s="94">
        <f>IFERROR(VLOOKUP($A20,'J6'!$I$6:$M$35,5,0),"")</f>
        <v>27</v>
      </c>
      <c r="K20" s="94" t="str">
        <f>IFERROR(VLOOKUP($A20,'J7'!$I$6:$M$35,5,0),"")</f>
        <v/>
      </c>
      <c r="L20" s="94">
        <f>IFERROR(VLOOKUP($A20,'J8'!$I$6:$M$35,5,0),"")</f>
        <v>2</v>
      </c>
      <c r="M20" s="94" t="str">
        <f>IFERROR(VLOOKUP($A20,'J9'!$I$6:$M$35,5,0),"")</f>
        <v/>
      </c>
      <c r="N20" s="94" t="str">
        <f>IFERROR(VLOOKUP($A20,'J10'!$I$6:$M$35,5,0),"")</f>
        <v/>
      </c>
      <c r="O20" s="94">
        <f t="shared" si="1"/>
        <v>5</v>
      </c>
      <c r="P20" s="94">
        <f t="shared" si="2"/>
        <v>77</v>
      </c>
      <c r="Q20" s="94">
        <f t="shared" si="3"/>
        <v>12</v>
      </c>
      <c r="R20" s="9"/>
    </row>
    <row r="21" spans="1:18" ht="12.75" x14ac:dyDescent="0.35">
      <c r="A21" s="7" t="s">
        <v>179</v>
      </c>
      <c r="B21" s="94" t="str">
        <f>IFERROR(VLOOKUP($A21,Liste_J!$C$7:$G$234,5,0),"-")</f>
        <v>H</v>
      </c>
      <c r="C21" s="94" t="str">
        <f>IFERROR(VLOOKUP($A21,Liste_J!$C$7:$G$234,4,0),"-")</f>
        <v>Chevannes</v>
      </c>
      <c r="D21" s="94">
        <f>IFERROR(VLOOKUP($A21,Liste_J!$C$7:$G$234,2,0),"-")</f>
        <v>16.399999999999999</v>
      </c>
      <c r="E21" s="94">
        <f>IFERROR(VLOOKUP($A21,'J1'!$I$6:$M$35,5,0),"")</f>
        <v>14</v>
      </c>
      <c r="F21" s="94" t="str">
        <f>IFERROR(VLOOKUP($A21,'J2'!$I$6:$M$35,5,0),"")</f>
        <v/>
      </c>
      <c r="G21" s="94">
        <f>IFERROR(VLOOKUP($A21,'J3'!$I$6:$M$35,5,0),"")</f>
        <v>22</v>
      </c>
      <c r="H21" s="94" t="str">
        <f>IFERROR(VLOOKUP($A21,'J4'!$I$6:$M$35,5,0),"")</f>
        <v/>
      </c>
      <c r="I21" s="94">
        <f>IFERROR(VLOOKUP($A21,'J5'!$I$6:$M$35,5,0),"")</f>
        <v>22</v>
      </c>
      <c r="J21" s="94" t="str">
        <f>IFERROR(VLOOKUP($A21,'J6'!$I$6:$M$35,5,0),"")</f>
        <v/>
      </c>
      <c r="K21" s="94" t="str">
        <f>IFERROR(VLOOKUP($A21,'J7'!$I$6:$M$35,5,0),"")</f>
        <v/>
      </c>
      <c r="L21" s="94">
        <f>IFERROR(VLOOKUP($A21,'J8'!$I$6:$M$35,5,0),"")</f>
        <v>4</v>
      </c>
      <c r="M21" s="94">
        <f>IFERROR(VLOOKUP($A21,'J9'!$I$6:$M$35,5,0),"")</f>
        <v>14</v>
      </c>
      <c r="N21" s="94" t="str">
        <f>IFERROR(VLOOKUP($A21,'J10'!$I$6:$M$35,5,0),"")</f>
        <v/>
      </c>
      <c r="O21" s="94">
        <f t="shared" si="1"/>
        <v>5</v>
      </c>
      <c r="P21" s="94">
        <f t="shared" si="2"/>
        <v>76</v>
      </c>
      <c r="Q21" s="94">
        <f t="shared" si="3"/>
        <v>13</v>
      </c>
      <c r="R21" s="9"/>
    </row>
    <row r="22" spans="1:18" ht="12.75" x14ac:dyDescent="0.35">
      <c r="A22" s="27" t="s">
        <v>158</v>
      </c>
      <c r="B22" s="94" t="str">
        <f>IFERROR(VLOOKUP($A22,Liste_J!$C$7:$G$234,5,0),"-")</f>
        <v>H</v>
      </c>
      <c r="C22" s="94" t="str">
        <f>IFERROR(VLOOKUP($A22,Liste_J!$C$7:$G$234,4,0),"-")</f>
        <v>Réveillon</v>
      </c>
      <c r="D22" s="94">
        <f>IFERROR(VLOOKUP($A22,Liste_J!$C$7:$G$234,2,0),"-")</f>
        <v>16.2</v>
      </c>
      <c r="E22" s="94" t="str">
        <f>IFERROR(VLOOKUP($A22,'J1'!$I$6:$M$35,5,0),"")</f>
        <v/>
      </c>
      <c r="F22" s="94">
        <f>IFERROR(VLOOKUP($A22,'J2'!$I$6:$M$35,5,0),"")</f>
        <v>23</v>
      </c>
      <c r="G22" s="94" t="str">
        <f>IFERROR(VLOOKUP($A22,'J3'!$I$6:$M$35,5,0),"")</f>
        <v/>
      </c>
      <c r="H22" s="94">
        <f>IFERROR(VLOOKUP($A22,'J4'!$I$6:$M$35,5,0),"")</f>
        <v>21</v>
      </c>
      <c r="I22" s="94">
        <f>IFERROR(VLOOKUP($A22,'J5'!$I$6:$M$35,5,0),"")</f>
        <v>18</v>
      </c>
      <c r="J22" s="94" t="str">
        <f>IFERROR(VLOOKUP($A22,'J6'!$I$6:$M$35,5,0),"")</f>
        <v/>
      </c>
      <c r="K22" s="94">
        <f>IFERROR(VLOOKUP($A22,'J7'!$I$6:$M$35,5,0),"")</f>
        <v>8</v>
      </c>
      <c r="L22" s="94" t="str">
        <f>IFERROR(VLOOKUP($A22,'J8'!$I$6:$M$35,5,0),"")</f>
        <v/>
      </c>
      <c r="M22" s="94" t="str">
        <f>IFERROR(VLOOKUP($A22,'J9'!$I$6:$M$35,5,0),"")</f>
        <v/>
      </c>
      <c r="N22" s="94" t="str">
        <f>IFERROR(VLOOKUP($A22,'J10'!$I$6:$M$35,5,0),"")</f>
        <v/>
      </c>
      <c r="O22" s="94">
        <f t="shared" si="1"/>
        <v>4</v>
      </c>
      <c r="P22" s="94">
        <f t="shared" si="2"/>
        <v>70</v>
      </c>
      <c r="Q22" s="94">
        <f t="shared" si="3"/>
        <v>14</v>
      </c>
      <c r="R22" s="9"/>
    </row>
    <row r="23" spans="1:18" ht="12.75" x14ac:dyDescent="0.35">
      <c r="A23" s="27" t="s">
        <v>336</v>
      </c>
      <c r="B23" s="94" t="str">
        <f>IFERROR(VLOOKUP($A23,Liste_J!$C$7:$G$234,5,0),"-")</f>
        <v>H</v>
      </c>
      <c r="C23" s="94" t="str">
        <f>IFERROR(VLOOKUP($A23,Liste_J!$C$7:$G$234,4,0),"-")</f>
        <v>Réveillon</v>
      </c>
      <c r="D23" s="94">
        <f>IFERROR(VLOOKUP($A23,Liste_J!$C$7:$G$234,2,0),"-")</f>
        <v>33.700000000000003</v>
      </c>
      <c r="E23" s="94">
        <f>IFERROR(VLOOKUP($A23,'J1'!$I$6:$M$35,5,0),"")</f>
        <v>2</v>
      </c>
      <c r="F23" s="94">
        <f>IFERROR(VLOOKUP($A23,'J2'!$I$6:$M$35,5,0),"")</f>
        <v>24</v>
      </c>
      <c r="G23" s="94">
        <f>IFERROR(VLOOKUP($A23,'J3'!$I$6:$M$35,5,0),"")</f>
        <v>14</v>
      </c>
      <c r="H23" s="94" t="str">
        <f>IFERROR(VLOOKUP($A23,'J4'!$I$6:$M$35,5,0),"")</f>
        <v/>
      </c>
      <c r="I23" s="94">
        <f>IFERROR(VLOOKUP($A23,'J5'!$I$6:$M$35,5,0),"")</f>
        <v>12</v>
      </c>
      <c r="J23" s="94" t="str">
        <f>IFERROR(VLOOKUP($A23,'J6'!$I$6:$M$35,5,0),"")</f>
        <v/>
      </c>
      <c r="K23" s="94" t="str">
        <f>IFERROR(VLOOKUP($A23,'J7'!$I$6:$M$35,5,0),"")</f>
        <v/>
      </c>
      <c r="L23" s="94" t="str">
        <f>IFERROR(VLOOKUP($A23,'J8'!$I$6:$M$35,5,0),"")</f>
        <v/>
      </c>
      <c r="M23" s="94">
        <f>IFERROR(VLOOKUP($A23,'J9'!$I$6:$M$35,5,0),"")</f>
        <v>15</v>
      </c>
      <c r="N23" s="94" t="str">
        <f>IFERROR(VLOOKUP($A23,'J10'!$I$6:$M$35,5,0),"")</f>
        <v/>
      </c>
      <c r="O23" s="94">
        <f t="shared" si="1"/>
        <v>5</v>
      </c>
      <c r="P23" s="94">
        <f t="shared" si="2"/>
        <v>67</v>
      </c>
      <c r="Q23" s="94">
        <f t="shared" si="3"/>
        <v>15</v>
      </c>
      <c r="R23" s="9"/>
    </row>
    <row r="24" spans="1:18" ht="12.75" x14ac:dyDescent="0.35">
      <c r="A24" s="7" t="s">
        <v>365</v>
      </c>
      <c r="B24" s="94" t="str">
        <f>IFERROR(VLOOKUP($A24,Liste_J!$C$7:$G$234,5,0),"-")</f>
        <v>H</v>
      </c>
      <c r="C24" s="94" t="str">
        <f>IFERROR(VLOOKUP($A24,Liste_J!$C$7:$G$234,4,0),"-")</f>
        <v>ASGAF</v>
      </c>
      <c r="D24" s="94">
        <f>IFERROR(VLOOKUP($A24,Liste_J!$C$7:$G$234,2,0),"-")</f>
        <v>54</v>
      </c>
      <c r="E24" s="94"/>
      <c r="F24" s="94"/>
      <c r="G24" s="94">
        <f>IFERROR(VLOOKUP($A24,'J3'!$I$6:$M$35,5,0),"")</f>
        <v>8</v>
      </c>
      <c r="H24" s="94" t="str">
        <f>IFERROR(VLOOKUP($A24,'J4'!$I$6:$M$35,5,0),"")</f>
        <v/>
      </c>
      <c r="I24" s="94" t="str">
        <f>IFERROR(VLOOKUP($A24,'J5'!$I$6:$M$35,5,0),"")</f>
        <v/>
      </c>
      <c r="J24" s="94" t="str">
        <f>IFERROR(VLOOKUP($A24,'J6'!$I$6:$M$35,5,0),"")</f>
        <v/>
      </c>
      <c r="K24" s="94">
        <f>IFERROR(VLOOKUP($A24,'J7'!$I$6:$M$35,5,0),"")</f>
        <v>28</v>
      </c>
      <c r="L24" s="94">
        <f>IFERROR(VLOOKUP($A24,'J8'!$I$6:$M$35,5,0),"")</f>
        <v>30</v>
      </c>
      <c r="M24" s="94" t="str">
        <f>IFERROR(VLOOKUP($A24,'J9'!$I$6:$M$35,5,0),"")</f>
        <v/>
      </c>
      <c r="N24" s="94" t="str">
        <f>IFERROR(VLOOKUP($A24,'J10'!$I$6:$M$35,5,0),"")</f>
        <v/>
      </c>
      <c r="O24" s="94">
        <f t="shared" si="1"/>
        <v>3</v>
      </c>
      <c r="P24" s="94">
        <f t="shared" si="2"/>
        <v>66</v>
      </c>
      <c r="Q24" s="94">
        <f t="shared" si="3"/>
        <v>16</v>
      </c>
      <c r="R24" s="9"/>
    </row>
    <row r="25" spans="1:18" ht="12.75" x14ac:dyDescent="0.35">
      <c r="A25" s="27" t="s">
        <v>445</v>
      </c>
      <c r="B25" s="94" t="str">
        <f>IFERROR(VLOOKUP($A25,Liste_J!$C$7:$G$234,5,0),"-")</f>
        <v>H</v>
      </c>
      <c r="C25" s="94" t="str">
        <f>IFERROR(VLOOKUP($A25,Liste_J!$C$7:$G$234,4,0),"-")</f>
        <v>Chevry</v>
      </c>
      <c r="D25" s="94">
        <f>IFERROR(VLOOKUP($A25,Liste_J!$C$7:$G$234,2,0),"-")</f>
        <v>32.700000000000003</v>
      </c>
      <c r="E25" s="94" t="str">
        <f>IFERROR(VLOOKUP($A25,'J1'!$I$6:$M$35,5,0),"")</f>
        <v/>
      </c>
      <c r="F25" s="94" t="str">
        <f>IFERROR(VLOOKUP($A25,'J2'!$I$6:$M$35,5,0),"")</f>
        <v/>
      </c>
      <c r="G25" s="94" t="str">
        <f>IFERROR(VLOOKUP($A25,'J3'!$I$6:$M$35,5,0),"")</f>
        <v/>
      </c>
      <c r="H25" s="94" t="str">
        <f>IFERROR(VLOOKUP($A25,'J4'!$I$6:$M$35,5,0),"")</f>
        <v/>
      </c>
      <c r="I25" s="94">
        <f>IFERROR(VLOOKUP($A25,'J5'!$I$6:$M$35,5,0),"")</f>
        <v>28</v>
      </c>
      <c r="J25" s="94" t="str">
        <f>IFERROR(VLOOKUP($A25,'J6'!$I$6:$M$35,5,0),"")</f>
        <v/>
      </c>
      <c r="K25" s="94">
        <f>IFERROR(VLOOKUP($A25,'J7'!$I$6:$M$35,5,0),"")</f>
        <v>22</v>
      </c>
      <c r="L25" s="94" t="str">
        <f>IFERROR(VLOOKUP($A25,'J8'!$I$6:$M$35,5,0),"")</f>
        <v/>
      </c>
      <c r="M25" s="94">
        <f>IFERROR(VLOOKUP($A25,'J9'!$I$6:$M$35,5,0),"")</f>
        <v>16</v>
      </c>
      <c r="N25" s="94" t="str">
        <f>IFERROR(VLOOKUP($A25,'J10'!$I$6:$M$35,5,0),"")</f>
        <v/>
      </c>
      <c r="O25" s="94">
        <f t="shared" si="1"/>
        <v>3</v>
      </c>
      <c r="P25" s="94">
        <f t="shared" si="2"/>
        <v>66</v>
      </c>
      <c r="Q25" s="94">
        <f t="shared" si="3"/>
        <v>16</v>
      </c>
      <c r="R25" s="9"/>
    </row>
    <row r="26" spans="1:18" ht="12.75" x14ac:dyDescent="0.35">
      <c r="A26" s="27" t="s">
        <v>398</v>
      </c>
      <c r="B26" s="94" t="str">
        <f>IFERROR(VLOOKUP($A26,Liste_J!$C$7:$G$234,5,0),"-")</f>
        <v>H</v>
      </c>
      <c r="C26" s="94" t="str">
        <f>IFERROR(VLOOKUP($A26,Liste_J!$C$7:$G$234,4,0),"-")</f>
        <v>Réveillon</v>
      </c>
      <c r="D26" s="94">
        <f>IFERROR(VLOOKUP($A26,Liste_J!$C$7:$G$234,2,0),"-")</f>
        <v>23.6</v>
      </c>
      <c r="E26" s="94">
        <f>IFERROR(VLOOKUP($A26,'J1'!$I$6:$M$35,5,0),"")</f>
        <v>16</v>
      </c>
      <c r="F26" s="94" t="str">
        <f>IFERROR(VLOOKUP($A26,'J2'!$I$6:$M$35,5,0),"")</f>
        <v/>
      </c>
      <c r="G26" s="94">
        <f>IFERROR(VLOOKUP($A26,'J3'!$I$6:$M$35,5,0),"")</f>
        <v>24</v>
      </c>
      <c r="H26" s="94" t="str">
        <f>IFERROR(VLOOKUP($A26,'J4'!$I$6:$M$35,5,0),"")</f>
        <v/>
      </c>
      <c r="I26" s="94">
        <f>IFERROR(VLOOKUP($A26,'J5'!$I$6:$M$35,5,0),"")</f>
        <v>24</v>
      </c>
      <c r="J26" s="94" t="str">
        <f>IFERROR(VLOOKUP($A26,'J6'!$I$6:$M$35,5,0),"")</f>
        <v/>
      </c>
      <c r="K26" s="94" t="str">
        <f>IFERROR(VLOOKUP($A26,'J7'!$I$6:$M$35,5,0),"")</f>
        <v/>
      </c>
      <c r="L26" s="94" t="str">
        <f>IFERROR(VLOOKUP($A26,'J8'!$I$6:$M$35,5,0),"")</f>
        <v/>
      </c>
      <c r="M26" s="94" t="str">
        <f>IFERROR(VLOOKUP($A26,'J9'!$I$6:$M$35,5,0),"")</f>
        <v/>
      </c>
      <c r="N26" s="94" t="str">
        <f>IFERROR(VLOOKUP($A26,'J10'!$I$6:$M$35,5,0),"")</f>
        <v/>
      </c>
      <c r="O26" s="94">
        <f t="shared" si="1"/>
        <v>3</v>
      </c>
      <c r="P26" s="94">
        <f t="shared" si="2"/>
        <v>64</v>
      </c>
      <c r="Q26" s="94">
        <f t="shared" si="3"/>
        <v>18</v>
      </c>
      <c r="R26" s="9"/>
    </row>
    <row r="27" spans="1:18" ht="12.75" x14ac:dyDescent="0.35">
      <c r="A27" s="27" t="s">
        <v>399</v>
      </c>
      <c r="B27" s="94" t="str">
        <f>IFERROR(VLOOKUP($A27,Liste_J!$C$7:$G$234,5,0),"-")</f>
        <v>H</v>
      </c>
      <c r="C27" s="94" t="str">
        <f>IFERROR(VLOOKUP($A27,Liste_J!$C$7:$G$234,4,0),"-")</f>
        <v>Réveillon</v>
      </c>
      <c r="D27" s="94">
        <f>IFERROR(VLOOKUP($A27,Liste_J!$C$7:$G$234,2,0),"-")</f>
        <v>12.7</v>
      </c>
      <c r="E27" s="94">
        <f>IFERROR(VLOOKUP($A27,'J1'!$I$6:$M$35,5,0),"")</f>
        <v>16</v>
      </c>
      <c r="F27" s="94" t="str">
        <f>IFERROR(VLOOKUP($A27,'J2'!$I$6:$M$35,5,0),"")</f>
        <v/>
      </c>
      <c r="G27" s="94">
        <f>IFERROR(VLOOKUP($A27,'J3'!$I$6:$M$35,5,0),"")</f>
        <v>24</v>
      </c>
      <c r="H27" s="94" t="str">
        <f>IFERROR(VLOOKUP($A27,'J4'!$I$6:$M$35,5,0),"")</f>
        <v/>
      </c>
      <c r="I27" s="94">
        <f>IFERROR(VLOOKUP($A27,'J5'!$I$6:$M$35,5,0),"")</f>
        <v>24</v>
      </c>
      <c r="J27" s="94" t="str">
        <f>IFERROR(VLOOKUP($A27,'J6'!$I$6:$M$35,5,0),"")</f>
        <v/>
      </c>
      <c r="K27" s="94" t="str">
        <f>IFERROR(VLOOKUP($A27,'J7'!$I$6:$M$35,5,0),"")</f>
        <v/>
      </c>
      <c r="L27" s="94" t="str">
        <f>IFERROR(VLOOKUP($A27,'J8'!$I$6:$M$35,5,0),"")</f>
        <v/>
      </c>
      <c r="M27" s="94" t="str">
        <f>IFERROR(VLOOKUP($A27,'J9'!$I$6:$M$35,5,0),"")</f>
        <v/>
      </c>
      <c r="N27" s="94" t="str">
        <f>IFERROR(VLOOKUP($A27,'J10'!$I$6:$M$35,5,0),"")</f>
        <v/>
      </c>
      <c r="O27" s="94">
        <f t="shared" si="1"/>
        <v>3</v>
      </c>
      <c r="P27" s="94">
        <f t="shared" si="2"/>
        <v>64</v>
      </c>
      <c r="Q27" s="94">
        <f t="shared" si="3"/>
        <v>18</v>
      </c>
      <c r="R27" s="9"/>
    </row>
    <row r="28" spans="1:18" ht="12.75" x14ac:dyDescent="0.35">
      <c r="A28" s="27" t="s">
        <v>160</v>
      </c>
      <c r="B28" s="94" t="str">
        <f>IFERROR(VLOOKUP($A28,Liste_J!$C$7:$G$234,5,0),"-")</f>
        <v>H</v>
      </c>
      <c r="C28" s="94" t="str">
        <f>IFERROR(VLOOKUP($A28,Liste_J!$C$7:$G$234,4,0),"-")</f>
        <v>Chevry</v>
      </c>
      <c r="D28" s="94">
        <f>IFERROR(VLOOKUP($A28,Liste_J!$C$7:$G$234,2,0),"-")</f>
        <v>23.1</v>
      </c>
      <c r="E28" s="94" t="str">
        <f>IFERROR(VLOOKUP($A28,'J1'!$I$6:$M$35,5,0),"")</f>
        <v/>
      </c>
      <c r="F28" s="94" t="str">
        <f>IFERROR(VLOOKUP($A28,'J2'!$I$6:$M$35,5,0),"")</f>
        <v/>
      </c>
      <c r="G28" s="94" t="str">
        <f>IFERROR(VLOOKUP($A28,'J3'!$I$6:$M$35,5,0),"")</f>
        <v/>
      </c>
      <c r="H28" s="94">
        <f>IFERROR(VLOOKUP($A28,'J4'!$I$6:$M$35,5,0),"")</f>
        <v>12</v>
      </c>
      <c r="I28" s="94" t="str">
        <f>IFERROR(VLOOKUP($A28,'J5'!$I$6:$M$35,5,0),"")</f>
        <v/>
      </c>
      <c r="J28" s="94" t="str">
        <f>IFERROR(VLOOKUP($A28,'J6'!$I$6:$M$35,5,0),"")</f>
        <v/>
      </c>
      <c r="K28" s="94" t="str">
        <f>IFERROR(VLOOKUP($A28,'J7'!$I$6:$M$35,5,0),"")</f>
        <v/>
      </c>
      <c r="L28" s="94">
        <f>IFERROR(VLOOKUP($A28,'J8'!$I$6:$M$35,5,0),"")</f>
        <v>28</v>
      </c>
      <c r="M28" s="94">
        <f>IFERROR(VLOOKUP($A28,'J9'!$I$6:$M$35,5,0),"")</f>
        <v>24</v>
      </c>
      <c r="N28" s="94" t="str">
        <f>IFERROR(VLOOKUP($A28,'J10'!$I$6:$M$35,5,0),"")</f>
        <v/>
      </c>
      <c r="O28" s="94">
        <f t="shared" si="1"/>
        <v>3</v>
      </c>
      <c r="P28" s="94">
        <f t="shared" si="2"/>
        <v>64</v>
      </c>
      <c r="Q28" s="94">
        <f t="shared" si="3"/>
        <v>18</v>
      </c>
      <c r="R28" s="82"/>
    </row>
    <row r="29" spans="1:18" ht="12.75" x14ac:dyDescent="0.35">
      <c r="A29" s="27" t="s">
        <v>146</v>
      </c>
      <c r="B29" s="94" t="str">
        <f>IFERROR(VLOOKUP($A29,Liste_J!$C$7:$G$234,5,0),"-")</f>
        <v>H</v>
      </c>
      <c r="C29" s="94" t="str">
        <f>IFERROR(VLOOKUP($A29,Liste_J!$C$7:$G$234,4,0),"-")</f>
        <v>Chevry</v>
      </c>
      <c r="D29" s="94">
        <f>IFERROR(VLOOKUP($A29,Liste_J!$C$7:$G$234,2,0),"-")</f>
        <v>24.5</v>
      </c>
      <c r="E29" s="94" t="str">
        <f>IFERROR(VLOOKUP($A29,'J1'!$I$6:$M$35,5,0),"")</f>
        <v/>
      </c>
      <c r="F29" s="94" t="str">
        <f>IFERROR(VLOOKUP($A29,'J2'!$I$6:$M$35,5,0),"")</f>
        <v/>
      </c>
      <c r="G29" s="94" t="str">
        <f>IFERROR(VLOOKUP($A29,'J3'!$I$6:$M$35,5,0),"")</f>
        <v/>
      </c>
      <c r="H29" s="94">
        <f>IFERROR(VLOOKUP($A29,'J4'!$I$6:$M$35,5,0),"")</f>
        <v>3</v>
      </c>
      <c r="I29" s="94">
        <f>IFERROR(VLOOKUP($A29,'J5'!$I$6:$M$35,5,0),"")</f>
        <v>28</v>
      </c>
      <c r="J29" s="94">
        <f>IFERROR(VLOOKUP($A29,'J6'!$I$6:$M$35,5,0),"")</f>
        <v>16</v>
      </c>
      <c r="K29" s="94">
        <f>IFERROR(VLOOKUP($A29,'J7'!$I$6:$M$35,5,0),"")</f>
        <v>16</v>
      </c>
      <c r="L29" s="94" t="str">
        <f>IFERROR(VLOOKUP($A29,'J8'!$I$6:$M$35,5,0),"")</f>
        <v/>
      </c>
      <c r="M29" s="94" t="str">
        <f>IFERROR(VLOOKUP($A29,'J9'!$I$6:$M$35,5,0),"")</f>
        <v/>
      </c>
      <c r="N29" s="94" t="str">
        <f>IFERROR(VLOOKUP($A29,'J10'!$I$6:$M$35,5,0),"")</f>
        <v/>
      </c>
      <c r="O29" s="94">
        <f t="shared" si="1"/>
        <v>4</v>
      </c>
      <c r="P29" s="94">
        <f t="shared" si="2"/>
        <v>63</v>
      </c>
      <c r="Q29" s="94">
        <f t="shared" si="3"/>
        <v>21</v>
      </c>
      <c r="R29" s="9"/>
    </row>
    <row r="30" spans="1:18" ht="12.75" x14ac:dyDescent="0.35">
      <c r="A30" s="27" t="s">
        <v>424</v>
      </c>
      <c r="B30" s="94" t="str">
        <f>IFERROR(VLOOKUP($A30,Liste_J!$C$7:$G$234,5,0),"-")</f>
        <v>H</v>
      </c>
      <c r="C30" s="94" t="str">
        <f>IFERROR(VLOOKUP($A30,Liste_J!$C$7:$G$234,4,0),"-")</f>
        <v>Réveillon</v>
      </c>
      <c r="D30" s="94">
        <f>IFERROR(VLOOKUP($A30,Liste_J!$C$7:$G$234,2,0),"-")</f>
        <v>13.9</v>
      </c>
      <c r="E30" s="94" t="str">
        <f>IFERROR(VLOOKUP($A30,'J1'!$I$6:$M$35,5,0),"")</f>
        <v/>
      </c>
      <c r="F30" s="94">
        <f>IFERROR(VLOOKUP($A30,'J2'!$I$6:$M$35,5,0),"")</f>
        <v>19</v>
      </c>
      <c r="G30" s="94">
        <f>IFERROR(VLOOKUP($A30,'J3'!$I$6:$M$35,5,0),"")</f>
        <v>10</v>
      </c>
      <c r="H30" s="94">
        <f>IFERROR(VLOOKUP($A30,'J4'!$I$6:$M$35,5,0),"")</f>
        <v>1</v>
      </c>
      <c r="I30" s="94">
        <f>IFERROR(VLOOKUP($A30,'J5'!$I$6:$M$35,5,0),"")</f>
        <v>18</v>
      </c>
      <c r="J30" s="94" t="str">
        <f>IFERROR(VLOOKUP($A30,'J6'!$I$6:$M$35,5,0),"")</f>
        <v/>
      </c>
      <c r="K30" s="94" t="str">
        <f>IFERROR(VLOOKUP($A30,'J7'!$I$6:$M$35,5,0),"")</f>
        <v/>
      </c>
      <c r="L30" s="94">
        <f>IFERROR(VLOOKUP($A30,'J8'!$I$6:$M$35,5,0),"")</f>
        <v>14</v>
      </c>
      <c r="M30" s="94" t="str">
        <f>IFERROR(VLOOKUP($A30,'J9'!$I$6:$M$35,5,0),"")</f>
        <v/>
      </c>
      <c r="N30" s="94" t="str">
        <f>IFERROR(VLOOKUP($A30,'J10'!$I$6:$M$35,5,0),"")</f>
        <v/>
      </c>
      <c r="O30" s="94">
        <f t="shared" si="1"/>
        <v>5</v>
      </c>
      <c r="P30" s="94">
        <f t="shared" si="2"/>
        <v>62</v>
      </c>
      <c r="Q30" s="94">
        <f t="shared" si="3"/>
        <v>22</v>
      </c>
      <c r="R30" s="9"/>
    </row>
    <row r="31" spans="1:18" ht="12.75" x14ac:dyDescent="0.35">
      <c r="A31" s="27" t="s">
        <v>430</v>
      </c>
      <c r="B31" s="94" t="str">
        <f>IFERROR(VLOOKUP($A31,Liste_J!$C$7:$G$234,5,0),"-")</f>
        <v>H</v>
      </c>
      <c r="C31" s="94" t="str">
        <f>IFERROR(VLOOKUP($A31,Liste_J!$C$7:$G$234,4,0),"-")</f>
        <v>Chevannes</v>
      </c>
      <c r="D31" s="94">
        <f>IFERROR(VLOOKUP($A31,Liste_J!$C$7:$G$234,2,0),"-")</f>
        <v>11.4</v>
      </c>
      <c r="E31" s="94" t="str">
        <f>IFERROR(VLOOKUP($A31,'J1'!$I$6:$M$35,5,0),"")</f>
        <v/>
      </c>
      <c r="F31" s="94" t="str">
        <f>IFERROR(VLOOKUP($A31,'J2'!$I$6:$M$35,5,0),"")</f>
        <v/>
      </c>
      <c r="G31" s="94">
        <f>IFERROR(VLOOKUP($A31,'J3'!$I$6:$M$35,5,0),"")</f>
        <v>28</v>
      </c>
      <c r="H31" s="94" t="str">
        <f>IFERROR(VLOOKUP($A31,'J4'!$I$6:$M$35,5,0),"")</f>
        <v/>
      </c>
      <c r="I31" s="94" t="str">
        <f>IFERROR(VLOOKUP($A31,'J5'!$I$6:$M$35,5,0),"")</f>
        <v/>
      </c>
      <c r="J31" s="94" t="str">
        <f>IFERROR(VLOOKUP($A31,'J6'!$I$6:$M$35,5,0),"")</f>
        <v/>
      </c>
      <c r="K31" s="94" t="str">
        <f>IFERROR(VLOOKUP($A31,'J7'!$I$6:$M$35,5,0),"")</f>
        <v/>
      </c>
      <c r="L31" s="94">
        <f>IFERROR(VLOOKUP($A31,'J8'!$I$6:$M$35,5,0),"")</f>
        <v>10</v>
      </c>
      <c r="M31" s="94">
        <f>IFERROR(VLOOKUP($A31,'J9'!$I$6:$M$35,5,0),"")</f>
        <v>20</v>
      </c>
      <c r="N31" s="94" t="str">
        <f>IFERROR(VLOOKUP($A31,'J10'!$I$6:$M$35,5,0),"")</f>
        <v/>
      </c>
      <c r="O31" s="94">
        <f t="shared" si="1"/>
        <v>3</v>
      </c>
      <c r="P31" s="94">
        <f t="shared" si="2"/>
        <v>58</v>
      </c>
      <c r="Q31" s="94">
        <f t="shared" si="3"/>
        <v>23</v>
      </c>
      <c r="R31" s="9"/>
    </row>
    <row r="32" spans="1:18" ht="12.75" x14ac:dyDescent="0.35">
      <c r="A32" s="7" t="s">
        <v>407</v>
      </c>
      <c r="B32" s="94" t="str">
        <f>IFERROR(VLOOKUP($A32,Liste_J!$C$7:$G$234,5,0),"-")</f>
        <v>H</v>
      </c>
      <c r="C32" s="94" t="str">
        <f>IFERROR(VLOOKUP($A32,Liste_J!$C$7:$G$234,4,0),"-")</f>
        <v>Réveillon</v>
      </c>
      <c r="D32" s="94">
        <f>IFERROR(VLOOKUP($A32,Liste_J!$C$7:$G$234,2,0),"-")</f>
        <v>30</v>
      </c>
      <c r="E32" s="94">
        <f>IFERROR(VLOOKUP($A32,'J1'!$I$6:$M$35,5,0),"")</f>
        <v>26</v>
      </c>
      <c r="F32" s="94">
        <f>IFERROR(VLOOKUP($A32,'J2'!$I$6:$M$35,5,0),"")</f>
        <v>12</v>
      </c>
      <c r="G32" s="94" t="str">
        <f>IFERROR(VLOOKUP($A32,'J3'!$I$6:$M$35,5,0),"")</f>
        <v/>
      </c>
      <c r="H32" s="94" t="str">
        <f>IFERROR(VLOOKUP($A32,'J4'!$I$6:$M$35,5,0),"")</f>
        <v/>
      </c>
      <c r="I32" s="94" t="str">
        <f>IFERROR(VLOOKUP($A32,'J5'!$I$6:$M$35,5,0),"")</f>
        <v/>
      </c>
      <c r="J32" s="94" t="str">
        <f>IFERROR(VLOOKUP($A32,'J6'!$I$6:$M$35,5,0),"")</f>
        <v/>
      </c>
      <c r="K32" s="94" t="str">
        <f>IFERROR(VLOOKUP($A32,'J7'!$I$6:$M$35,5,0),"")</f>
        <v/>
      </c>
      <c r="L32" s="94">
        <f>IFERROR(VLOOKUP($A32,'J8'!$I$6:$M$35,5,0),"")</f>
        <v>12</v>
      </c>
      <c r="M32" s="94" t="str">
        <f>IFERROR(VLOOKUP($A32,'J9'!$I$6:$M$35,5,0),"")</f>
        <v/>
      </c>
      <c r="N32" s="94" t="str">
        <f>IFERROR(VLOOKUP($A32,'J10'!$I$6:$M$35,5,0),"")</f>
        <v/>
      </c>
      <c r="O32" s="94">
        <f t="shared" si="1"/>
        <v>3</v>
      </c>
      <c r="P32" s="94">
        <f t="shared" si="2"/>
        <v>50</v>
      </c>
      <c r="Q32" s="94">
        <f t="shared" si="3"/>
        <v>24</v>
      </c>
      <c r="R32" s="9"/>
    </row>
    <row r="33" spans="1:18" ht="12.75" x14ac:dyDescent="0.35">
      <c r="A33" s="27" t="s">
        <v>397</v>
      </c>
      <c r="B33" s="94" t="str">
        <f>IFERROR(VLOOKUP($A33,Liste_J!$C$7:$G$234,5,0),"-")</f>
        <v>H</v>
      </c>
      <c r="C33" s="94" t="str">
        <f>IFERROR(VLOOKUP($A33,Liste_J!$C$7:$G$234,4,0),"-")</f>
        <v>Réveillon</v>
      </c>
      <c r="D33" s="94">
        <f>IFERROR(VLOOKUP($A33,Liste_J!$C$7:$G$234,2,0),"-")</f>
        <v>10.1</v>
      </c>
      <c r="E33" s="94">
        <f>IFERROR(VLOOKUP($A33,'J1'!$I$6:$M$35,5,0),"")</f>
        <v>22</v>
      </c>
      <c r="F33" s="94" t="str">
        <f>IFERROR(VLOOKUP($A33,'J2'!$I$6:$M$35,5,0),"")</f>
        <v/>
      </c>
      <c r="G33" s="94" t="str">
        <f>IFERROR(VLOOKUP($A33,'J3'!$I$6:$M$35,5,0),"")</f>
        <v/>
      </c>
      <c r="H33" s="94" t="str">
        <f>IFERROR(VLOOKUP($A33,'J4'!$I$6:$M$35,5,0),"")</f>
        <v/>
      </c>
      <c r="I33" s="94" t="str">
        <f>IFERROR(VLOOKUP($A33,'J5'!$I$6:$M$35,5,0),"")</f>
        <v/>
      </c>
      <c r="J33" s="94">
        <f>IFERROR(VLOOKUP($A33,'J6'!$I$6:$M$35,5,0),"")</f>
        <v>28</v>
      </c>
      <c r="K33" s="94" t="str">
        <f>IFERROR(VLOOKUP($A33,'J7'!$I$6:$M$35,5,0),"")</f>
        <v/>
      </c>
      <c r="L33" s="94" t="str">
        <f>IFERROR(VLOOKUP($A33,'J8'!$I$6:$M$35,5,0),"")</f>
        <v/>
      </c>
      <c r="M33" s="94" t="str">
        <f>IFERROR(VLOOKUP($A33,'J9'!$I$6:$M$35,5,0),"")</f>
        <v/>
      </c>
      <c r="N33" s="94" t="str">
        <f>IFERROR(VLOOKUP($A33,'J10'!$I$6:$M$35,5,0),"")</f>
        <v/>
      </c>
      <c r="O33" s="94">
        <f t="shared" si="1"/>
        <v>2</v>
      </c>
      <c r="P33" s="94">
        <f t="shared" si="2"/>
        <v>50</v>
      </c>
      <c r="Q33" s="94">
        <f t="shared" si="3"/>
        <v>24</v>
      </c>
      <c r="R33" s="9"/>
    </row>
    <row r="34" spans="1:18" ht="12.75" x14ac:dyDescent="0.35">
      <c r="A34" s="27" t="s">
        <v>141</v>
      </c>
      <c r="B34" s="94" t="str">
        <f>IFERROR(VLOOKUP($A34,Liste_J!$C$7:$G$234,5,0),"-")</f>
        <v>H</v>
      </c>
      <c r="C34" s="94" t="str">
        <f>IFERROR(VLOOKUP($A34,Liste_J!$C$7:$G$234,4,0),"-")</f>
        <v>Réveillon</v>
      </c>
      <c r="D34" s="94">
        <f>IFERROR(VLOOKUP($A34,Liste_J!$C$7:$G$234,2,0),"-")</f>
        <v>16</v>
      </c>
      <c r="E34" s="94">
        <f>IFERROR(VLOOKUP($A34,'J1'!$I$6:$M$35,5,0),"")</f>
        <v>12</v>
      </c>
      <c r="F34" s="94" t="str">
        <f>IFERROR(VLOOKUP($A34,'J2'!$I$6:$M$35,5,0),"")</f>
        <v/>
      </c>
      <c r="G34" s="94" t="str">
        <f>IFERROR(VLOOKUP($A34,'J3'!$I$6:$M$35,5,0),"")</f>
        <v/>
      </c>
      <c r="H34" s="94">
        <f>IFERROR(VLOOKUP($A34,'J4'!$I$6:$M$35,5,0),"")</f>
        <v>7</v>
      </c>
      <c r="I34" s="94" t="str">
        <f>IFERROR(VLOOKUP($A34,'J5'!$I$6:$M$35,5,0),"")</f>
        <v/>
      </c>
      <c r="J34" s="94">
        <f>IFERROR(VLOOKUP($A34,'J6'!$I$6:$M$35,5,0),"")</f>
        <v>24</v>
      </c>
      <c r="K34" s="94" t="str">
        <f>IFERROR(VLOOKUP($A34,'J7'!$I$6:$M$35,5,0),"")</f>
        <v/>
      </c>
      <c r="L34" s="94" t="str">
        <f>IFERROR(VLOOKUP($A34,'J8'!$I$6:$M$35,5,0),"")</f>
        <v/>
      </c>
      <c r="M34" s="94">
        <f>IFERROR(VLOOKUP($A34,'J9'!$I$6:$M$35,5,0),"")</f>
        <v>4</v>
      </c>
      <c r="N34" s="94" t="str">
        <f>IFERROR(VLOOKUP($A34,'J10'!$I$6:$M$35,5,0),"")</f>
        <v/>
      </c>
      <c r="O34" s="94">
        <f t="shared" si="1"/>
        <v>4</v>
      </c>
      <c r="P34" s="94">
        <f t="shared" si="2"/>
        <v>47</v>
      </c>
      <c r="Q34" s="94">
        <f t="shared" si="3"/>
        <v>26</v>
      </c>
      <c r="R34" s="9"/>
    </row>
    <row r="35" spans="1:18" ht="12.75" x14ac:dyDescent="0.35">
      <c r="A35" s="27" t="s">
        <v>450</v>
      </c>
      <c r="B35" s="94" t="str">
        <f>IFERROR(VLOOKUP($A35,Liste_J!$C$7:$G$234,5,0),"-")</f>
        <v>H</v>
      </c>
      <c r="C35" s="94" t="str">
        <f>IFERROR(VLOOKUP($A35,Liste_J!$C$7:$G$234,4,0),"-")</f>
        <v>Réveillon</v>
      </c>
      <c r="D35" s="94">
        <f>IFERROR(VLOOKUP($A35,Liste_J!$C$7:$G$234,2,0),"-")</f>
        <v>8.6</v>
      </c>
      <c r="E35" s="94" t="str">
        <f>IFERROR(VLOOKUP($A35,'J1'!$I$6:$M$35,5,0),"")</f>
        <v/>
      </c>
      <c r="F35" s="94" t="str">
        <f>IFERROR(VLOOKUP($A35,'J2'!$I$6:$M$35,5,0),"")</f>
        <v/>
      </c>
      <c r="G35" s="94" t="str">
        <f>IFERROR(VLOOKUP($A35,'J3'!$I$6:$M$35,5,0),"")</f>
        <v/>
      </c>
      <c r="H35" s="94" t="str">
        <f>IFERROR(VLOOKUP($A35,'J4'!$I$6:$M$35,5,0),"")</f>
        <v/>
      </c>
      <c r="I35" s="94" t="str">
        <f>IFERROR(VLOOKUP($A35,'J5'!$I$6:$M$35,5,0),"")</f>
        <v/>
      </c>
      <c r="J35" s="94">
        <f>IFERROR(VLOOKUP($A35,'J6'!$I$6:$M$35,5,0),"")</f>
        <v>29</v>
      </c>
      <c r="K35" s="94" t="str">
        <f>IFERROR(VLOOKUP($A35,'J7'!$I$6:$M$35,5,0),"")</f>
        <v/>
      </c>
      <c r="L35" s="94" t="str">
        <f>IFERROR(VLOOKUP($A35,'J8'!$I$6:$M$35,5,0),"")</f>
        <v/>
      </c>
      <c r="M35" s="94">
        <f>IFERROR(VLOOKUP($A35,'J9'!$I$6:$M$35,5,0),"")</f>
        <v>18</v>
      </c>
      <c r="N35" s="94" t="str">
        <f>IFERROR(VLOOKUP($A35,'J10'!$I$6:$M$35,5,0),"")</f>
        <v/>
      </c>
      <c r="O35" s="94">
        <f t="shared" si="1"/>
        <v>2</v>
      </c>
      <c r="P35" s="94">
        <f t="shared" si="2"/>
        <v>47</v>
      </c>
      <c r="Q35" s="94">
        <f t="shared" si="3"/>
        <v>26</v>
      </c>
      <c r="R35" s="9"/>
    </row>
    <row r="36" spans="1:18" s="8" customFormat="1" ht="12.75" x14ac:dyDescent="0.35">
      <c r="A36" s="7" t="s">
        <v>182</v>
      </c>
      <c r="B36" s="94" t="str">
        <f>IFERROR(VLOOKUP($A36,Liste_J!$C$7:$G$234,5,0),"-")</f>
        <v>H</v>
      </c>
      <c r="C36" s="94" t="str">
        <f>IFERROR(VLOOKUP($A36,Liste_J!$C$7:$G$234,4,0),"-")</f>
        <v>Chevannes</v>
      </c>
      <c r="D36" s="94">
        <f>IFERROR(VLOOKUP($A36,Liste_J!$C$7:$G$234,2,0),"-")</f>
        <v>18.7</v>
      </c>
      <c r="E36" s="94" t="str">
        <f>IFERROR(VLOOKUP($A36,'J1'!$I$6:$M$35,5,0),"")</f>
        <v/>
      </c>
      <c r="F36" s="94">
        <f>IFERROR(VLOOKUP($A36,'J2'!$I$6:$M$35,5,0),"")</f>
        <v>7</v>
      </c>
      <c r="G36" s="94">
        <f>IFERROR(VLOOKUP($A36,'J3'!$I$6:$M$35,5,0),"")</f>
        <v>26</v>
      </c>
      <c r="H36" s="94" t="str">
        <f>IFERROR(VLOOKUP($A36,'J4'!$I$6:$M$35,5,0),"")</f>
        <v/>
      </c>
      <c r="I36" s="94">
        <f>IFERROR(VLOOKUP($A36,'J5'!$I$6:$M$35,5,0),"")</f>
        <v>8</v>
      </c>
      <c r="J36" s="94" t="str">
        <f>IFERROR(VLOOKUP($A36,'J6'!$I$6:$M$35,5,0),"")</f>
        <v/>
      </c>
      <c r="K36" s="94" t="str">
        <f>IFERROR(VLOOKUP($A36,'J7'!$I$6:$M$35,5,0),"")</f>
        <v/>
      </c>
      <c r="L36" s="94">
        <f>IFERROR(VLOOKUP($A36,'J8'!$I$6:$M$35,5,0),"")</f>
        <v>4</v>
      </c>
      <c r="M36" s="94" t="str">
        <f>IFERROR(VLOOKUP($A36,'J9'!$I$6:$M$35,5,0),"")</f>
        <v/>
      </c>
      <c r="N36" s="94" t="str">
        <f>IFERROR(VLOOKUP($A36,'J10'!$I$6:$M$35,5,0),"")</f>
        <v/>
      </c>
      <c r="O36" s="94">
        <f t="shared" si="1"/>
        <v>4</v>
      </c>
      <c r="P36" s="94">
        <f t="shared" si="2"/>
        <v>45</v>
      </c>
      <c r="Q36" s="94">
        <f t="shared" si="3"/>
        <v>28</v>
      </c>
      <c r="R36" s="9"/>
    </row>
    <row r="37" spans="1:18" ht="12.75" x14ac:dyDescent="0.35">
      <c r="A37" s="7" t="s">
        <v>177</v>
      </c>
      <c r="B37" s="94" t="str">
        <f>IFERROR(VLOOKUP($A37,Liste_J!$C$7:$G$234,5,0),"-")</f>
        <v>H</v>
      </c>
      <c r="C37" s="94" t="str">
        <f>IFERROR(VLOOKUP($A37,Liste_J!$C$7:$G$234,4,0),"-")</f>
        <v>Chevannes</v>
      </c>
      <c r="D37" s="94">
        <f>IFERROR(VLOOKUP($A37,Liste_J!$C$7:$G$234,2,0),"-")</f>
        <v>15</v>
      </c>
      <c r="E37" s="94" t="str">
        <f>IFERROR(VLOOKUP($A37,'J1'!$I$6:$M$35,5,0),"")</f>
        <v/>
      </c>
      <c r="F37" s="94">
        <f>IFERROR(VLOOKUP($A37,'J2'!$I$6:$M$35,5,0),"")</f>
        <v>22</v>
      </c>
      <c r="G37" s="94">
        <f>IFERROR(VLOOKUP($A37,'J3'!$I$6:$M$35,5,0),"")</f>
        <v>22</v>
      </c>
      <c r="H37" s="94" t="str">
        <f>IFERROR(VLOOKUP($A37,'J4'!$I$6:$M$35,5,0),"")</f>
        <v/>
      </c>
      <c r="I37" s="94" t="str">
        <f>IFERROR(VLOOKUP($A37,'J5'!$I$6:$M$35,5,0),"")</f>
        <v/>
      </c>
      <c r="J37" s="94" t="str">
        <f>IFERROR(VLOOKUP($A37,'J6'!$I$6:$M$35,5,0),"")</f>
        <v/>
      </c>
      <c r="K37" s="94" t="str">
        <f>IFERROR(VLOOKUP($A37,'J7'!$I$6:$M$35,5,0),"")</f>
        <v/>
      </c>
      <c r="L37" s="94" t="str">
        <f>IFERROR(VLOOKUP($A37,'J8'!$I$6:$M$35,5,0),"")</f>
        <v/>
      </c>
      <c r="M37" s="94" t="str">
        <f>IFERROR(VLOOKUP($A37,'J9'!$I$6:$M$35,5,0),"")</f>
        <v/>
      </c>
      <c r="N37" s="94" t="str">
        <f>IFERROR(VLOOKUP($A37,'J10'!$I$6:$M$35,5,0),"")</f>
        <v/>
      </c>
      <c r="O37" s="94">
        <f t="shared" si="1"/>
        <v>2</v>
      </c>
      <c r="P37" s="94">
        <f t="shared" si="2"/>
        <v>44</v>
      </c>
      <c r="Q37" s="94">
        <f t="shared" si="3"/>
        <v>29</v>
      </c>
      <c r="R37" s="9"/>
    </row>
    <row r="38" spans="1:18" ht="12.75" x14ac:dyDescent="0.35">
      <c r="A38" s="7" t="s">
        <v>339</v>
      </c>
      <c r="B38" s="94" t="str">
        <f>IFERROR(VLOOKUP($A38,Liste_J!$C$7:$G$234,5,0),"-")</f>
        <v>H</v>
      </c>
      <c r="C38" s="94" t="str">
        <f>IFERROR(VLOOKUP($A38,Liste_J!$C$7:$G$234,4,0),"-")</f>
        <v>ASGAF</v>
      </c>
      <c r="D38" s="94">
        <f>IFERROR(VLOOKUP($A38,Liste_J!$C$7:$G$234,2,0),"-")</f>
        <v>29</v>
      </c>
      <c r="E38" s="94" t="str">
        <f>IFERROR(VLOOKUP($A38,'J1'!$I$6:$M$35,5,0),"")</f>
        <v/>
      </c>
      <c r="F38" s="94" t="str">
        <f>IFERROR(VLOOKUP($A38,'J2'!$I$6:$M$35,5,0),"")</f>
        <v/>
      </c>
      <c r="G38" s="94" t="str">
        <f>IFERROR(VLOOKUP($A38,'J3'!$I$6:$M$35,5,0),"")</f>
        <v/>
      </c>
      <c r="H38" s="94">
        <f>IFERROR(VLOOKUP($A38,'J4'!$I$6:$M$35,5,0),"")</f>
        <v>16</v>
      </c>
      <c r="I38" s="94" t="str">
        <f>IFERROR(VLOOKUP($A38,'J5'!$I$6:$M$35,5,0),"")</f>
        <v/>
      </c>
      <c r="J38" s="94" t="str">
        <f>IFERROR(VLOOKUP($A38,'J6'!$I$6:$M$35,5,0),"")</f>
        <v/>
      </c>
      <c r="K38" s="94" t="str">
        <f>IFERROR(VLOOKUP($A38,'J7'!$I$6:$M$35,5,0),"")</f>
        <v/>
      </c>
      <c r="L38" s="94" t="str">
        <f>IFERROR(VLOOKUP($A38,'J8'!$I$6:$M$35,5,0),"")</f>
        <v/>
      </c>
      <c r="M38" s="94">
        <f>IFERROR(VLOOKUP($A38,'J9'!$I$6:$M$35,5,0),"")</f>
        <v>28</v>
      </c>
      <c r="N38" s="94" t="str">
        <f>IFERROR(VLOOKUP($A38,'J10'!$I$6:$M$35,5,0),"")</f>
        <v/>
      </c>
      <c r="O38" s="94">
        <f t="shared" si="1"/>
        <v>2</v>
      </c>
      <c r="P38" s="94">
        <f t="shared" si="2"/>
        <v>44</v>
      </c>
      <c r="Q38" s="94">
        <f t="shared" si="3"/>
        <v>29</v>
      </c>
      <c r="R38" s="9"/>
    </row>
    <row r="39" spans="1:18" ht="12.75" x14ac:dyDescent="0.35">
      <c r="A39" s="27" t="s">
        <v>417</v>
      </c>
      <c r="B39" s="94" t="str">
        <f>IFERROR(VLOOKUP($A39,Liste_J!$C$7:$G$234,5,0),"-")</f>
        <v>H</v>
      </c>
      <c r="C39" s="94" t="str">
        <f>IFERROR(VLOOKUP($A39,Liste_J!$C$7:$G$234,4,0),"-")</f>
        <v>Chevannes</v>
      </c>
      <c r="D39" s="94">
        <f>IFERROR(VLOOKUP($A39,Liste_J!$C$7:$G$234,2,0),"-")</f>
        <v>33.6</v>
      </c>
      <c r="E39" s="94" t="str">
        <f>IFERROR(VLOOKUP($A39,'J1'!$I$6:$M$35,5,0),"")</f>
        <v/>
      </c>
      <c r="F39" s="94">
        <f>IFERROR(VLOOKUP($A39,'J2'!$I$6:$M$35,5,0),"")</f>
        <v>4</v>
      </c>
      <c r="G39" s="94" t="str">
        <f>IFERROR(VLOOKUP($A39,'J3'!$I$6:$M$35,5,0),"")</f>
        <v/>
      </c>
      <c r="H39" s="94">
        <f>IFERROR(VLOOKUP($A39,'J4'!$I$6:$M$35,5,0),"")</f>
        <v>9</v>
      </c>
      <c r="I39" s="94" t="str">
        <f>IFERROR(VLOOKUP($A39,'J5'!$I$6:$M$35,5,0),"")</f>
        <v/>
      </c>
      <c r="J39" s="94" t="str">
        <f>IFERROR(VLOOKUP($A39,'J6'!$I$6:$M$35,5,0),"")</f>
        <v/>
      </c>
      <c r="K39" s="94">
        <f>IFERROR(VLOOKUP($A39,'J7'!$I$6:$M$35,5,0),"")</f>
        <v>30</v>
      </c>
      <c r="L39" s="94" t="str">
        <f>IFERROR(VLOOKUP($A39,'J8'!$I$6:$M$35,5,0),"")</f>
        <v/>
      </c>
      <c r="M39" s="94" t="str">
        <f>IFERROR(VLOOKUP($A39,'J9'!$I$6:$M$35,5,0),"")</f>
        <v/>
      </c>
      <c r="N39" s="94" t="str">
        <f>IFERROR(VLOOKUP($A39,'J10'!$I$6:$M$35,5,0),"")</f>
        <v/>
      </c>
      <c r="O39" s="94">
        <f t="shared" si="1"/>
        <v>3</v>
      </c>
      <c r="P39" s="94">
        <f t="shared" si="2"/>
        <v>43</v>
      </c>
      <c r="Q39" s="94">
        <f t="shared" si="3"/>
        <v>31</v>
      </c>
      <c r="R39" s="9"/>
    </row>
    <row r="40" spans="1:18" ht="12.75" x14ac:dyDescent="0.35">
      <c r="A40" s="7" t="s">
        <v>332</v>
      </c>
      <c r="B40" s="94" t="str">
        <f>IFERROR(VLOOKUP($A40,Liste_J!$C$7:$G$234,5,0),"-")</f>
        <v>H</v>
      </c>
      <c r="C40" s="94" t="str">
        <f>IFERROR(VLOOKUP($A40,Liste_J!$C$7:$G$234,4,0),"-")</f>
        <v>ASGAF</v>
      </c>
      <c r="D40" s="94">
        <f>IFERROR(VLOOKUP($A40,Liste_J!$C$7:$G$234,2,0),"-")</f>
        <v>13.8</v>
      </c>
      <c r="E40" s="94">
        <f>IFERROR(VLOOKUP($A40,'J1'!$I$6:$M$35,5,0),"")</f>
        <v>10</v>
      </c>
      <c r="F40" s="94">
        <f>IFERROR(VLOOKUP($A40,'J2'!$I$6:$M$35,5,0),"")</f>
        <v>14</v>
      </c>
      <c r="G40" s="94" t="str">
        <f>IFERROR(VLOOKUP($A40,'J3'!$I$6:$M$35,5,0),"")</f>
        <v/>
      </c>
      <c r="H40" s="94">
        <f>IFERROR(VLOOKUP($A40,'J4'!$I$6:$M$35,5,0),"")</f>
        <v>11</v>
      </c>
      <c r="I40" s="94">
        <f>IFERROR(VLOOKUP($A40,'J5'!$I$6:$M$35,5,0),"")</f>
        <v>2</v>
      </c>
      <c r="J40" s="94" t="str">
        <f>IFERROR(VLOOKUP($A40,'J6'!$I$6:$M$35,5,0),"")</f>
        <v/>
      </c>
      <c r="K40" s="94" t="str">
        <f>IFERROR(VLOOKUP($A40,'J7'!$I$6:$M$35,5,0),"")</f>
        <v/>
      </c>
      <c r="L40" s="94" t="str">
        <f>IFERROR(VLOOKUP($A40,'J8'!$I$6:$M$35,5,0),"")</f>
        <v/>
      </c>
      <c r="M40" s="94">
        <f>IFERROR(VLOOKUP($A40,'J9'!$I$6:$M$35,5,0),"")</f>
        <v>3</v>
      </c>
      <c r="N40" s="94" t="str">
        <f>IFERROR(VLOOKUP($A40,'J10'!$I$6:$M$35,5,0),"")</f>
        <v/>
      </c>
      <c r="O40" s="94">
        <f t="shared" si="1"/>
        <v>5</v>
      </c>
      <c r="P40" s="94">
        <f t="shared" si="2"/>
        <v>40</v>
      </c>
      <c r="Q40" s="94">
        <f t="shared" si="3"/>
        <v>32</v>
      </c>
      <c r="R40" s="9"/>
    </row>
    <row r="41" spans="1:18" ht="12.75" x14ac:dyDescent="0.35">
      <c r="A41" s="27" t="s">
        <v>240</v>
      </c>
      <c r="B41" s="94" t="str">
        <f>IFERROR(VLOOKUP($A41,Liste_J!$C$7:$G$234,5,0),"-")</f>
        <v>H</v>
      </c>
      <c r="C41" s="94" t="str">
        <f>IFERROR(VLOOKUP($A41,Liste_J!$C$7:$G$234,4,0),"-")</f>
        <v>Réveillon</v>
      </c>
      <c r="D41" s="94">
        <f>IFERROR(VLOOKUP($A41,Liste_J!$C$7:$G$234,2,0),"-")</f>
        <v>17</v>
      </c>
      <c r="E41" s="94" t="str">
        <f>IFERROR(VLOOKUP($A41,'J1'!$I$6:$M$35,5,0),"")</f>
        <v/>
      </c>
      <c r="F41" s="94">
        <f>IFERROR(VLOOKUP($A41,'J2'!$I$6:$M$35,5,0),"")</f>
        <v>21</v>
      </c>
      <c r="G41" s="94" t="str">
        <f>IFERROR(VLOOKUP($A41,'J3'!$I$6:$M$35,5,0),"")</f>
        <v/>
      </c>
      <c r="H41" s="94" t="str">
        <f>IFERROR(VLOOKUP($A41,'J4'!$I$6:$M$35,5,0),"")</f>
        <v/>
      </c>
      <c r="I41" s="94" t="str">
        <f>IFERROR(VLOOKUP($A41,'J5'!$I$6:$M$35,5,0),"")</f>
        <v/>
      </c>
      <c r="J41" s="94" t="str">
        <f>IFERROR(VLOOKUP($A41,'J6'!$I$6:$M$35,5,0),"")</f>
        <v/>
      </c>
      <c r="K41" s="94" t="str">
        <f>IFERROR(VLOOKUP($A41,'J7'!$I$6:$M$35,5,0),"")</f>
        <v/>
      </c>
      <c r="L41" s="94">
        <f>IFERROR(VLOOKUP($A41,'J8'!$I$6:$M$35,5,0),"")</f>
        <v>18</v>
      </c>
      <c r="M41" s="94" t="str">
        <f>IFERROR(VLOOKUP($A41,'J9'!$I$6:$M$35,5,0),"")</f>
        <v/>
      </c>
      <c r="N41" s="94" t="str">
        <f>IFERROR(VLOOKUP($A41,'J10'!$I$6:$M$35,5,0),"")</f>
        <v/>
      </c>
      <c r="O41" s="94">
        <f t="shared" ref="O41:O72" si="4">COUNTIF(E41:N41,"&lt;100")</f>
        <v>2</v>
      </c>
      <c r="P41" s="94">
        <f t="shared" ref="P41:P72" si="5">IF(B41="H",SUM(E41:N41),0)</f>
        <v>39</v>
      </c>
      <c r="Q41" s="94">
        <f t="shared" ref="Q41:Q72" si="6">RANK(P41,$P$9:$P$199)</f>
        <v>33</v>
      </c>
      <c r="R41" s="9"/>
    </row>
    <row r="42" spans="1:18" ht="12.75" x14ac:dyDescent="0.35">
      <c r="A42" s="27" t="s">
        <v>247</v>
      </c>
      <c r="B42" s="94" t="str">
        <f>IFERROR(VLOOKUP($A42,Liste_J!$C$7:$G$234,5,0),"-")</f>
        <v>H</v>
      </c>
      <c r="C42" s="94" t="str">
        <f>IFERROR(VLOOKUP($A42,Liste_J!$C$7:$G$234,4,0),"-")</f>
        <v>Réveillon</v>
      </c>
      <c r="D42" s="94">
        <f>IFERROR(VLOOKUP($A42,Liste_J!$C$7:$G$234,2,0),"-")</f>
        <v>28.3</v>
      </c>
      <c r="E42" s="94">
        <f>IFERROR(VLOOKUP($A42,'J1'!$I$6:$M$35,5,0),"")</f>
        <v>12</v>
      </c>
      <c r="F42" s="94" t="str">
        <f>IFERROR(VLOOKUP($A42,'J2'!$I$6:$M$35,5,0),"")</f>
        <v/>
      </c>
      <c r="G42" s="94" t="str">
        <f>IFERROR(VLOOKUP($A42,'J3'!$I$6:$M$35,5,0),"")</f>
        <v/>
      </c>
      <c r="H42" s="94" t="str">
        <f>IFERROR(VLOOKUP($A42,'J4'!$I$6:$M$35,5,0),"")</f>
        <v/>
      </c>
      <c r="I42" s="94" t="str">
        <f>IFERROR(VLOOKUP($A42,'J5'!$I$6:$M$35,5,0),"")</f>
        <v/>
      </c>
      <c r="J42" s="94">
        <f>IFERROR(VLOOKUP($A42,'J6'!$I$6:$M$35,5,0),"")</f>
        <v>1</v>
      </c>
      <c r="K42" s="94" t="str">
        <f>IFERROR(VLOOKUP($A42,'J7'!$I$6:$M$35,5,0),"")</f>
        <v/>
      </c>
      <c r="L42" s="94" t="str">
        <f>IFERROR(VLOOKUP($A42,'J8'!$I$6:$M$35,5,0),"")</f>
        <v/>
      </c>
      <c r="M42" s="94">
        <f>IFERROR(VLOOKUP($A42,'J9'!$I$6:$M$35,5,0),"")</f>
        <v>26</v>
      </c>
      <c r="N42" s="94" t="str">
        <f>IFERROR(VLOOKUP($A42,'J10'!$I$6:$M$35,5,0),"")</f>
        <v/>
      </c>
      <c r="O42" s="94">
        <f t="shared" si="4"/>
        <v>3</v>
      </c>
      <c r="P42" s="94">
        <f t="shared" si="5"/>
        <v>39</v>
      </c>
      <c r="Q42" s="94">
        <f t="shared" si="6"/>
        <v>33</v>
      </c>
      <c r="R42" s="9"/>
    </row>
    <row r="43" spans="1:18" ht="12.75" x14ac:dyDescent="0.35">
      <c r="A43" s="7" t="s">
        <v>244</v>
      </c>
      <c r="B43" s="94" t="str">
        <f>IFERROR(VLOOKUP($A43,Liste_J!$C$7:$G$234,5,0),"-")</f>
        <v>H</v>
      </c>
      <c r="C43" s="94" t="str">
        <f>IFERROR(VLOOKUP($A43,Liste_J!$C$7:$G$234,4,0),"-")</f>
        <v>ASGAF</v>
      </c>
      <c r="D43" s="94">
        <f>IFERROR(VLOOKUP($A43,Liste_J!$C$7:$G$234,2,0),"-")</f>
        <v>17.8</v>
      </c>
      <c r="E43" s="94" t="str">
        <f>IFERROR(VLOOKUP($A43,'J1'!$I$6:$M$35,5,0),"")</f>
        <v/>
      </c>
      <c r="F43" s="94">
        <f>IFERROR(VLOOKUP($A43,'J2'!$I$6:$M$35,5,0),"")</f>
        <v>11</v>
      </c>
      <c r="G43" s="94" t="str">
        <f>IFERROR(VLOOKUP($A43,'J3'!$I$6:$M$35,5,0),"")</f>
        <v/>
      </c>
      <c r="H43" s="94" t="str">
        <f>IFERROR(VLOOKUP($A43,'J4'!$I$6:$M$35,5,0),"")</f>
        <v/>
      </c>
      <c r="I43" s="94" t="str">
        <f>IFERROR(VLOOKUP($A43,'J5'!$I$6:$M$35,5,0),"")</f>
        <v/>
      </c>
      <c r="J43" s="94">
        <f>IFERROR(VLOOKUP($A43,'J6'!$I$6:$M$35,5,0),"")</f>
        <v>11</v>
      </c>
      <c r="K43" s="94" t="str">
        <f>IFERROR(VLOOKUP($A43,'J7'!$I$6:$M$35,5,0),"")</f>
        <v/>
      </c>
      <c r="L43" s="94">
        <f>IFERROR(VLOOKUP($A43,'J8'!$I$6:$M$35,5,0),"")</f>
        <v>16</v>
      </c>
      <c r="M43" s="94" t="str">
        <f>IFERROR(VLOOKUP($A43,'J9'!$I$6:$M$35,5,0),"")</f>
        <v/>
      </c>
      <c r="N43" s="94" t="str">
        <f>IFERROR(VLOOKUP($A43,'J10'!$I$6:$M$35,5,0),"")</f>
        <v/>
      </c>
      <c r="O43" s="94">
        <f t="shared" si="4"/>
        <v>3</v>
      </c>
      <c r="P43" s="94">
        <f t="shared" si="5"/>
        <v>38</v>
      </c>
      <c r="Q43" s="94">
        <f t="shared" si="6"/>
        <v>35</v>
      </c>
      <c r="R43" s="9"/>
    </row>
    <row r="44" spans="1:18" ht="12.75" x14ac:dyDescent="0.35">
      <c r="A44" s="27" t="s">
        <v>471</v>
      </c>
      <c r="B44" s="94" t="str">
        <f>IFERROR(VLOOKUP($A44,Liste_J!$C$7:$G$234,5,0),"-")</f>
        <v>H</v>
      </c>
      <c r="C44" s="94" t="str">
        <f>IFERROR(VLOOKUP($A44,Liste_J!$C$7:$G$234,4,0),"-")</f>
        <v>Chevannes</v>
      </c>
      <c r="D44" s="94">
        <f>IFERROR(VLOOKUP($A44,Liste_J!$C$7:$G$234,2,0),"-")</f>
        <v>10.5</v>
      </c>
      <c r="E44" s="94" t="str">
        <f>IFERROR(VLOOKUP($A44,'J1'!$I$6:$M$35,5,0),"")</f>
        <v/>
      </c>
      <c r="F44" s="94" t="str">
        <f>IFERROR(VLOOKUP($A44,'J2'!$I$6:$M$35,5,0),"")</f>
        <v/>
      </c>
      <c r="G44" s="94" t="str">
        <f>IFERROR(VLOOKUP($A44,'J3'!$I$6:$M$35,5,0),"")</f>
        <v/>
      </c>
      <c r="H44" s="94" t="str">
        <f>IFERROR(VLOOKUP($A44,'J4'!$I$6:$M$35,5,0),"")</f>
        <v/>
      </c>
      <c r="I44" s="94" t="str">
        <f>IFERROR(VLOOKUP($A44,'J5'!$I$6:$M$35,5,0),"")</f>
        <v/>
      </c>
      <c r="J44" s="94" t="str">
        <f>IFERROR(VLOOKUP($A44,'J6'!$I$6:$M$35,5,0),"")</f>
        <v/>
      </c>
      <c r="K44" s="94">
        <f>IFERROR(VLOOKUP($A44,'J7'!$I$6:$M$35,5,0),"")</f>
        <v>30</v>
      </c>
      <c r="L44" s="94" t="str">
        <f>IFERROR(VLOOKUP($A44,'J8'!$I$6:$M$35,5,0),"")</f>
        <v/>
      </c>
      <c r="M44" s="94">
        <f>IFERROR(VLOOKUP($A44,'J9'!$I$6:$M$35,5,0),"")</f>
        <v>6</v>
      </c>
      <c r="N44" s="94" t="str">
        <f>IFERROR(VLOOKUP($A44,'J10'!$I$6:$M$35,5,0),"")</f>
        <v/>
      </c>
      <c r="O44" s="94">
        <f t="shared" si="4"/>
        <v>2</v>
      </c>
      <c r="P44" s="94">
        <f t="shared" si="5"/>
        <v>36</v>
      </c>
      <c r="Q44" s="94">
        <f t="shared" si="6"/>
        <v>36</v>
      </c>
      <c r="R44" s="9"/>
    </row>
    <row r="45" spans="1:18" ht="12.75" x14ac:dyDescent="0.35">
      <c r="A45" s="27" t="s">
        <v>243</v>
      </c>
      <c r="B45" s="94" t="str">
        <f>IFERROR(VLOOKUP($A45,Liste_J!$C$7:$G$234,5,0),"-")</f>
        <v>H</v>
      </c>
      <c r="C45" s="94" t="str">
        <f>IFERROR(VLOOKUP($A45,Liste_J!$C$7:$G$234,4,0),"-")</f>
        <v>Chevry</v>
      </c>
      <c r="D45" s="94">
        <f>IFERROR(VLOOKUP($A45,Liste_J!$C$7:$G$234,2,0),"-")</f>
        <v>17</v>
      </c>
      <c r="E45" s="94" t="str">
        <f>IFERROR(VLOOKUP($A45,'J1'!$I$6:$M$35,5,0),"")</f>
        <v/>
      </c>
      <c r="F45" s="94" t="str">
        <f>IFERROR(VLOOKUP($A45,'J2'!$I$6:$M$35,5,0),"")</f>
        <v/>
      </c>
      <c r="G45" s="94" t="str">
        <f>IFERROR(VLOOKUP($A45,'J3'!$I$6:$M$35,5,0),"")</f>
        <v/>
      </c>
      <c r="H45" s="94">
        <f>IFERROR(VLOOKUP($A45,'J4'!$I$6:$M$35,5,0),"")</f>
        <v>22</v>
      </c>
      <c r="I45" s="94" t="str">
        <f>IFERROR(VLOOKUP($A45,'J5'!$I$6:$M$35,5,0),"")</f>
        <v/>
      </c>
      <c r="J45" s="94" t="str">
        <f>IFERROR(VLOOKUP($A45,'J6'!$I$6:$M$35,5,0),"")</f>
        <v/>
      </c>
      <c r="K45" s="94">
        <f>IFERROR(VLOOKUP($A45,'J7'!$I$6:$M$35,5,0),"")</f>
        <v>10</v>
      </c>
      <c r="L45" s="94" t="str">
        <f>IFERROR(VLOOKUP($A45,'J8'!$I$6:$M$35,5,0),"")</f>
        <v/>
      </c>
      <c r="M45" s="94" t="str">
        <f>IFERROR(VLOOKUP($A45,'J9'!$I$6:$M$35,5,0),"")</f>
        <v/>
      </c>
      <c r="N45" s="94" t="str">
        <f>IFERROR(VLOOKUP($A45,'J10'!$I$6:$M$35,5,0),"")</f>
        <v/>
      </c>
      <c r="O45" s="94">
        <f t="shared" si="4"/>
        <v>2</v>
      </c>
      <c r="P45" s="94">
        <f t="shared" si="5"/>
        <v>32</v>
      </c>
      <c r="Q45" s="94">
        <f t="shared" si="6"/>
        <v>37</v>
      </c>
      <c r="R45" s="9"/>
    </row>
    <row r="46" spans="1:18" ht="12.75" x14ac:dyDescent="0.35">
      <c r="A46" s="27" t="s">
        <v>396</v>
      </c>
      <c r="B46" s="94" t="str">
        <f>IFERROR(VLOOKUP($A46,Liste_J!$C$7:$G$234,5,0),"-")</f>
        <v>H</v>
      </c>
      <c r="C46" s="94" t="str">
        <f>IFERROR(VLOOKUP($A46,Liste_J!$C$7:$G$234,4,0),"-")</f>
        <v>Corbuches</v>
      </c>
      <c r="D46" s="94">
        <f>IFERROR(VLOOKUP($A46,Liste_J!$C$7:$G$234,2,0),"-")</f>
        <v>11.6</v>
      </c>
      <c r="E46" s="94">
        <f>IFERROR(VLOOKUP($A46,'J1'!$I$6:$M$35,5,0),"")</f>
        <v>24</v>
      </c>
      <c r="F46" s="94" t="str">
        <f>IFERROR(VLOOKUP($A46,'J2'!$I$6:$M$35,5,0),"")</f>
        <v/>
      </c>
      <c r="G46" s="94" t="str">
        <f>IFERROR(VLOOKUP($A46,'J3'!$I$6:$M$35,5,0),"")</f>
        <v/>
      </c>
      <c r="H46" s="94" t="str">
        <f>IFERROR(VLOOKUP($A46,'J4'!$I$6:$M$35,5,0),"")</f>
        <v/>
      </c>
      <c r="I46" s="94" t="str">
        <f>IFERROR(VLOOKUP($A46,'J5'!$I$6:$M$35,5,0),"")</f>
        <v/>
      </c>
      <c r="J46" s="94">
        <f>IFERROR(VLOOKUP($A46,'J6'!$I$6:$M$35,5,0),"")</f>
        <v>7</v>
      </c>
      <c r="K46" s="94" t="str">
        <f>IFERROR(VLOOKUP($A46,'J7'!$I$6:$M$35,5,0),"")</f>
        <v/>
      </c>
      <c r="L46" s="94" t="str">
        <f>IFERROR(VLOOKUP($A46,'J8'!$I$6:$M$35,5,0),"")</f>
        <v/>
      </c>
      <c r="M46" s="94" t="str">
        <f>IFERROR(VLOOKUP($A46,'J9'!$I$6:$M$35,5,0),"")</f>
        <v/>
      </c>
      <c r="N46" s="94" t="str">
        <f>IFERROR(VLOOKUP($A46,'J10'!$I$6:$M$35,5,0),"")</f>
        <v/>
      </c>
      <c r="O46" s="94">
        <f t="shared" si="4"/>
        <v>2</v>
      </c>
      <c r="P46" s="94">
        <f t="shared" si="5"/>
        <v>31</v>
      </c>
      <c r="Q46" s="94">
        <f t="shared" si="6"/>
        <v>38</v>
      </c>
      <c r="R46" s="9"/>
    </row>
    <row r="47" spans="1:18" ht="12.75" x14ac:dyDescent="0.35">
      <c r="A47" s="27" t="s">
        <v>335</v>
      </c>
      <c r="B47" s="94" t="str">
        <f>IFERROR(VLOOKUP($A47,Liste_J!$C$7:$G$234,5,0),"-")</f>
        <v>H</v>
      </c>
      <c r="C47" s="94" t="str">
        <f>IFERROR(VLOOKUP($A47,Liste_J!$C$7:$G$234,4,0),"-")</f>
        <v>Réveillon</v>
      </c>
      <c r="D47" s="94">
        <f>IFERROR(VLOOKUP($A47,Liste_J!$C$7:$G$234,2,0),"-")</f>
        <v>25.1</v>
      </c>
      <c r="E47" s="94">
        <f>IFERROR(VLOOKUP($A47,'J1'!$I$6:$M$35,5,0),"")</f>
        <v>30</v>
      </c>
      <c r="F47" s="94" t="str">
        <f>IFERROR(VLOOKUP($A47,'J2'!$I$6:$M$35,5,0),"")</f>
        <v/>
      </c>
      <c r="G47" s="94" t="str">
        <f>IFERROR(VLOOKUP($A47,'J3'!$I$6:$M$35,5,0),"")</f>
        <v/>
      </c>
      <c r="H47" s="94" t="str">
        <f>IFERROR(VLOOKUP($A47,'J4'!$I$6:$M$35,5,0),"")</f>
        <v/>
      </c>
      <c r="I47" s="94" t="str">
        <f>IFERROR(VLOOKUP($A47,'J5'!$I$6:$M$35,5,0),"")</f>
        <v/>
      </c>
      <c r="J47" s="94" t="str">
        <f>IFERROR(VLOOKUP($A47,'J6'!$I$6:$M$35,5,0),"")</f>
        <v/>
      </c>
      <c r="K47" s="94" t="str">
        <f>IFERROR(VLOOKUP($A47,'J7'!$I$6:$M$35,5,0),"")</f>
        <v/>
      </c>
      <c r="L47" s="94" t="str">
        <f>IFERROR(VLOOKUP($A47,'J8'!$I$6:$M$35,5,0),"")</f>
        <v/>
      </c>
      <c r="M47" s="94" t="str">
        <f>IFERROR(VLOOKUP($A47,'J9'!$I$6:$M$35,5,0),"")</f>
        <v/>
      </c>
      <c r="N47" s="94" t="str">
        <f>IFERROR(VLOOKUP($A47,'J10'!$I$6:$M$35,5,0),"")</f>
        <v/>
      </c>
      <c r="O47" s="94">
        <f t="shared" si="4"/>
        <v>1</v>
      </c>
      <c r="P47" s="94">
        <f t="shared" si="5"/>
        <v>30</v>
      </c>
      <c r="Q47" s="94">
        <f t="shared" si="6"/>
        <v>39</v>
      </c>
      <c r="R47" s="9"/>
    </row>
    <row r="48" spans="1:18" ht="12.75" x14ac:dyDescent="0.35">
      <c r="A48" s="7" t="s">
        <v>307</v>
      </c>
      <c r="B48" s="94" t="str">
        <f>IFERROR(VLOOKUP($A48,Liste_J!$C$7:$G$234,5,0),"-")</f>
        <v>H</v>
      </c>
      <c r="C48" s="94" t="str">
        <f>IFERROR(VLOOKUP($A48,Liste_J!$C$7:$G$234,4,0),"-")</f>
        <v>ASGAF</v>
      </c>
      <c r="D48" s="94">
        <f>IFERROR(VLOOKUP($A48,Liste_J!$C$7:$G$234,2,0),"-")</f>
        <v>12.2</v>
      </c>
      <c r="E48" s="94" t="str">
        <f>IFERROR(VLOOKUP($A48,'J1'!$I$6:$M$35,5,0),"")</f>
        <v/>
      </c>
      <c r="F48" s="94" t="str">
        <f>IFERROR(VLOOKUP($A48,'J2'!$I$6:$M$35,5,0),"")</f>
        <v/>
      </c>
      <c r="G48" s="94" t="str">
        <f>IFERROR(VLOOKUP($A48,'J3'!$I$6:$M$35,5,0),"")</f>
        <v/>
      </c>
      <c r="H48" s="94" t="str">
        <f>IFERROR(VLOOKUP($A48,'J4'!$I$6:$M$35,5,0),"")</f>
        <v/>
      </c>
      <c r="I48" s="94" t="str">
        <f>IFERROR(VLOOKUP($A48,'J5'!$I$6:$M$35,5,0),"")</f>
        <v/>
      </c>
      <c r="J48" s="94">
        <f>IFERROR(VLOOKUP($A48,'J6'!$I$6:$M$35,5,0),"")</f>
        <v>30</v>
      </c>
      <c r="K48" s="94" t="str">
        <f>IFERROR(VLOOKUP($A48,'J7'!$I$6:$M$35,5,0),"")</f>
        <v/>
      </c>
      <c r="L48" s="94" t="str">
        <f>IFERROR(VLOOKUP($A48,'J8'!$I$6:$M$35,5,0),"")</f>
        <v/>
      </c>
      <c r="M48" s="94" t="str">
        <f>IFERROR(VLOOKUP($A48,'J9'!$I$6:$M$35,5,0),"")</f>
        <v/>
      </c>
      <c r="N48" s="94" t="str">
        <f>IFERROR(VLOOKUP($A48,'J10'!$I$6:$M$35,5,0),"")</f>
        <v/>
      </c>
      <c r="O48" s="94">
        <f t="shared" si="4"/>
        <v>1</v>
      </c>
      <c r="P48" s="94">
        <f t="shared" si="5"/>
        <v>30</v>
      </c>
      <c r="Q48" s="94">
        <f t="shared" si="6"/>
        <v>39</v>
      </c>
      <c r="R48" s="82"/>
    </row>
    <row r="49" spans="1:18" ht="12.75" x14ac:dyDescent="0.35">
      <c r="A49" s="7" t="s">
        <v>208</v>
      </c>
      <c r="B49" s="94" t="str">
        <f>IFERROR(VLOOKUP($A49,Liste_J!$C$7:$G$234,5,0),"-")</f>
        <v>H</v>
      </c>
      <c r="C49" s="94" t="str">
        <f>IFERROR(VLOOKUP($A49,Liste_J!$C$7:$G$234,4,0),"-")</f>
        <v>Chevannes</v>
      </c>
      <c r="D49" s="94">
        <f>IFERROR(VLOOKUP($A49,Liste_J!$C$7:$G$234,2,0),"-")</f>
        <v>20.7</v>
      </c>
      <c r="E49" s="94" t="str">
        <f>IFERROR(VLOOKUP($A49,'J1'!$I$6:$M$35,5,0),"")</f>
        <v/>
      </c>
      <c r="F49" s="94" t="str">
        <f>IFERROR(VLOOKUP($A49,'J2'!$I$6:$M$35,5,0),"")</f>
        <v/>
      </c>
      <c r="G49" s="94" t="str">
        <f>IFERROR(VLOOKUP($A49,'J3'!$I$6:$M$35,5,0),"")</f>
        <v/>
      </c>
      <c r="H49" s="94" t="str">
        <f>IFERROR(VLOOKUP($A49,'J4'!$I$6:$M$35,5,0),"")</f>
        <v/>
      </c>
      <c r="I49" s="94">
        <f>IFERROR(VLOOKUP($A49,'J5'!$I$6:$M$35,5,0),"")</f>
        <v>20</v>
      </c>
      <c r="J49" s="94">
        <f>IFERROR(VLOOKUP($A49,'J6'!$I$6:$M$35,5,0),"")</f>
        <v>9</v>
      </c>
      <c r="K49" s="94" t="str">
        <f>IFERROR(VLOOKUP($A49,'J7'!$I$6:$M$35,5,0),"")</f>
        <v/>
      </c>
      <c r="L49" s="94" t="str">
        <f>IFERROR(VLOOKUP($A49,'J8'!$I$6:$M$35,5,0),"")</f>
        <v/>
      </c>
      <c r="M49" s="94">
        <f>IFERROR(VLOOKUP($A49,'J9'!$I$6:$M$35,5,0),"")</f>
        <v>1</v>
      </c>
      <c r="N49" s="94" t="str">
        <f>IFERROR(VLOOKUP($A49,'J10'!$I$6:$M$35,5,0),"")</f>
        <v/>
      </c>
      <c r="O49" s="94">
        <f t="shared" si="4"/>
        <v>3</v>
      </c>
      <c r="P49" s="94">
        <f t="shared" si="5"/>
        <v>30</v>
      </c>
      <c r="Q49" s="94">
        <f t="shared" si="6"/>
        <v>39</v>
      </c>
      <c r="R49" s="9"/>
    </row>
    <row r="50" spans="1:18" ht="12.75" x14ac:dyDescent="0.35">
      <c r="A50" s="27" t="s">
        <v>356</v>
      </c>
      <c r="B50" s="94" t="str">
        <f>IFERROR(VLOOKUP($A50,Liste_J!$C$7:$G$234,5,0),"-")</f>
        <v>H</v>
      </c>
      <c r="C50" s="94" t="str">
        <f>IFERROR(VLOOKUP($A50,Liste_J!$C$7:$G$234,4,0),"-")</f>
        <v>Réveillon</v>
      </c>
      <c r="D50" s="94">
        <f>IFERROR(VLOOKUP($A50,Liste_J!$C$7:$G$234,2,0),"-")</f>
        <v>15.1</v>
      </c>
      <c r="E50" s="94" t="str">
        <f>IFERROR(VLOOKUP($A50,'J1'!$I$6:$M$35,5,0),"")</f>
        <v/>
      </c>
      <c r="F50" s="94" t="str">
        <f>IFERROR(VLOOKUP($A50,'J2'!$I$6:$M$35,5,0),"")</f>
        <v/>
      </c>
      <c r="G50" s="94" t="str">
        <f>IFERROR(VLOOKUP($A50,'J3'!$I$6:$M$35,5,0),"")</f>
        <v/>
      </c>
      <c r="H50" s="94" t="str">
        <f>IFERROR(VLOOKUP($A50,'J4'!$I$6:$M$35,5,0),"")</f>
        <v/>
      </c>
      <c r="I50" s="94" t="str">
        <f>IFERROR(VLOOKUP($A50,'J5'!$I$6:$M$35,5,0),"")</f>
        <v/>
      </c>
      <c r="J50" s="94">
        <f>IFERROR(VLOOKUP($A50,'J6'!$I$6:$M$35,5,0),"")</f>
        <v>6</v>
      </c>
      <c r="K50" s="94" t="str">
        <f>IFERROR(VLOOKUP($A50,'J7'!$I$6:$M$35,5,0),"")</f>
        <v/>
      </c>
      <c r="L50" s="94">
        <f>IFERROR(VLOOKUP($A50,'J8'!$I$6:$M$35,5,0),"")</f>
        <v>22</v>
      </c>
      <c r="M50" s="94" t="str">
        <f>IFERROR(VLOOKUP($A50,'J9'!$I$6:$M$35,5,0),"")</f>
        <v/>
      </c>
      <c r="N50" s="94" t="str">
        <f>IFERROR(VLOOKUP($A50,'J10'!$I$6:$M$35,5,0),"")</f>
        <v/>
      </c>
      <c r="O50" s="94">
        <f t="shared" si="4"/>
        <v>2</v>
      </c>
      <c r="P50" s="94">
        <f t="shared" si="5"/>
        <v>28</v>
      </c>
      <c r="Q50" s="94">
        <f t="shared" si="6"/>
        <v>42</v>
      </c>
      <c r="R50" s="9"/>
    </row>
    <row r="51" spans="1:18" ht="12.75" x14ac:dyDescent="0.35">
      <c r="A51" s="27" t="s">
        <v>437</v>
      </c>
      <c r="B51" s="94" t="str">
        <f>IFERROR(VLOOKUP($A51,Liste_J!$C$7:$G$234,5,0),"-")</f>
        <v>H</v>
      </c>
      <c r="C51" s="94" t="str">
        <f>IFERROR(VLOOKUP($A51,Liste_J!$C$7:$G$234,4,0),"-")</f>
        <v>Chevry</v>
      </c>
      <c r="D51" s="94">
        <f>IFERROR(VLOOKUP($A51,Liste_J!$C$7:$G$234,2,0),"-")</f>
        <v>35</v>
      </c>
      <c r="E51" s="94" t="str">
        <f>IFERROR(VLOOKUP($A51,'J1'!$I$6:$M$35,5,0),"")</f>
        <v/>
      </c>
      <c r="F51" s="94" t="str">
        <f>IFERROR(VLOOKUP($A51,'J2'!$I$6:$M$35,5,0),"")</f>
        <v/>
      </c>
      <c r="G51" s="94" t="str">
        <f>IFERROR(VLOOKUP($A51,'J3'!$I$6:$M$35,5,0),"")</f>
        <v/>
      </c>
      <c r="H51" s="94">
        <f>IFERROR(VLOOKUP($A51,'J4'!$I$6:$M$35,5,0),"")</f>
        <v>27</v>
      </c>
      <c r="I51" s="94" t="str">
        <f>IFERROR(VLOOKUP($A51,'J5'!$I$6:$M$35,5,0),"")</f>
        <v/>
      </c>
      <c r="J51" s="94" t="str">
        <f>IFERROR(VLOOKUP($A51,'J6'!$I$6:$M$35,5,0),"")</f>
        <v/>
      </c>
      <c r="K51" s="94" t="str">
        <f>IFERROR(VLOOKUP($A51,'J7'!$I$6:$M$35,5,0),"")</f>
        <v/>
      </c>
      <c r="L51" s="94" t="str">
        <f>IFERROR(VLOOKUP($A51,'J8'!$I$6:$M$35,5,0),"")</f>
        <v/>
      </c>
      <c r="M51" s="94" t="str">
        <f>IFERROR(VLOOKUP($A51,'J9'!$I$6:$M$35,5,0),"")</f>
        <v/>
      </c>
      <c r="N51" s="94" t="str">
        <f>IFERROR(VLOOKUP($A51,'J10'!$I$6:$M$35,5,0),"")</f>
        <v/>
      </c>
      <c r="O51" s="94">
        <f t="shared" si="4"/>
        <v>1</v>
      </c>
      <c r="P51" s="94">
        <f t="shared" si="5"/>
        <v>27</v>
      </c>
      <c r="Q51" s="94">
        <f t="shared" si="6"/>
        <v>43</v>
      </c>
      <c r="R51" s="9"/>
    </row>
    <row r="52" spans="1:18" ht="12.75" x14ac:dyDescent="0.35">
      <c r="A52" s="27" t="s">
        <v>427</v>
      </c>
      <c r="B52" s="94" t="str">
        <f>IFERROR(VLOOKUP($A52,Liste_J!$C$7:$G$234,5,0),"-")</f>
        <v>H</v>
      </c>
      <c r="C52" s="94" t="str">
        <f>IFERROR(VLOOKUP($A52,Liste_J!$C$7:$G$234,4,0),"-")</f>
        <v>Chevannes</v>
      </c>
      <c r="D52" s="94">
        <f>IFERROR(VLOOKUP($A52,Liste_J!$C$7:$G$234,2,0),"-")</f>
        <v>25.1</v>
      </c>
      <c r="E52" s="94" t="str">
        <f>IFERROR(VLOOKUP($A52,'J1'!$I$6:$M$35,5,0),"")</f>
        <v/>
      </c>
      <c r="F52" s="94" t="str">
        <f>IFERROR(VLOOKUP($A52,'J2'!$I$6:$M$35,5,0),"")</f>
        <v/>
      </c>
      <c r="G52" s="94" t="str">
        <f>IFERROR(VLOOKUP($A52,'J3'!$I$6:$M$35,5,0),"")</f>
        <v/>
      </c>
      <c r="H52" s="94" t="str">
        <f>IFERROR(VLOOKUP($A52,'J4'!$I$6:$M$35,5,0),"")</f>
        <v/>
      </c>
      <c r="I52" s="94" t="str">
        <f>IFERROR(VLOOKUP($A52,'J5'!$I$6:$M$35,5,0),"")</f>
        <v/>
      </c>
      <c r="J52" s="94" t="str">
        <f>IFERROR(VLOOKUP($A52,'J6'!$I$6:$M$35,5,0),"")</f>
        <v/>
      </c>
      <c r="K52" s="94" t="str">
        <f>IFERROR(VLOOKUP($A52,'J7'!$I$6:$M$35,5,0),"")</f>
        <v/>
      </c>
      <c r="L52" s="94" t="str">
        <f>IFERROR(VLOOKUP($A52,'J8'!$I$6:$M$35,5,0),"")</f>
        <v/>
      </c>
      <c r="M52" s="94">
        <f>IFERROR(VLOOKUP($A52,'J9'!$I$6:$M$35,5,0),"")</f>
        <v>25</v>
      </c>
      <c r="N52" s="94" t="str">
        <f>IFERROR(VLOOKUP($A52,'J10'!$I$6:$M$35,5,0),"")</f>
        <v/>
      </c>
      <c r="O52" s="94">
        <f t="shared" si="4"/>
        <v>1</v>
      </c>
      <c r="P52" s="94">
        <f t="shared" si="5"/>
        <v>25</v>
      </c>
      <c r="Q52" s="94">
        <f t="shared" si="6"/>
        <v>44</v>
      </c>
      <c r="R52" s="9"/>
    </row>
    <row r="53" spans="1:18" ht="12.75" x14ac:dyDescent="0.35">
      <c r="A53" s="27" t="s">
        <v>421</v>
      </c>
      <c r="B53" s="94" t="str">
        <f>IFERROR(VLOOKUP($A53,Liste_J!$C$7:$G$234,5,0),"-")</f>
        <v>H</v>
      </c>
      <c r="C53" s="94" t="str">
        <f>IFERROR(VLOOKUP($A53,Liste_J!$C$7:$G$234,4,0),"-")</f>
        <v>Chevry</v>
      </c>
      <c r="D53" s="94">
        <f>IFERROR(VLOOKUP($A53,Liste_J!$C$7:$G$234,2,0),"-")</f>
        <v>35.200000000000003</v>
      </c>
      <c r="E53" s="94" t="str">
        <f>IFERROR(VLOOKUP($A53,'J1'!$I$6:$M$35,5,0),"")</f>
        <v/>
      </c>
      <c r="F53" s="94" t="str">
        <f>IFERROR(VLOOKUP($A53,'J2'!$I$6:$M$35,5,0),"")</f>
        <v/>
      </c>
      <c r="G53" s="94" t="str">
        <f>IFERROR(VLOOKUP($A53,'J3'!$I$6:$M$35,5,0),"")</f>
        <v/>
      </c>
      <c r="H53" s="94">
        <f>IFERROR(VLOOKUP($A53,'J4'!$I$6:$M$35,5,0),"")</f>
        <v>24</v>
      </c>
      <c r="I53" s="94" t="str">
        <f>IFERROR(VLOOKUP($A53,'J5'!$I$6:$M$35,5,0),"")</f>
        <v/>
      </c>
      <c r="J53" s="94" t="str">
        <f>IFERROR(VLOOKUP($A53,'J6'!$I$6:$M$35,5,0),"")</f>
        <v/>
      </c>
      <c r="K53" s="94" t="str">
        <f>IFERROR(VLOOKUP($A53,'J7'!$I$6:$M$35,5,0),"")</f>
        <v/>
      </c>
      <c r="L53" s="94" t="str">
        <f>IFERROR(VLOOKUP($A53,'J8'!$I$6:$M$35,5,0),"")</f>
        <v/>
      </c>
      <c r="M53" s="94" t="str">
        <f>IFERROR(VLOOKUP($A53,'J9'!$I$6:$M$35,5,0),"")</f>
        <v/>
      </c>
      <c r="N53" s="94" t="str">
        <f>IFERROR(VLOOKUP($A53,'J10'!$I$6:$M$35,5,0),"")</f>
        <v/>
      </c>
      <c r="O53" s="94">
        <f t="shared" si="4"/>
        <v>1</v>
      </c>
      <c r="P53" s="94">
        <f t="shared" si="5"/>
        <v>24</v>
      </c>
      <c r="Q53" s="94">
        <f t="shared" si="6"/>
        <v>45</v>
      </c>
      <c r="R53" s="9"/>
    </row>
    <row r="54" spans="1:18" ht="12.75" x14ac:dyDescent="0.35">
      <c r="A54" s="27" t="s">
        <v>461</v>
      </c>
      <c r="B54" s="94" t="str">
        <f>IFERROR(VLOOKUP($A54,Liste_J!$C$7:$G$234,5,0),"-")</f>
        <v>H</v>
      </c>
      <c r="C54" s="94" t="str">
        <f>IFERROR(VLOOKUP($A54,Liste_J!$C$7:$G$234,4,0),"-")</f>
        <v>Réveillon</v>
      </c>
      <c r="D54" s="94">
        <f>IFERROR(VLOOKUP($A54,Liste_J!$C$7:$G$234,2,0),"-")</f>
        <v>15.8</v>
      </c>
      <c r="E54" s="94" t="str">
        <f>IFERROR(VLOOKUP($A54,'J1'!$I$6:$M$35,5,0),"")</f>
        <v/>
      </c>
      <c r="F54" s="94" t="str">
        <f>IFERROR(VLOOKUP($A54,'J2'!$I$6:$M$35,5,0),"")</f>
        <v/>
      </c>
      <c r="G54" s="94" t="str">
        <f>IFERROR(VLOOKUP($A54,'J3'!$I$6:$M$35,5,0),"")</f>
        <v/>
      </c>
      <c r="H54" s="94" t="str">
        <f>IFERROR(VLOOKUP($A54,'J4'!$I$6:$M$35,5,0),"")</f>
        <v/>
      </c>
      <c r="I54" s="94" t="str">
        <f>IFERROR(VLOOKUP($A54,'J5'!$I$6:$M$35,5,0),"")</f>
        <v/>
      </c>
      <c r="J54" s="94" t="str">
        <f>IFERROR(VLOOKUP($A54,'J6'!$I$6:$M$35,5,0),"")</f>
        <v/>
      </c>
      <c r="K54" s="94" t="str">
        <f>IFERROR(VLOOKUP($A54,'J7'!$I$6:$M$35,5,0),"")</f>
        <v/>
      </c>
      <c r="L54" s="94">
        <f>IFERROR(VLOOKUP($A54,'J8'!$I$6:$M$35,5,0),"")</f>
        <v>24</v>
      </c>
      <c r="M54" s="94" t="str">
        <f>IFERROR(VLOOKUP($A54,'J9'!$I$6:$M$35,5,0),"")</f>
        <v/>
      </c>
      <c r="N54" s="94" t="str">
        <f>IFERROR(VLOOKUP($A54,'J10'!$I$6:$M$35,5,0),"")</f>
        <v/>
      </c>
      <c r="O54" s="94">
        <f t="shared" si="4"/>
        <v>1</v>
      </c>
      <c r="P54" s="94">
        <f t="shared" si="5"/>
        <v>24</v>
      </c>
      <c r="Q54" s="94">
        <f t="shared" si="6"/>
        <v>45</v>
      </c>
      <c r="R54" s="9"/>
    </row>
    <row r="55" spans="1:18" ht="12.75" x14ac:dyDescent="0.35">
      <c r="A55" s="27" t="s">
        <v>151</v>
      </c>
      <c r="B55" s="94" t="str">
        <f>IFERROR(VLOOKUP($A55,Liste_J!$C$7:$G$234,5,0),"-")</f>
        <v>H</v>
      </c>
      <c r="C55" s="94" t="str">
        <f>IFERROR(VLOOKUP($A55,Liste_J!$C$7:$G$234,4,0),"-")</f>
        <v>Chevry</v>
      </c>
      <c r="D55" s="94">
        <f>IFERROR(VLOOKUP($A55,Liste_J!$C$7:$G$234,2,0),"-")</f>
        <v>26.8</v>
      </c>
      <c r="E55" s="94" t="str">
        <f>IFERROR(VLOOKUP($A55,'J1'!$I$6:$M$35,5,0),"")</f>
        <v/>
      </c>
      <c r="F55" s="94" t="str">
        <f>IFERROR(VLOOKUP($A55,'J2'!$I$6:$M$35,5,0),"")</f>
        <v/>
      </c>
      <c r="G55" s="94" t="str">
        <f>IFERROR(VLOOKUP($A55,'J3'!$I$6:$M$35,5,0),"")</f>
        <v/>
      </c>
      <c r="H55" s="94">
        <f>IFERROR(VLOOKUP($A55,'J4'!$I$6:$M$35,5,0),"")</f>
        <v>23</v>
      </c>
      <c r="I55" s="94" t="str">
        <f>IFERROR(VLOOKUP($A55,'J5'!$I$6:$M$35,5,0),"")</f>
        <v/>
      </c>
      <c r="J55" s="94" t="str">
        <f>IFERROR(VLOOKUP($A55,'J6'!$I$6:$M$35,5,0),"")</f>
        <v/>
      </c>
      <c r="K55" s="94" t="str">
        <f>IFERROR(VLOOKUP($A55,'J7'!$I$6:$M$35,5,0),"")</f>
        <v/>
      </c>
      <c r="L55" s="94" t="str">
        <f>IFERROR(VLOOKUP($A55,'J8'!$I$6:$M$35,5,0),"")</f>
        <v/>
      </c>
      <c r="M55" s="94" t="str">
        <f>IFERROR(VLOOKUP($A55,'J9'!$I$6:$M$35,5,0),"")</f>
        <v/>
      </c>
      <c r="N55" s="94" t="str">
        <f>IFERROR(VLOOKUP($A55,'J10'!$I$6:$M$35,5,0),"")</f>
        <v/>
      </c>
      <c r="O55" s="94">
        <f t="shared" si="4"/>
        <v>1</v>
      </c>
      <c r="P55" s="94">
        <f t="shared" si="5"/>
        <v>23</v>
      </c>
      <c r="Q55" s="94">
        <f t="shared" si="6"/>
        <v>47</v>
      </c>
      <c r="R55" s="9"/>
    </row>
    <row r="56" spans="1:18" ht="12.75" x14ac:dyDescent="0.35">
      <c r="A56" s="27" t="s">
        <v>354</v>
      </c>
      <c r="B56" s="94" t="str">
        <f>IFERROR(VLOOKUP($A56,Liste_J!$C$7:$G$234,5,0),"-")</f>
        <v>H</v>
      </c>
      <c r="C56" s="94" t="str">
        <f>IFERROR(VLOOKUP($A56,Liste_J!$C$7:$G$234,4,0),"-")</f>
        <v>Réveillon</v>
      </c>
      <c r="D56" s="94">
        <f>IFERROR(VLOOKUP($A56,Liste_J!$C$7:$G$234,2,0),"-")</f>
        <v>12.4</v>
      </c>
      <c r="E56" s="94" t="str">
        <f>IFERROR(VLOOKUP($A56,'J1'!$I$6:$M$35,5,0),"")</f>
        <v/>
      </c>
      <c r="F56" s="94" t="str">
        <f>IFERROR(VLOOKUP($A56,'J2'!$I$6:$M$35,5,0),"")</f>
        <v/>
      </c>
      <c r="G56" s="94" t="str">
        <f>IFERROR(VLOOKUP($A56,'J3'!$I$6:$M$35,5,0),"")</f>
        <v/>
      </c>
      <c r="H56" s="94" t="str">
        <f>IFERROR(VLOOKUP($A56,'J4'!$I$6:$M$35,5,0),"")</f>
        <v/>
      </c>
      <c r="I56" s="94" t="str">
        <f>IFERROR(VLOOKUP($A56,'J5'!$I$6:$M$35,5,0),"")</f>
        <v/>
      </c>
      <c r="J56" s="94" t="str">
        <f>IFERROR(VLOOKUP($A56,'J6'!$I$6:$M$35,5,0),"")</f>
        <v/>
      </c>
      <c r="K56" s="94" t="str">
        <f>IFERROR(VLOOKUP($A56,'J7'!$I$6:$M$35,5,0),"")</f>
        <v/>
      </c>
      <c r="L56" s="94">
        <f>IFERROR(VLOOKUP($A56,'J8'!$I$6:$M$35,5,0),"")</f>
        <v>22</v>
      </c>
      <c r="M56" s="94" t="str">
        <f>IFERROR(VLOOKUP($A56,'J9'!$I$6:$M$35,5,0),"")</f>
        <v/>
      </c>
      <c r="N56" s="94" t="str">
        <f>IFERROR(VLOOKUP($A56,'J10'!$I$6:$M$35,5,0),"")</f>
        <v/>
      </c>
      <c r="O56" s="94">
        <f t="shared" si="4"/>
        <v>1</v>
      </c>
      <c r="P56" s="94">
        <f t="shared" si="5"/>
        <v>22</v>
      </c>
      <c r="Q56" s="94">
        <f t="shared" si="6"/>
        <v>48</v>
      </c>
      <c r="R56" s="9"/>
    </row>
    <row r="57" spans="1:18" ht="12.75" x14ac:dyDescent="0.35">
      <c r="A57" s="7" t="s">
        <v>184</v>
      </c>
      <c r="B57" s="94" t="str">
        <f>IFERROR(VLOOKUP($A57,Liste_J!$C$7:$G$234,5,0),"-")</f>
        <v>H</v>
      </c>
      <c r="C57" s="94" t="str">
        <f>IFERROR(VLOOKUP($A57,Liste_J!$C$7:$G$234,4,0),"-")</f>
        <v>Chevannes</v>
      </c>
      <c r="D57" s="94">
        <f>IFERROR(VLOOKUP($A57,Liste_J!$C$7:$G$234,2,0),"-")</f>
        <v>17.899999999999999</v>
      </c>
      <c r="E57" s="94" t="str">
        <f>IFERROR(VLOOKUP($A57,'J1'!$I$6:$M$35,5,0),"")</f>
        <v/>
      </c>
      <c r="F57" s="94" t="str">
        <f>IFERROR(VLOOKUP($A57,'J2'!$I$6:$M$35,5,0),"")</f>
        <v/>
      </c>
      <c r="G57" s="94" t="str">
        <f>IFERROR(VLOOKUP($A57,'J3'!$I$6:$M$35,5,0),"")</f>
        <v/>
      </c>
      <c r="H57" s="94" t="str">
        <f>IFERROR(VLOOKUP($A57,'J4'!$I$6:$M$35,5,0),"")</f>
        <v/>
      </c>
      <c r="I57" s="94">
        <f>IFERROR(VLOOKUP($A57,'J5'!$I$6:$M$35,5,0),"")</f>
        <v>22</v>
      </c>
      <c r="J57" s="94" t="str">
        <f>IFERROR(VLOOKUP($A57,'J6'!$I$6:$M$35,5,0),"")</f>
        <v/>
      </c>
      <c r="K57" s="94" t="str">
        <f>IFERROR(VLOOKUP($A57,'J7'!$I$6:$M$35,5,0),"")</f>
        <v/>
      </c>
      <c r="L57" s="94" t="str">
        <f>IFERROR(VLOOKUP($A57,'J8'!$I$6:$M$35,5,0),"")</f>
        <v/>
      </c>
      <c r="M57" s="94" t="str">
        <f>IFERROR(VLOOKUP($A57,'J9'!$I$6:$M$35,5,0),"")</f>
        <v/>
      </c>
      <c r="N57" s="94" t="str">
        <f>IFERROR(VLOOKUP($A57,'J10'!$I$6:$M$35,5,0),"")</f>
        <v/>
      </c>
      <c r="O57" s="94">
        <f t="shared" si="4"/>
        <v>1</v>
      </c>
      <c r="P57" s="94">
        <f t="shared" si="5"/>
        <v>22</v>
      </c>
      <c r="Q57" s="94">
        <f t="shared" si="6"/>
        <v>48</v>
      </c>
      <c r="R57" s="9"/>
    </row>
    <row r="58" spans="1:18" ht="12.75" x14ac:dyDescent="0.35">
      <c r="A58" s="27" t="s">
        <v>358</v>
      </c>
      <c r="B58" s="94" t="str">
        <f>IFERROR(VLOOKUP($A58,Liste_J!$C$7:$G$234,5,0),"-")</f>
        <v>H</v>
      </c>
      <c r="C58" s="94" t="str">
        <f>IFERROR(VLOOKUP($A58,Liste_J!$C$7:$G$234,4,0),"-")</f>
        <v>Chevannes</v>
      </c>
      <c r="D58" s="94">
        <f>IFERROR(VLOOKUP($A58,Liste_J!$C$7:$G$234,2,0),"-")</f>
        <v>32.299999999999997</v>
      </c>
      <c r="E58" s="94" t="str">
        <f>IFERROR(VLOOKUP($A58,'J1'!$I$6:$M$35,5,0),"")</f>
        <v/>
      </c>
      <c r="F58" s="94" t="str">
        <f>IFERROR(VLOOKUP($A58,'J2'!$I$6:$M$35,5,0),"")</f>
        <v/>
      </c>
      <c r="G58" s="94" t="str">
        <f>IFERROR(VLOOKUP($A58,'J3'!$I$6:$M$35,5,0),"")</f>
        <v/>
      </c>
      <c r="H58" s="94" t="str">
        <f>IFERROR(VLOOKUP($A58,'J4'!$I$6:$M$35,5,0),"")</f>
        <v/>
      </c>
      <c r="I58" s="94" t="str">
        <f>IFERROR(VLOOKUP($A58,'J5'!$I$6:$M$35,5,0),"")</f>
        <v/>
      </c>
      <c r="J58" s="94">
        <f>IFERROR(VLOOKUP($A58,'J6'!$I$6:$M$35,5,0),"")</f>
        <v>22</v>
      </c>
      <c r="K58" s="94" t="str">
        <f>IFERROR(VLOOKUP($A58,'J7'!$I$6:$M$35,5,0),"")</f>
        <v/>
      </c>
      <c r="L58" s="94" t="str">
        <f>IFERROR(VLOOKUP($A58,'J8'!$I$6:$M$35,5,0),"")</f>
        <v/>
      </c>
      <c r="M58" s="94" t="str">
        <f>IFERROR(VLOOKUP($A58,'J9'!$I$6:$M$35,5,0),"")</f>
        <v/>
      </c>
      <c r="N58" s="94" t="str">
        <f>IFERROR(VLOOKUP($A58,'J10'!$I$6:$M$35,5,0),"")</f>
        <v/>
      </c>
      <c r="O58" s="94">
        <f t="shared" si="4"/>
        <v>1</v>
      </c>
      <c r="P58" s="94">
        <f t="shared" si="5"/>
        <v>22</v>
      </c>
      <c r="Q58" s="94">
        <f t="shared" si="6"/>
        <v>48</v>
      </c>
      <c r="R58" s="9"/>
    </row>
    <row r="59" spans="1:18" ht="12.75" x14ac:dyDescent="0.35">
      <c r="A59" s="27" t="s">
        <v>207</v>
      </c>
      <c r="B59" s="94" t="str">
        <f>IFERROR(VLOOKUP($A59,Liste_J!$C$7:$G$234,5,0),"-")</f>
        <v>H</v>
      </c>
      <c r="C59" s="94" t="str">
        <f>IFERROR(VLOOKUP($A59,Liste_J!$C$7:$G$234,4,0),"-")</f>
        <v>Chevry</v>
      </c>
      <c r="D59" s="94">
        <f>IFERROR(VLOOKUP($A59,Liste_J!$C$7:$G$234,2,0),"-")</f>
        <v>14.6</v>
      </c>
      <c r="E59" s="94" t="str">
        <f>IFERROR(VLOOKUP($A59,'J1'!$I$6:$M$35,5,0),"")</f>
        <v/>
      </c>
      <c r="F59" s="94">
        <f>IFERROR(VLOOKUP($A59,'J2'!$I$6:$M$35,5,0),"")</f>
        <v>6</v>
      </c>
      <c r="G59" s="94" t="str">
        <f>IFERROR(VLOOKUP($A59,'J3'!$I$6:$M$35,5,0),"")</f>
        <v/>
      </c>
      <c r="H59" s="94">
        <f>IFERROR(VLOOKUP($A59,'J4'!$I$6:$M$35,5,0),"")</f>
        <v>15</v>
      </c>
      <c r="I59" s="94" t="str">
        <f>IFERROR(VLOOKUP($A59,'J5'!$I$6:$M$35,5,0),"")</f>
        <v/>
      </c>
      <c r="J59" s="94" t="str">
        <f>IFERROR(VLOOKUP($A59,'J6'!$I$6:$M$35,5,0),"")</f>
        <v/>
      </c>
      <c r="K59" s="94" t="str">
        <f>IFERROR(VLOOKUP($A59,'J7'!$I$6:$M$35,5,0),"")</f>
        <v/>
      </c>
      <c r="L59" s="94" t="str">
        <f>IFERROR(VLOOKUP($A59,'J8'!$I$6:$M$35,5,0),"")</f>
        <v/>
      </c>
      <c r="M59" s="94" t="str">
        <f>IFERROR(VLOOKUP($A59,'J9'!$I$6:$M$35,5,0),"")</f>
        <v/>
      </c>
      <c r="N59" s="94" t="str">
        <f>IFERROR(VLOOKUP($A59,'J10'!$I$6:$M$35,5,0),"")</f>
        <v/>
      </c>
      <c r="O59" s="94">
        <f t="shared" si="4"/>
        <v>2</v>
      </c>
      <c r="P59" s="94">
        <f t="shared" si="5"/>
        <v>21</v>
      </c>
      <c r="Q59" s="94">
        <f t="shared" si="6"/>
        <v>51</v>
      </c>
      <c r="R59" s="9"/>
    </row>
    <row r="60" spans="1:18" ht="12.75" x14ac:dyDescent="0.35">
      <c r="A60" s="27" t="s">
        <v>348</v>
      </c>
      <c r="B60" s="94" t="str">
        <f>IFERROR(VLOOKUP($A60,Liste_J!$C$7:$G$234,5,0),"-")</f>
        <v>H</v>
      </c>
      <c r="C60" s="94" t="str">
        <f>IFERROR(VLOOKUP($A60,Liste_J!$C$7:$G$234,4,0),"-")</f>
        <v>Chevannes</v>
      </c>
      <c r="D60" s="94">
        <f>IFERROR(VLOOKUP($A60,Liste_J!$C$7:$G$234,2,0),"-")</f>
        <v>33.1</v>
      </c>
      <c r="E60" s="94" t="str">
        <f>IFERROR(VLOOKUP($A60,'J1'!$I$6:$M$35,5,0),"")</f>
        <v/>
      </c>
      <c r="F60" s="94" t="str">
        <f>IFERROR(VLOOKUP($A60,'J2'!$I$6:$M$35,5,0),"")</f>
        <v/>
      </c>
      <c r="G60" s="94" t="str">
        <f>IFERROR(VLOOKUP($A60,'J3'!$I$6:$M$35,5,0),"")</f>
        <v/>
      </c>
      <c r="H60" s="94" t="str">
        <f>IFERROR(VLOOKUP($A60,'J4'!$I$6:$M$35,5,0),"")</f>
        <v/>
      </c>
      <c r="I60" s="94" t="str">
        <f>IFERROR(VLOOKUP($A60,'J5'!$I$6:$M$35,5,0),"")</f>
        <v/>
      </c>
      <c r="J60" s="94">
        <f>IFERROR(VLOOKUP($A60,'J6'!$I$6:$M$35,5,0),"")</f>
        <v>21</v>
      </c>
      <c r="K60" s="94" t="str">
        <f>IFERROR(VLOOKUP($A60,'J7'!$I$6:$M$35,5,0),"")</f>
        <v/>
      </c>
      <c r="L60" s="94" t="str">
        <f>IFERROR(VLOOKUP($A60,'J8'!$I$6:$M$35,5,0),"")</f>
        <v/>
      </c>
      <c r="M60" s="94" t="str">
        <f>IFERROR(VLOOKUP($A60,'J9'!$I$6:$M$35,5,0),"")</f>
        <v/>
      </c>
      <c r="N60" s="94" t="str">
        <f>IFERROR(VLOOKUP($A60,'J10'!$I$6:$M$35,5,0),"")</f>
        <v/>
      </c>
      <c r="O60" s="94">
        <f t="shared" si="4"/>
        <v>1</v>
      </c>
      <c r="P60" s="94">
        <f t="shared" si="5"/>
        <v>21</v>
      </c>
      <c r="Q60" s="94">
        <f t="shared" si="6"/>
        <v>51</v>
      </c>
      <c r="R60" s="9"/>
    </row>
    <row r="61" spans="1:18" ht="12.75" x14ac:dyDescent="0.35">
      <c r="A61" s="7" t="s">
        <v>204</v>
      </c>
      <c r="B61" s="94" t="str">
        <f>IFERROR(VLOOKUP($A61,Liste_J!$C$7:$G$234,5,0),"-")</f>
        <v>H</v>
      </c>
      <c r="C61" s="94" t="str">
        <f>IFERROR(VLOOKUP($A61,Liste_J!$C$7:$G$234,4,0),"-")</f>
        <v>Chevannes</v>
      </c>
      <c r="D61" s="94">
        <f>IFERROR(VLOOKUP($A61,Liste_J!$C$7:$G$234,2,0),"-")</f>
        <v>18.399999999999999</v>
      </c>
      <c r="E61" s="94" t="str">
        <f>IFERROR(VLOOKUP($A61,'J1'!$I$6:$M$35,5,0),"")</f>
        <v/>
      </c>
      <c r="F61" s="94" t="str">
        <f>IFERROR(VLOOKUP($A61,'J2'!$I$6:$M$35,5,0),"")</f>
        <v/>
      </c>
      <c r="G61" s="94" t="str">
        <f>IFERROR(VLOOKUP($A61,'J3'!$I$6:$M$35,5,0),"")</f>
        <v/>
      </c>
      <c r="H61" s="94" t="str">
        <f>IFERROR(VLOOKUP($A61,'J4'!$I$6:$M$35,5,0),"")</f>
        <v/>
      </c>
      <c r="I61" s="94" t="str">
        <f>IFERROR(VLOOKUP($A61,'J5'!$I$6:$M$35,5,0),"")</f>
        <v/>
      </c>
      <c r="J61" s="94" t="str">
        <f>IFERROR(VLOOKUP($A61,'J6'!$I$6:$M$35,5,0),"")</f>
        <v/>
      </c>
      <c r="K61" s="94" t="str">
        <f>IFERROR(VLOOKUP($A61,'J7'!$I$6:$M$35,5,0),"")</f>
        <v/>
      </c>
      <c r="L61" s="94" t="str">
        <f>IFERROR(VLOOKUP($A61,'J8'!$I$6:$M$35,5,0),"")</f>
        <v/>
      </c>
      <c r="M61" s="94">
        <f>IFERROR(VLOOKUP($A61,'J9'!$I$6:$M$35,5,0),"")</f>
        <v>21</v>
      </c>
      <c r="N61" s="94" t="str">
        <f>IFERROR(VLOOKUP($A61,'J10'!$I$6:$M$35,5,0),"")</f>
        <v/>
      </c>
      <c r="O61" s="94">
        <f t="shared" si="4"/>
        <v>1</v>
      </c>
      <c r="P61" s="94">
        <f t="shared" si="5"/>
        <v>21</v>
      </c>
      <c r="Q61" s="94">
        <f t="shared" si="6"/>
        <v>51</v>
      </c>
      <c r="R61" s="9"/>
    </row>
    <row r="62" spans="1:18" ht="12.75" x14ac:dyDescent="0.35">
      <c r="A62" s="7" t="s">
        <v>235</v>
      </c>
      <c r="B62" s="94" t="str">
        <f>IFERROR(VLOOKUP($A62,Liste_J!$C$7:$G$234,5,0),"-")</f>
        <v>H</v>
      </c>
      <c r="C62" s="94" t="str">
        <f>IFERROR(VLOOKUP($A62,Liste_J!$C$7:$G$234,4,0),"-")</f>
        <v>ASGAF</v>
      </c>
      <c r="D62" s="94">
        <f>IFERROR(VLOOKUP($A62,Liste_J!$C$7:$G$234,2,0),"-")</f>
        <v>11.5</v>
      </c>
      <c r="E62" s="94" t="str">
        <f>IFERROR(VLOOKUP($A62,'J1'!$I$6:$M$35,5,0),"")</f>
        <v/>
      </c>
      <c r="F62" s="94" t="str">
        <f>IFERROR(VLOOKUP($A62,'J2'!$I$6:$M$35,5,0),"")</f>
        <v/>
      </c>
      <c r="G62" s="94" t="str">
        <f>IFERROR(VLOOKUP($A62,'J3'!$I$6:$M$35,5,0),"")</f>
        <v/>
      </c>
      <c r="H62" s="94" t="str">
        <f>IFERROR(VLOOKUP($A62,'J4'!$I$6:$M$35,5,0),"")</f>
        <v/>
      </c>
      <c r="I62" s="94" t="str">
        <f>IFERROR(VLOOKUP($A62,'J5'!$I$6:$M$35,5,0),"")</f>
        <v/>
      </c>
      <c r="J62" s="94" t="str">
        <f>IFERROR(VLOOKUP($A62,'J6'!$I$6:$M$35,5,0),"")</f>
        <v/>
      </c>
      <c r="K62" s="94">
        <f>IFERROR(VLOOKUP($A62,'J7'!$I$6:$M$35,5,0),"")</f>
        <v>20</v>
      </c>
      <c r="L62" s="94" t="str">
        <f>IFERROR(VLOOKUP($A62,'J8'!$I$6:$M$35,5,0),"")</f>
        <v/>
      </c>
      <c r="M62" s="94" t="str">
        <f>IFERROR(VLOOKUP($A62,'J9'!$I$6:$M$35,5,0),"")</f>
        <v/>
      </c>
      <c r="N62" s="94" t="str">
        <f>IFERROR(VLOOKUP($A62,'J10'!$I$6:$M$35,5,0),"")</f>
        <v/>
      </c>
      <c r="O62" s="94">
        <f t="shared" si="4"/>
        <v>1</v>
      </c>
      <c r="P62" s="94">
        <f t="shared" si="5"/>
        <v>20</v>
      </c>
      <c r="Q62" s="94">
        <f t="shared" si="6"/>
        <v>54</v>
      </c>
      <c r="R62" s="9"/>
    </row>
    <row r="63" spans="1:18" ht="12.75" x14ac:dyDescent="0.35">
      <c r="A63" s="27" t="s">
        <v>278</v>
      </c>
      <c r="B63" s="94" t="str">
        <f>IFERROR(VLOOKUP($A63,Liste_J!$C$7:$G$234,5,0),"-")</f>
        <v>-</v>
      </c>
      <c r="C63" s="94" t="str">
        <f>IFERROR(VLOOKUP($A63,Liste_J!$C$7:$G$234,4,0),"-")</f>
        <v>-</v>
      </c>
      <c r="D63" s="94" t="str">
        <f>IFERROR(VLOOKUP($A63,Liste_J!$C$7:$G$234,2,0),"-")</f>
        <v>-</v>
      </c>
      <c r="E63" s="94" t="str">
        <f>IFERROR(VLOOKUP($A63,'J1'!$I$6:$M$35,5,0),"")</f>
        <v/>
      </c>
      <c r="F63" s="94" t="str">
        <f>IFERROR(VLOOKUP($A63,'J2'!$I$6:$M$35,5,0),"")</f>
        <v/>
      </c>
      <c r="G63" s="94" t="str">
        <f>IFERROR(VLOOKUP($A63,'J3'!$I$6:$M$35,5,0),"")</f>
        <v/>
      </c>
      <c r="H63" s="94">
        <f>IFERROR(VLOOKUP($A63,'J4'!$I$6:$M$35,5,0),"")</f>
        <v>20</v>
      </c>
      <c r="I63" s="94" t="str">
        <f>IFERROR(VLOOKUP($A63,'J5'!$I$6:$M$35,5,0),"")</f>
        <v/>
      </c>
      <c r="J63" s="94" t="str">
        <f>IFERROR(VLOOKUP($A63,'J6'!$I$6:$M$35,5,0),"")</f>
        <v/>
      </c>
      <c r="K63" s="94" t="str">
        <f>IFERROR(VLOOKUP($A63,'J7'!$I$6:$M$35,5,0),"")</f>
        <v/>
      </c>
      <c r="L63" s="94" t="str">
        <f>IFERROR(VLOOKUP($A63,'J8'!$I$6:$M$35,5,0),"")</f>
        <v/>
      </c>
      <c r="M63" s="94" t="str">
        <f>IFERROR(VLOOKUP($A63,'J9'!$I$6:$M$35,5,0),"")</f>
        <v/>
      </c>
      <c r="N63" s="94" t="str">
        <f>IFERROR(VLOOKUP($A63,'J10'!$I$6:$M$35,5,0),"")</f>
        <v/>
      </c>
      <c r="O63" s="94">
        <f t="shared" si="4"/>
        <v>1</v>
      </c>
      <c r="P63" s="94">
        <f t="shared" si="5"/>
        <v>0</v>
      </c>
      <c r="Q63" s="94">
        <f t="shared" si="6"/>
        <v>104</v>
      </c>
      <c r="R63" s="9"/>
    </row>
    <row r="64" spans="1:18" ht="12.75" x14ac:dyDescent="0.35">
      <c r="A64" s="27" t="s">
        <v>408</v>
      </c>
      <c r="B64" s="94" t="str">
        <f>IFERROR(VLOOKUP($A64,Liste_J!$C$7:$G$234,5,0),"-")</f>
        <v>H</v>
      </c>
      <c r="C64" s="94" t="str">
        <f>IFERROR(VLOOKUP($A64,Liste_J!$C$7:$G$234,4,0),"-")</f>
        <v>Réveillon</v>
      </c>
      <c r="D64" s="94">
        <f>IFERROR(VLOOKUP($A64,Liste_J!$C$7:$G$234,2,0),"-")</f>
        <v>22</v>
      </c>
      <c r="E64" s="94">
        <f>IFERROR(VLOOKUP($A64,'J1'!$I$6:$M$35,5,0),"")</f>
        <v>8</v>
      </c>
      <c r="F64" s="94" t="str">
        <f>IFERROR(VLOOKUP($A64,'J2'!$I$6:$M$35,5,0),"")</f>
        <v/>
      </c>
      <c r="G64" s="94" t="str">
        <f>IFERROR(VLOOKUP($A64,'J3'!$I$6:$M$35,5,0),"")</f>
        <v/>
      </c>
      <c r="H64" s="94" t="str">
        <f>IFERROR(VLOOKUP($A64,'J4'!$I$6:$M$35,5,0),"")</f>
        <v/>
      </c>
      <c r="I64" s="94" t="str">
        <f>IFERROR(VLOOKUP($A64,'J5'!$I$6:$M$35,5,0),"")</f>
        <v/>
      </c>
      <c r="J64" s="94" t="str">
        <f>IFERROR(VLOOKUP($A64,'J6'!$I$6:$M$35,5,0),"")</f>
        <v/>
      </c>
      <c r="K64" s="94" t="str">
        <f>IFERROR(VLOOKUP($A64,'J7'!$I$6:$M$35,5,0),"")</f>
        <v/>
      </c>
      <c r="L64" s="94">
        <f>IFERROR(VLOOKUP($A64,'J8'!$I$6:$M$35,5,0),"")</f>
        <v>12</v>
      </c>
      <c r="M64" s="94" t="str">
        <f>IFERROR(VLOOKUP($A64,'J9'!$I$6:$M$35,5,0),"")</f>
        <v/>
      </c>
      <c r="N64" s="94" t="str">
        <f>IFERROR(VLOOKUP($A64,'J10'!$I$6:$M$35,5,0),"")</f>
        <v/>
      </c>
      <c r="O64" s="94">
        <f t="shared" si="4"/>
        <v>2</v>
      </c>
      <c r="P64" s="94">
        <f t="shared" si="5"/>
        <v>20</v>
      </c>
      <c r="Q64" s="94">
        <f t="shared" si="6"/>
        <v>54</v>
      </c>
      <c r="R64" s="9"/>
    </row>
    <row r="65" spans="1:18" ht="12.75" x14ac:dyDescent="0.35">
      <c r="A65" s="27" t="s">
        <v>462</v>
      </c>
      <c r="B65" s="94" t="str">
        <f>IFERROR(VLOOKUP($A65,Liste_J!$C$7:$G$234,5,0),"-")</f>
        <v>H</v>
      </c>
      <c r="C65" s="94" t="str">
        <f>IFERROR(VLOOKUP($A65,Liste_J!$C$7:$G$234,4,0),"-")</f>
        <v>Réveillon</v>
      </c>
      <c r="D65" s="94">
        <f>IFERROR(VLOOKUP($A65,Liste_J!$C$7:$G$234,2,0),"-")</f>
        <v>19.399999999999999</v>
      </c>
      <c r="E65" s="94" t="str">
        <f>IFERROR(VLOOKUP($A65,'J1'!$I$6:$M$35,5,0),"")</f>
        <v/>
      </c>
      <c r="F65" s="94" t="str">
        <f>IFERROR(VLOOKUP($A65,'J2'!$I$6:$M$35,5,0),"")</f>
        <v/>
      </c>
      <c r="G65" s="94" t="str">
        <f>IFERROR(VLOOKUP($A65,'J3'!$I$6:$M$35,5,0),"")</f>
        <v/>
      </c>
      <c r="H65" s="94" t="str">
        <f>IFERROR(VLOOKUP($A65,'J4'!$I$6:$M$35,5,0),"")</f>
        <v/>
      </c>
      <c r="I65" s="94" t="str">
        <f>IFERROR(VLOOKUP($A65,'J5'!$I$6:$M$35,5,0),"")</f>
        <v/>
      </c>
      <c r="J65" s="94" t="str">
        <f>IFERROR(VLOOKUP($A65,'J6'!$I$6:$M$35,5,0),"")</f>
        <v/>
      </c>
      <c r="K65" s="94" t="str">
        <f>IFERROR(VLOOKUP($A65,'J7'!$I$6:$M$35,5,0),"")</f>
        <v/>
      </c>
      <c r="L65" s="94">
        <f>IFERROR(VLOOKUP($A65,'J8'!$I$6:$M$35,5,0),"")</f>
        <v>20</v>
      </c>
      <c r="M65" s="94" t="str">
        <f>IFERROR(VLOOKUP($A65,'J9'!$I$6:$M$35,5,0),"")</f>
        <v/>
      </c>
      <c r="N65" s="94" t="str">
        <f>IFERROR(VLOOKUP($A65,'J10'!$I$6:$M$35,5,0),"")</f>
        <v/>
      </c>
      <c r="O65" s="94">
        <f t="shared" si="4"/>
        <v>1</v>
      </c>
      <c r="P65" s="94">
        <f t="shared" si="5"/>
        <v>20</v>
      </c>
      <c r="Q65" s="94">
        <f t="shared" si="6"/>
        <v>54</v>
      </c>
      <c r="R65" s="9"/>
    </row>
    <row r="66" spans="1:18" ht="12.75" x14ac:dyDescent="0.35">
      <c r="A66" s="27" t="s">
        <v>439</v>
      </c>
      <c r="B66" s="94" t="str">
        <f>IFERROR(VLOOKUP($A66,Liste_J!$C$7:$G$234,5,0),"-")</f>
        <v>H</v>
      </c>
      <c r="C66" s="94" t="str">
        <f>IFERROR(VLOOKUP($A66,Liste_J!$C$7:$G$234,4,0),"-")</f>
        <v>Chevannes</v>
      </c>
      <c r="D66" s="94">
        <f>IFERROR(VLOOKUP($A66,Liste_J!$C$7:$G$234,2,0),"-")</f>
        <v>29.3</v>
      </c>
      <c r="E66" s="94" t="str">
        <f>IFERROR(VLOOKUP($A66,'J1'!$I$6:$M$35,5,0),"")</f>
        <v/>
      </c>
      <c r="F66" s="94" t="str">
        <f>IFERROR(VLOOKUP($A66,'J2'!$I$6:$M$35,5,0),"")</f>
        <v/>
      </c>
      <c r="G66" s="94" t="str">
        <f>IFERROR(VLOOKUP($A66,'J3'!$I$6:$M$35,5,0),"")</f>
        <v/>
      </c>
      <c r="H66" s="94">
        <f>IFERROR(VLOOKUP($A66,'J4'!$I$6:$M$35,5,0),"")</f>
        <v>19</v>
      </c>
      <c r="I66" s="94" t="str">
        <f>IFERROR(VLOOKUP($A66,'J5'!$I$6:$M$35,5,0),"")</f>
        <v/>
      </c>
      <c r="J66" s="94" t="str">
        <f>IFERROR(VLOOKUP($A66,'J6'!$I$6:$M$35,5,0),"")</f>
        <v/>
      </c>
      <c r="K66" s="94" t="str">
        <f>IFERROR(VLOOKUP($A66,'J7'!$I$6:$M$35,5,0),"")</f>
        <v/>
      </c>
      <c r="L66" s="94" t="str">
        <f>IFERROR(VLOOKUP($A66,'J8'!$I$6:$M$35,5,0),"")</f>
        <v/>
      </c>
      <c r="M66" s="94" t="str">
        <f>IFERROR(VLOOKUP($A66,'J9'!$I$6:$M$35,5,0),"")</f>
        <v/>
      </c>
      <c r="N66" s="94" t="str">
        <f>IFERROR(VLOOKUP($A66,'J10'!$I$6:$M$35,5,0),"")</f>
        <v/>
      </c>
      <c r="O66" s="94">
        <f t="shared" si="4"/>
        <v>1</v>
      </c>
      <c r="P66" s="94">
        <f t="shared" si="5"/>
        <v>19</v>
      </c>
      <c r="Q66" s="94">
        <f t="shared" si="6"/>
        <v>57</v>
      </c>
      <c r="R66" s="9"/>
    </row>
    <row r="67" spans="1:18" ht="12.75" x14ac:dyDescent="0.35">
      <c r="A67" s="7" t="s">
        <v>246</v>
      </c>
      <c r="B67" s="94" t="str">
        <f>IFERROR(VLOOKUP($A67,Liste_J!$C$7:$G$234,5,0),"-")</f>
        <v>H</v>
      </c>
      <c r="C67" s="94" t="str">
        <f>IFERROR(VLOOKUP($A67,Liste_J!$C$7:$G$234,4,0),"-")</f>
        <v>ASGAF</v>
      </c>
      <c r="D67" s="94">
        <f>IFERROR(VLOOKUP($A67,Liste_J!$C$7:$G$234,2,0),"-")</f>
        <v>22.6</v>
      </c>
      <c r="E67" s="94" t="str">
        <f>IFERROR(VLOOKUP($A67,'J1'!$I$6:$M$35,5,0),"")</f>
        <v/>
      </c>
      <c r="F67" s="94" t="str">
        <f>IFERROR(VLOOKUP($A67,'J2'!$I$6:$M$35,5,0),"")</f>
        <v/>
      </c>
      <c r="G67" s="94" t="str">
        <f>IFERROR(VLOOKUP($A67,'J3'!$I$6:$M$35,5,0),"")</f>
        <v/>
      </c>
      <c r="H67" s="94" t="str">
        <f>IFERROR(VLOOKUP($A67,'J4'!$I$6:$M$35,5,0),"")</f>
        <v/>
      </c>
      <c r="I67" s="94" t="str">
        <f>IFERROR(VLOOKUP($A67,'J5'!$I$6:$M$35,5,0),"")</f>
        <v/>
      </c>
      <c r="J67" s="94">
        <f>IFERROR(VLOOKUP($A67,'J6'!$I$6:$M$35,5,0),"")</f>
        <v>19</v>
      </c>
      <c r="K67" s="94" t="str">
        <f>IFERROR(VLOOKUP($A67,'J7'!$I$6:$M$35,5,0),"")</f>
        <v/>
      </c>
      <c r="L67" s="94" t="str">
        <f>IFERROR(VLOOKUP($A67,'J8'!$I$6:$M$35,5,0),"")</f>
        <v/>
      </c>
      <c r="M67" s="94" t="str">
        <f>IFERROR(VLOOKUP($A67,'J9'!$I$6:$M$35,5,0),"")</f>
        <v/>
      </c>
      <c r="N67" s="94" t="str">
        <f>IFERROR(VLOOKUP($A67,'J10'!$I$6:$M$35,5,0),"")</f>
        <v/>
      </c>
      <c r="O67" s="94">
        <f t="shared" si="4"/>
        <v>1</v>
      </c>
      <c r="P67" s="94">
        <f t="shared" si="5"/>
        <v>19</v>
      </c>
      <c r="Q67" s="94">
        <f t="shared" si="6"/>
        <v>57</v>
      </c>
      <c r="R67" s="9"/>
    </row>
    <row r="68" spans="1:18" ht="12.75" x14ac:dyDescent="0.35">
      <c r="A68" s="27" t="s">
        <v>111</v>
      </c>
      <c r="B68" s="94" t="str">
        <f>IFERROR(VLOOKUP($A68,Liste_J!$C$7:$G$234,5,0),"-")</f>
        <v>H</v>
      </c>
      <c r="C68" s="94" t="str">
        <f>IFERROR(VLOOKUP($A68,Liste_J!$C$7:$G$234,4,0),"-")</f>
        <v>Chevry</v>
      </c>
      <c r="D68" s="94">
        <f>IFERROR(VLOOKUP($A68,Liste_J!$C$7:$G$234,2,0),"-")</f>
        <v>14.2</v>
      </c>
      <c r="E68" s="94" t="str">
        <f>IFERROR(VLOOKUP($A68,'J1'!$I$6:$M$35,5,0),"")</f>
        <v/>
      </c>
      <c r="F68" s="94" t="str">
        <f>IFERROR(VLOOKUP($A68,'J2'!$I$6:$M$35,5,0),"")</f>
        <v/>
      </c>
      <c r="G68" s="94" t="str">
        <f>IFERROR(VLOOKUP($A68,'J3'!$I$6:$M$35,5,0),"")</f>
        <v/>
      </c>
      <c r="H68" s="94" t="str">
        <f>IFERROR(VLOOKUP($A68,'J4'!$I$6:$M$35,5,0),"")</f>
        <v/>
      </c>
      <c r="I68" s="94" t="str">
        <f>IFERROR(VLOOKUP($A68,'J5'!$I$6:$M$35,5,0),"")</f>
        <v/>
      </c>
      <c r="J68" s="94" t="str">
        <f>IFERROR(VLOOKUP($A68,'J6'!$I$6:$M$35,5,0),"")</f>
        <v/>
      </c>
      <c r="K68" s="94">
        <f>IFERROR(VLOOKUP($A68,'J7'!$I$6:$M$35,5,0),"")</f>
        <v>18</v>
      </c>
      <c r="L68" s="94" t="str">
        <f>IFERROR(VLOOKUP($A68,'J8'!$I$6:$M$35,5,0),"")</f>
        <v/>
      </c>
      <c r="M68" s="94" t="str">
        <f>IFERROR(VLOOKUP($A68,'J9'!$I$6:$M$35,5,0),"")</f>
        <v/>
      </c>
      <c r="N68" s="94" t="str">
        <f>IFERROR(VLOOKUP($A68,'J10'!$I$6:$M$35,5,0),"")</f>
        <v/>
      </c>
      <c r="O68" s="94">
        <f t="shared" si="4"/>
        <v>1</v>
      </c>
      <c r="P68" s="94">
        <f t="shared" si="5"/>
        <v>18</v>
      </c>
      <c r="Q68" s="94">
        <f t="shared" si="6"/>
        <v>59</v>
      </c>
      <c r="R68" s="9"/>
    </row>
    <row r="69" spans="1:18" ht="12.75" x14ac:dyDescent="0.35">
      <c r="A69" s="27" t="s">
        <v>360</v>
      </c>
      <c r="B69" s="94" t="str">
        <f>IFERROR(VLOOKUP($A69,Liste_J!$C$7:$G$234,5,0),"-")</f>
        <v>H</v>
      </c>
      <c r="C69" s="94" t="str">
        <f>IFERROR(VLOOKUP($A69,Liste_J!$C$7:$G$234,4,0),"-")</f>
        <v>Corbuches</v>
      </c>
      <c r="D69" s="94">
        <f>IFERROR(VLOOKUP($A69,Liste_J!$C$7:$G$234,2,0),"-")</f>
        <v>21.8</v>
      </c>
      <c r="E69" s="94" t="str">
        <f>IFERROR(VLOOKUP($A69,'J1'!$I$6:$M$35,5,0),"")</f>
        <v/>
      </c>
      <c r="F69" s="94">
        <f>IFERROR(VLOOKUP($A69,'J2'!$I$6:$M$35,5,0),"")</f>
        <v>10</v>
      </c>
      <c r="G69" s="94" t="str">
        <f>IFERROR(VLOOKUP($A69,'J3'!$I$6:$M$35,5,0),"")</f>
        <v/>
      </c>
      <c r="H69" s="94" t="str">
        <f>IFERROR(VLOOKUP($A69,'J4'!$I$6:$M$35,5,0),"")</f>
        <v/>
      </c>
      <c r="I69" s="94" t="str">
        <f>IFERROR(VLOOKUP($A69,'J5'!$I$6:$M$35,5,0),"")</f>
        <v/>
      </c>
      <c r="J69" s="94" t="str">
        <f>IFERROR(VLOOKUP($A69,'J6'!$I$6:$M$35,5,0),"")</f>
        <v/>
      </c>
      <c r="K69" s="94" t="str">
        <f>IFERROR(VLOOKUP($A69,'J7'!$I$6:$M$35,5,0),"")</f>
        <v/>
      </c>
      <c r="L69" s="94">
        <f>IFERROR(VLOOKUP($A69,'J8'!$I$6:$M$35,5,0),"")</f>
        <v>8</v>
      </c>
      <c r="M69" s="94" t="str">
        <f>IFERROR(VLOOKUP($A69,'J9'!$I$6:$M$35,5,0),"")</f>
        <v/>
      </c>
      <c r="N69" s="94" t="str">
        <f>IFERROR(VLOOKUP($A69,'J10'!$I$6:$M$35,5,0),"")</f>
        <v/>
      </c>
      <c r="O69" s="94">
        <f t="shared" si="4"/>
        <v>2</v>
      </c>
      <c r="P69" s="94">
        <f t="shared" si="5"/>
        <v>18</v>
      </c>
      <c r="Q69" s="94">
        <f t="shared" si="6"/>
        <v>59</v>
      </c>
      <c r="R69" s="9"/>
    </row>
    <row r="70" spans="1:18" ht="12.75" x14ac:dyDescent="0.35">
      <c r="A70" s="27" t="s">
        <v>431</v>
      </c>
      <c r="B70" s="94" t="str">
        <f>IFERROR(VLOOKUP($A70,Liste_J!$C$7:$G$234,5,0),"-")</f>
        <v>H</v>
      </c>
      <c r="C70" s="94" t="str">
        <f>IFERROR(VLOOKUP($A70,Liste_J!$C$7:$G$234,4,0),"-")</f>
        <v>Corbuches</v>
      </c>
      <c r="D70" s="94">
        <f>IFERROR(VLOOKUP($A70,Liste_J!$C$7:$G$234,2,0),"-")</f>
        <v>10.8</v>
      </c>
      <c r="E70" s="94" t="str">
        <f>IFERROR(VLOOKUP($A70,'J1'!$I$6:$M$35,5,0),"")</f>
        <v/>
      </c>
      <c r="F70" s="94" t="str">
        <f>IFERROR(VLOOKUP($A70,'J2'!$I$6:$M$35,5,0),"")</f>
        <v/>
      </c>
      <c r="G70" s="94">
        <f>IFERROR(VLOOKUP($A70,'J3'!$I$6:$M$35,5,0),"")</f>
        <v>18</v>
      </c>
      <c r="H70" s="94" t="str">
        <f>IFERROR(VLOOKUP($A70,'J4'!$I$6:$M$35,5,0),"")</f>
        <v/>
      </c>
      <c r="I70" s="94" t="str">
        <f>IFERROR(VLOOKUP($A70,'J5'!$I$6:$M$35,5,0),"")</f>
        <v/>
      </c>
      <c r="J70" s="94" t="str">
        <f>IFERROR(VLOOKUP($A70,'J6'!$I$6:$M$35,5,0),"")</f>
        <v/>
      </c>
      <c r="K70" s="94" t="str">
        <f>IFERROR(VLOOKUP($A70,'J7'!$I$6:$M$35,5,0),"")</f>
        <v/>
      </c>
      <c r="L70" s="94" t="str">
        <f>IFERROR(VLOOKUP($A70,'J8'!$I$6:$M$35,5,0),"")</f>
        <v/>
      </c>
      <c r="M70" s="94" t="str">
        <f>IFERROR(VLOOKUP($A70,'J9'!$I$6:$M$35,5,0),"")</f>
        <v/>
      </c>
      <c r="N70" s="94" t="str">
        <f>IFERROR(VLOOKUP($A70,'J10'!$I$6:$M$35,5,0),"")</f>
        <v/>
      </c>
      <c r="O70" s="94">
        <f t="shared" si="4"/>
        <v>1</v>
      </c>
      <c r="P70" s="94">
        <f t="shared" si="5"/>
        <v>18</v>
      </c>
      <c r="Q70" s="94">
        <f t="shared" si="6"/>
        <v>59</v>
      </c>
      <c r="R70" s="9"/>
    </row>
    <row r="71" spans="1:18" ht="12.75" x14ac:dyDescent="0.35">
      <c r="A71" s="27" t="s">
        <v>410</v>
      </c>
      <c r="B71" s="94" t="str">
        <f>IFERROR(VLOOKUP($A71,Liste_J!$C$7:$G$234,5,0),"-")</f>
        <v>H</v>
      </c>
      <c r="C71" s="94" t="str">
        <f>IFERROR(VLOOKUP($A71,Liste_J!$C$7:$G$234,4,0),"-")</f>
        <v>Chevannes</v>
      </c>
      <c r="D71" s="94">
        <f>IFERROR(VLOOKUP($A71,Liste_J!$C$7:$G$234,2,0),"-")</f>
        <v>28.6</v>
      </c>
      <c r="E71" s="94">
        <f>IFERROR(VLOOKUP($A71,'J1'!$I$6:$M$35,5,0),"")</f>
        <v>18</v>
      </c>
      <c r="F71" s="94" t="str">
        <f>IFERROR(VLOOKUP($A71,'J2'!$I$6:$M$35,5,0),"")</f>
        <v/>
      </c>
      <c r="G71" s="94" t="str">
        <f>IFERROR(VLOOKUP($A71,'J3'!$I$6:$M$35,5,0),"")</f>
        <v/>
      </c>
      <c r="H71" s="94" t="str">
        <f>IFERROR(VLOOKUP($A71,'J4'!$I$6:$M$35,5,0),"")</f>
        <v/>
      </c>
      <c r="I71" s="94" t="str">
        <f>IFERROR(VLOOKUP($A71,'J5'!$I$6:$M$35,5,0),"")</f>
        <v/>
      </c>
      <c r="J71" s="94" t="str">
        <f>IFERROR(VLOOKUP($A71,'J6'!$I$6:$M$35,5,0),"")</f>
        <v/>
      </c>
      <c r="K71" s="94" t="str">
        <f>IFERROR(VLOOKUP($A71,'J7'!$I$6:$M$35,5,0),"")</f>
        <v/>
      </c>
      <c r="L71" s="94" t="str">
        <f>IFERROR(VLOOKUP($A71,'J8'!$I$6:$M$35,5,0),"")</f>
        <v/>
      </c>
      <c r="M71" s="94" t="str">
        <f>IFERROR(VLOOKUP($A71,'J9'!$I$6:$M$35,5,0),"")</f>
        <v/>
      </c>
      <c r="N71" s="94" t="str">
        <f>IFERROR(VLOOKUP($A71,'J10'!$I$6:$M$35,5,0),"")</f>
        <v/>
      </c>
      <c r="O71" s="94">
        <f t="shared" si="4"/>
        <v>1</v>
      </c>
      <c r="P71" s="94">
        <f t="shared" si="5"/>
        <v>18</v>
      </c>
      <c r="Q71" s="94">
        <f t="shared" si="6"/>
        <v>59</v>
      </c>
      <c r="R71" s="9"/>
    </row>
    <row r="72" spans="1:18" ht="12.75" x14ac:dyDescent="0.35">
      <c r="A72" s="27" t="s">
        <v>262</v>
      </c>
      <c r="B72" s="94" t="str">
        <f>IFERROR(VLOOKUP($A72,Liste_J!$C$7:$G$234,5,0),"-")</f>
        <v>H</v>
      </c>
      <c r="C72" s="94" t="str">
        <f>IFERROR(VLOOKUP($A72,Liste_J!$C$7:$G$234,4,0),"-")</f>
        <v>Corbuches</v>
      </c>
      <c r="D72" s="94">
        <f>IFERROR(VLOOKUP($A72,Liste_J!$C$7:$G$234,2,0),"-")</f>
        <v>12.1</v>
      </c>
      <c r="E72" s="94" t="str">
        <f>IFERROR(VLOOKUP($A72,'J1'!$I$6:$M$35,5,0),"")</f>
        <v/>
      </c>
      <c r="F72" s="94">
        <f>IFERROR(VLOOKUP($A72,'J2'!$I$6:$M$35,5,0),"")</f>
        <v>9</v>
      </c>
      <c r="G72" s="94" t="str">
        <f>IFERROR(VLOOKUP($A72,'J3'!$I$6:$M$35,5,0),"")</f>
        <v/>
      </c>
      <c r="H72" s="94" t="str">
        <f>IFERROR(VLOOKUP($A72,'J4'!$I$6:$M$35,5,0),"")</f>
        <v/>
      </c>
      <c r="I72" s="94" t="str">
        <f>IFERROR(VLOOKUP($A72,'J5'!$I$6:$M$35,5,0),"")</f>
        <v/>
      </c>
      <c r="J72" s="94" t="str">
        <f>IFERROR(VLOOKUP($A72,'J6'!$I$6:$M$35,5,0),"")</f>
        <v/>
      </c>
      <c r="K72" s="94" t="str">
        <f>IFERROR(VLOOKUP($A72,'J7'!$I$6:$M$35,5,0),"")</f>
        <v/>
      </c>
      <c r="L72" s="94">
        <f>IFERROR(VLOOKUP($A72,'J8'!$I$6:$M$35,5,0),"")</f>
        <v>8</v>
      </c>
      <c r="M72" s="94" t="str">
        <f>IFERROR(VLOOKUP($A72,'J9'!$I$6:$M$35,5,0),"")</f>
        <v/>
      </c>
      <c r="N72" s="94" t="str">
        <f>IFERROR(VLOOKUP($A72,'J10'!$I$6:$M$35,5,0),"")</f>
        <v/>
      </c>
      <c r="O72" s="94">
        <f t="shared" si="4"/>
        <v>2</v>
      </c>
      <c r="P72" s="94">
        <f t="shared" si="5"/>
        <v>17</v>
      </c>
      <c r="Q72" s="94">
        <f t="shared" si="6"/>
        <v>63</v>
      </c>
      <c r="R72" s="9"/>
    </row>
    <row r="73" spans="1:18" ht="12.75" x14ac:dyDescent="0.35">
      <c r="A73" s="27" t="s">
        <v>444</v>
      </c>
      <c r="B73" s="94" t="str">
        <f>IFERROR(VLOOKUP($A73,Liste_J!$C$7:$G$234,5,0),"-")</f>
        <v>H</v>
      </c>
      <c r="C73" s="94" t="str">
        <f>IFERROR(VLOOKUP($A73,Liste_J!$C$7:$G$234,4,0),"-")</f>
        <v>Chevannes</v>
      </c>
      <c r="D73" s="94">
        <f>IFERROR(VLOOKUP($A73,Liste_J!$C$7:$G$234,2,0),"-")</f>
        <v>13.5</v>
      </c>
      <c r="E73" s="94" t="str">
        <f>IFERROR(VLOOKUP($A73,'J1'!$I$6:$M$35,5,0),"")</f>
        <v/>
      </c>
      <c r="F73" s="94" t="str">
        <f>IFERROR(VLOOKUP($A73,'J2'!$I$6:$M$35,5,0),"")</f>
        <v/>
      </c>
      <c r="G73" s="94" t="str">
        <f>IFERROR(VLOOKUP($A73,'J3'!$I$6:$M$35,5,0),"")</f>
        <v/>
      </c>
      <c r="H73" s="94" t="str">
        <f>IFERROR(VLOOKUP($A73,'J4'!$I$6:$M$35,5,0),"")</f>
        <v/>
      </c>
      <c r="I73" s="94">
        <f>IFERROR(VLOOKUP($A73,'J5'!$I$6:$M$35,5,0),"")</f>
        <v>6</v>
      </c>
      <c r="J73" s="94" t="str">
        <f>IFERROR(VLOOKUP($A73,'J6'!$I$6:$M$35,5,0),"")</f>
        <v/>
      </c>
      <c r="K73" s="94" t="str">
        <f>IFERROR(VLOOKUP($A73,'J7'!$I$6:$M$35,5,0),"")</f>
        <v/>
      </c>
      <c r="L73" s="94">
        <f>IFERROR(VLOOKUP($A73,'J8'!$I$6:$M$35,5,0),"")</f>
        <v>10</v>
      </c>
      <c r="M73" s="94" t="str">
        <f>IFERROR(VLOOKUP($A73,'J9'!$I$6:$M$35,5,0),"")</f>
        <v/>
      </c>
      <c r="N73" s="94" t="str">
        <f>IFERROR(VLOOKUP($A73,'J10'!$I$6:$M$35,5,0),"")</f>
        <v/>
      </c>
      <c r="O73" s="94">
        <f t="shared" ref="O73:O104" si="7">COUNTIF(E73:N73,"&lt;100")</f>
        <v>2</v>
      </c>
      <c r="P73" s="94">
        <f t="shared" ref="P73:P104" si="8">IF(B73="H",SUM(E73:N73),0)</f>
        <v>16</v>
      </c>
      <c r="Q73" s="94">
        <f t="shared" ref="Q73:Q104" si="9">RANK(P73,$P$9:$P$199)</f>
        <v>64</v>
      </c>
      <c r="R73" s="9"/>
    </row>
    <row r="74" spans="1:18" ht="12.75" x14ac:dyDescent="0.35">
      <c r="A74" s="7" t="s">
        <v>425</v>
      </c>
      <c r="B74" s="94" t="str">
        <f>IFERROR(VLOOKUP($A74,Liste_J!$C$7:$G$234,5,0),"-")</f>
        <v>H</v>
      </c>
      <c r="C74" s="94" t="str">
        <f>IFERROR(VLOOKUP($A74,Liste_J!$C$7:$G$234,4,0),"-")</f>
        <v>ASGAF</v>
      </c>
      <c r="D74" s="94">
        <f>IFERROR(VLOOKUP($A74,Liste_J!$C$7:$G$234,2,0),"-")</f>
        <v>6.9</v>
      </c>
      <c r="E74" s="94" t="str">
        <f>IFERROR(VLOOKUP($A74,'J1'!$I$6:$M$35,5,0),"")</f>
        <v/>
      </c>
      <c r="F74" s="94" t="str">
        <f>IFERROR(VLOOKUP($A74,'J2'!$I$6:$M$35,5,0),"")</f>
        <v/>
      </c>
      <c r="G74" s="94" t="str">
        <f>IFERROR(VLOOKUP($A74,'J3'!$I$6:$M$35,5,0),"")</f>
        <v/>
      </c>
      <c r="H74" s="94" t="str">
        <f>IFERROR(VLOOKUP($A74,'J4'!$I$6:$M$35,5,0),"")</f>
        <v/>
      </c>
      <c r="I74" s="94" t="str">
        <f>IFERROR(VLOOKUP($A74,'J5'!$I$6:$M$35,5,0),"")</f>
        <v/>
      </c>
      <c r="J74" s="94" t="str">
        <f>IFERROR(VLOOKUP($A74,'J6'!$I$6:$M$35,5,0),"")</f>
        <v/>
      </c>
      <c r="K74" s="94" t="str">
        <f>IFERROR(VLOOKUP($A74,'J7'!$I$6:$M$35,5,0),"")</f>
        <v/>
      </c>
      <c r="L74" s="94">
        <f>IFERROR(VLOOKUP($A74,'J8'!$I$6:$M$35,5,0),"")</f>
        <v>16</v>
      </c>
      <c r="M74" s="94" t="str">
        <f>IFERROR(VLOOKUP($A74,'J9'!$I$6:$M$35,5,0),"")</f>
        <v/>
      </c>
      <c r="N74" s="94" t="str">
        <f>IFERROR(VLOOKUP($A74,'J10'!$I$6:$M$35,5,0),"")</f>
        <v/>
      </c>
      <c r="O74" s="94">
        <f t="shared" si="7"/>
        <v>1</v>
      </c>
      <c r="P74" s="94">
        <f t="shared" si="8"/>
        <v>16</v>
      </c>
      <c r="Q74" s="94">
        <f t="shared" si="9"/>
        <v>64</v>
      </c>
      <c r="R74" s="9"/>
    </row>
    <row r="75" spans="1:18" ht="12.75" x14ac:dyDescent="0.35">
      <c r="A75" s="7" t="s">
        <v>206</v>
      </c>
      <c r="B75" s="94" t="str">
        <f>IFERROR(VLOOKUP($A75,Liste_J!$C$7:$G$234,5,0),"-")</f>
        <v>H</v>
      </c>
      <c r="C75" s="94" t="str">
        <f>IFERROR(VLOOKUP($A75,Liste_J!$C$7:$G$234,4,0),"-")</f>
        <v>Chevannes</v>
      </c>
      <c r="D75" s="94">
        <f>IFERROR(VLOOKUP($A75,Liste_J!$C$7:$G$234,2,0),"-")</f>
        <v>20</v>
      </c>
      <c r="E75" s="94" t="str">
        <f>IFERROR(VLOOKUP($A75,'J1'!$I$6:$M$35,5,0),"")</f>
        <v/>
      </c>
      <c r="F75" s="94" t="str">
        <f>IFERROR(VLOOKUP($A75,'J2'!$I$6:$M$35,5,0),"")</f>
        <v/>
      </c>
      <c r="G75" s="94">
        <f>IFERROR(VLOOKUP($A75,'J3'!$I$6:$M$35,5,0),"")</f>
        <v>16</v>
      </c>
      <c r="H75" s="94" t="str">
        <f>IFERROR(VLOOKUP($A75,'J4'!$I$6:$M$35,5,0),"")</f>
        <v/>
      </c>
      <c r="I75" s="94" t="str">
        <f>IFERROR(VLOOKUP($A75,'J5'!$I$6:$M$35,5,0),"")</f>
        <v/>
      </c>
      <c r="J75" s="94" t="str">
        <f>IFERROR(VLOOKUP($A75,'J6'!$I$6:$M$35,5,0),"")</f>
        <v/>
      </c>
      <c r="K75" s="94" t="str">
        <f>IFERROR(VLOOKUP($A75,'J7'!$I$6:$M$35,5,0),"")</f>
        <v/>
      </c>
      <c r="L75" s="94" t="str">
        <f>IFERROR(VLOOKUP($A75,'J8'!$I$6:$M$35,5,0),"")</f>
        <v/>
      </c>
      <c r="M75" s="94" t="str">
        <f>IFERROR(VLOOKUP($A75,'J9'!$I$6:$M$35,5,0),"")</f>
        <v/>
      </c>
      <c r="N75" s="94" t="str">
        <f>IFERROR(VLOOKUP($A75,'J10'!$I$6:$M$35,5,0),"")</f>
        <v/>
      </c>
      <c r="O75" s="94">
        <f t="shared" si="7"/>
        <v>1</v>
      </c>
      <c r="P75" s="94">
        <f t="shared" si="8"/>
        <v>16</v>
      </c>
      <c r="Q75" s="94">
        <f t="shared" si="9"/>
        <v>64</v>
      </c>
      <c r="R75" s="9"/>
    </row>
    <row r="76" spans="1:18" ht="12.75" x14ac:dyDescent="0.35">
      <c r="A76" s="27" t="s">
        <v>81</v>
      </c>
      <c r="B76" s="94" t="str">
        <f>IFERROR(VLOOKUP($A76,Liste_J!$C$7:$G$234,5,0),"-")</f>
        <v>H</v>
      </c>
      <c r="C76" s="94" t="str">
        <f>IFERROR(VLOOKUP($A76,Liste_J!$C$7:$G$234,4,0),"-")</f>
        <v>Corbuches</v>
      </c>
      <c r="D76" s="94">
        <f>IFERROR(VLOOKUP($A76,Liste_J!$C$7:$G$234,2,0),"-")</f>
        <v>28.8</v>
      </c>
      <c r="E76" s="94" t="str">
        <f>IFERROR(VLOOKUP($A76,'J1'!$I$6:$M$35,5,0),"")</f>
        <v/>
      </c>
      <c r="F76" s="94" t="str">
        <f>IFERROR(VLOOKUP($A76,'J2'!$I$6:$M$35,5,0),"")</f>
        <v/>
      </c>
      <c r="G76" s="94" t="str">
        <f>IFERROR(VLOOKUP($A76,'J3'!$I$6:$M$35,5,0),"")</f>
        <v/>
      </c>
      <c r="H76" s="94" t="str">
        <f>IFERROR(VLOOKUP($A76,'J4'!$I$6:$M$35,5,0),"")</f>
        <v/>
      </c>
      <c r="I76" s="94" t="str">
        <f>IFERROR(VLOOKUP($A76,'J5'!$I$6:$M$35,5,0),"")</f>
        <v/>
      </c>
      <c r="J76" s="94">
        <f>IFERROR(VLOOKUP($A76,'J6'!$I$6:$M$35,5,0),"")</f>
        <v>15</v>
      </c>
      <c r="K76" s="94" t="str">
        <f>IFERROR(VLOOKUP($A76,'J7'!$I$6:$M$35,5,0),"")</f>
        <v/>
      </c>
      <c r="L76" s="94" t="str">
        <f>IFERROR(VLOOKUP($A76,'J8'!$I$6:$M$35,5,0),"")</f>
        <v/>
      </c>
      <c r="M76" s="94" t="str">
        <f>IFERROR(VLOOKUP($A76,'J9'!$I$6:$M$35,5,0),"")</f>
        <v/>
      </c>
      <c r="N76" s="94" t="str">
        <f>IFERROR(VLOOKUP($A76,'J10'!$I$6:$M$35,5,0),"")</f>
        <v/>
      </c>
      <c r="O76" s="94">
        <f t="shared" si="7"/>
        <v>1</v>
      </c>
      <c r="P76" s="94">
        <f t="shared" si="8"/>
        <v>15</v>
      </c>
      <c r="Q76" s="94">
        <f t="shared" si="9"/>
        <v>67</v>
      </c>
      <c r="R76" s="9"/>
    </row>
    <row r="77" spans="1:18" thickBot="1" x14ac:dyDescent="0.4">
      <c r="A77" s="745" t="s">
        <v>270</v>
      </c>
      <c r="B77" s="94" t="str">
        <f>IFERROR(VLOOKUP($A77,Liste_J!$C$7:$G$234,5,0),"-")</f>
        <v>H</v>
      </c>
      <c r="C77" s="94" t="str">
        <f>IFERROR(VLOOKUP($A77,Liste_J!$C$7:$G$234,4,0),"-")</f>
        <v>Chevry</v>
      </c>
      <c r="D77" s="94">
        <f>IFERROR(VLOOKUP($A77,Liste_J!$C$7:$G$234,2,0),"-")</f>
        <v>39.6</v>
      </c>
      <c r="E77" s="94" t="str">
        <f>IFERROR(VLOOKUP($A77,'J1'!$I$6:$M$35,5,0),"")</f>
        <v/>
      </c>
      <c r="F77" s="94" t="str">
        <f>IFERROR(VLOOKUP($A77,'J2'!$I$6:$M$35,5,0),"")</f>
        <v/>
      </c>
      <c r="G77" s="94" t="str">
        <f>IFERROR(VLOOKUP($A77,'J3'!$I$6:$M$35,5,0),"")</f>
        <v/>
      </c>
      <c r="H77" s="94">
        <f>IFERROR(VLOOKUP($A77,'J4'!$I$6:$M$35,5,0),"")</f>
        <v>8</v>
      </c>
      <c r="I77" s="94" t="str">
        <f>IFERROR(VLOOKUP($A77,'J5'!$I$6:$M$35,5,0),"")</f>
        <v/>
      </c>
      <c r="J77" s="94" t="str">
        <f>IFERROR(VLOOKUP($A77,'J6'!$I$6:$M$35,5,0),"")</f>
        <v/>
      </c>
      <c r="K77" s="94">
        <f>IFERROR(VLOOKUP($A77,'J7'!$I$6:$M$35,5,0),"")</f>
        <v>6</v>
      </c>
      <c r="L77" s="94" t="str">
        <f>IFERROR(VLOOKUP($A77,'J8'!$I$6:$M$35,5,0),"")</f>
        <v/>
      </c>
      <c r="M77" s="94" t="str">
        <f>IFERROR(VLOOKUP($A77,'J9'!$I$6:$M$35,5,0),"")</f>
        <v/>
      </c>
      <c r="N77" s="94" t="str">
        <f>IFERROR(VLOOKUP($A77,'J10'!$I$6:$M$35,5,0),"")</f>
        <v/>
      </c>
      <c r="O77" s="94">
        <f t="shared" si="7"/>
        <v>2</v>
      </c>
      <c r="P77" s="94">
        <f t="shared" si="8"/>
        <v>14</v>
      </c>
      <c r="Q77" s="94">
        <f t="shared" si="9"/>
        <v>68</v>
      </c>
      <c r="R77" s="9"/>
    </row>
    <row r="78" spans="1:18" ht="12.75" x14ac:dyDescent="0.35">
      <c r="A78" s="688" t="s">
        <v>473</v>
      </c>
      <c r="B78" s="94" t="str">
        <f>IFERROR(VLOOKUP($A78,Liste_J!$C$7:$G$234,5,0),"-")</f>
        <v>H</v>
      </c>
      <c r="C78" s="94" t="str">
        <f>IFERROR(VLOOKUP($A78,Liste_J!$C$7:$G$234,4,0),"-")</f>
        <v>Chevry</v>
      </c>
      <c r="D78" s="94">
        <f>IFERROR(VLOOKUP($A78,Liste_J!$C$7:$G$234,2,0),"-")</f>
        <v>16.3</v>
      </c>
      <c r="E78" s="94" t="str">
        <f>IFERROR(VLOOKUP($A78,'J1'!$I$6:$M$35,5,0),"")</f>
        <v/>
      </c>
      <c r="F78" s="94" t="str">
        <f>IFERROR(VLOOKUP($A78,'J2'!$I$6:$M$35,5,0),"")</f>
        <v/>
      </c>
      <c r="G78" s="94" t="str">
        <f>IFERROR(VLOOKUP($A78,'J3'!$I$6:$M$35,5,0),"")</f>
        <v/>
      </c>
      <c r="H78" s="94" t="str">
        <f>IFERROR(VLOOKUP($A78,'J4'!$I$6:$M$35,5,0),"")</f>
        <v/>
      </c>
      <c r="I78" s="94" t="str">
        <f>IFERROR(VLOOKUP($A78,'J5'!$I$6:$M$35,5,0),"")</f>
        <v/>
      </c>
      <c r="J78" s="94" t="str">
        <f>IFERROR(VLOOKUP($A78,'J6'!$I$6:$M$35,5,0),"")</f>
        <v/>
      </c>
      <c r="K78" s="94">
        <f>IFERROR(VLOOKUP($A78,'J7'!$I$6:$M$35,5,0),"")</f>
        <v>14</v>
      </c>
      <c r="L78" s="94" t="str">
        <f>IFERROR(VLOOKUP($A78,'J8'!$I$6:$M$35,5,0),"")</f>
        <v/>
      </c>
      <c r="M78" s="94" t="str">
        <f>IFERROR(VLOOKUP($A78,'J9'!$I$6:$M$35,5,0),"")</f>
        <v/>
      </c>
      <c r="N78" s="94" t="str">
        <f>IFERROR(VLOOKUP($A78,'J10'!$I$6:$M$35,5,0),"")</f>
        <v/>
      </c>
      <c r="O78" s="94">
        <f t="shared" si="7"/>
        <v>1</v>
      </c>
      <c r="P78" s="94">
        <f t="shared" si="8"/>
        <v>14</v>
      </c>
      <c r="Q78" s="94">
        <f t="shared" si="9"/>
        <v>68</v>
      </c>
      <c r="R78" s="9"/>
    </row>
    <row r="79" spans="1:18" ht="12.75" x14ac:dyDescent="0.35">
      <c r="A79" s="687" t="s">
        <v>400</v>
      </c>
      <c r="B79" s="94" t="str">
        <f>IFERROR(VLOOKUP($A79,Liste_J!$C$7:$G$234,5,0),"-")</f>
        <v>H</v>
      </c>
      <c r="C79" s="94" t="str">
        <f>IFERROR(VLOOKUP($A79,Liste_J!$C$7:$G$234,4,0),"-")</f>
        <v>ASGAF</v>
      </c>
      <c r="D79" s="94">
        <f>IFERROR(VLOOKUP($A79,Liste_J!$C$7:$G$234,2,0),"-")</f>
        <v>13</v>
      </c>
      <c r="E79" s="94">
        <f>IFERROR(VLOOKUP($A79,'J1'!$I$6:$M$35,5,0),"")</f>
        <v>10</v>
      </c>
      <c r="F79" s="94" t="str">
        <f>IFERROR(VLOOKUP($A79,'J2'!$I$6:$M$35,5,0),"")</f>
        <v/>
      </c>
      <c r="G79" s="94" t="str">
        <f>IFERROR(VLOOKUP($A79,'J3'!$I$6:$M$35,5,0),"")</f>
        <v/>
      </c>
      <c r="H79" s="94" t="str">
        <f>IFERROR(VLOOKUP($A79,'J4'!$I$6:$M$35,5,0),"")</f>
        <v/>
      </c>
      <c r="I79" s="94">
        <f>IFERROR(VLOOKUP($A79,'J5'!$I$6:$M$35,5,0),"")</f>
        <v>2</v>
      </c>
      <c r="J79" s="94" t="str">
        <f>IFERROR(VLOOKUP($A79,'J6'!$I$6:$M$35,5,0),"")</f>
        <v/>
      </c>
      <c r="K79" s="94" t="str">
        <f>IFERROR(VLOOKUP($A79,'J7'!$I$6:$M$35,5,0),"")</f>
        <v/>
      </c>
      <c r="L79" s="94">
        <f>IFERROR(VLOOKUP($A79,'J8'!$I$6:$M$35,5,0),"")</f>
        <v>2</v>
      </c>
      <c r="M79" s="94" t="str">
        <f>IFERROR(VLOOKUP($A79,'J9'!$I$6:$M$35,5,0),"")</f>
        <v/>
      </c>
      <c r="N79" s="94" t="str">
        <f>IFERROR(VLOOKUP($A79,'J10'!$I$6:$M$35,5,0),"")</f>
        <v/>
      </c>
      <c r="O79" s="94">
        <f t="shared" si="7"/>
        <v>3</v>
      </c>
      <c r="P79" s="94">
        <f t="shared" si="8"/>
        <v>14</v>
      </c>
      <c r="Q79" s="94">
        <f t="shared" si="9"/>
        <v>68</v>
      </c>
      <c r="R79" s="9"/>
    </row>
    <row r="80" spans="1:18" ht="12.75" x14ac:dyDescent="0.35">
      <c r="A80" s="687" t="s">
        <v>362</v>
      </c>
      <c r="B80" s="94" t="str">
        <f>IFERROR(VLOOKUP($A80,Liste_J!$C$7:$G$234,5,0),"-")</f>
        <v>H</v>
      </c>
      <c r="C80" s="94" t="str">
        <f>IFERROR(VLOOKUP($A80,Liste_J!$C$7:$G$234,4,0),"-")</f>
        <v>ASGAF</v>
      </c>
      <c r="D80" s="94">
        <f>IFERROR(VLOOKUP($A80,Liste_J!$C$7:$G$234,2,0),"-")</f>
        <v>7.2</v>
      </c>
      <c r="E80" s="94" t="str">
        <f>IFERROR(VLOOKUP($A80,'J1'!$I$6:$M$35,5,0),"")</f>
        <v/>
      </c>
      <c r="F80" s="94" t="str">
        <f>IFERROR(VLOOKUP($A80,'J2'!$I$6:$M$35,5,0),"")</f>
        <v/>
      </c>
      <c r="G80" s="94" t="str">
        <f>IFERROR(VLOOKUP($A80,'J3'!$I$6:$M$35,5,0),"")</f>
        <v/>
      </c>
      <c r="H80" s="94" t="str">
        <f>IFERROR(VLOOKUP($A80,'J4'!$I$6:$M$35,5,0),"")</f>
        <v/>
      </c>
      <c r="I80" s="94">
        <f>IFERROR(VLOOKUP($A80,'J5'!$I$6:$M$35,5,0),"")</f>
        <v>14</v>
      </c>
      <c r="J80" s="94" t="str">
        <f>IFERROR(VLOOKUP($A80,'J6'!$I$6:$M$35,5,0),"")</f>
        <v/>
      </c>
      <c r="K80" s="94" t="str">
        <f>IFERROR(VLOOKUP($A80,'J7'!$I$6:$M$35,5,0),"")</f>
        <v/>
      </c>
      <c r="L80" s="94" t="str">
        <f>IFERROR(VLOOKUP($A80,'J8'!$I$6:$M$35,5,0),"")</f>
        <v/>
      </c>
      <c r="M80" s="94" t="str">
        <f>IFERROR(VLOOKUP($A80,'J9'!$I$6:$M$35,5,0),"")</f>
        <v/>
      </c>
      <c r="N80" s="94" t="str">
        <f>IFERROR(VLOOKUP($A80,'J10'!$I$6:$M$35,5,0),"")</f>
        <v/>
      </c>
      <c r="O80" s="94">
        <f t="shared" si="7"/>
        <v>1</v>
      </c>
      <c r="P80" s="94">
        <f t="shared" si="8"/>
        <v>14</v>
      </c>
      <c r="Q80" s="94">
        <f t="shared" si="9"/>
        <v>68</v>
      </c>
      <c r="R80" s="9"/>
    </row>
    <row r="81" spans="1:18" ht="12.75" x14ac:dyDescent="0.35">
      <c r="A81" s="687" t="s">
        <v>178</v>
      </c>
      <c r="B81" s="94" t="str">
        <f>IFERROR(VLOOKUP($A81,Liste_J!$C$7:$G$234,5,0),"-")</f>
        <v>H</v>
      </c>
      <c r="C81" s="94" t="str">
        <f>IFERROR(VLOOKUP($A81,Liste_J!$C$7:$G$234,4,0),"-")</f>
        <v>Chevannes</v>
      </c>
      <c r="D81" s="94">
        <f>IFERROR(VLOOKUP($A81,Liste_J!$C$7:$G$234,2,0),"-")</f>
        <v>15.1</v>
      </c>
      <c r="E81" s="94">
        <f>IFERROR(VLOOKUP($A81,'J1'!$I$6:$M$35,5,0),"")</f>
        <v>14</v>
      </c>
      <c r="F81" s="94" t="str">
        <f>IFERROR(VLOOKUP($A81,'J2'!$I$6:$M$35,5,0),"")</f>
        <v/>
      </c>
      <c r="G81" s="94" t="str">
        <f>IFERROR(VLOOKUP($A81,'J3'!$I$6:$M$35,5,0),"")</f>
        <v/>
      </c>
      <c r="H81" s="94" t="str">
        <f>IFERROR(VLOOKUP($A81,'J4'!$I$6:$M$35,5,0),"")</f>
        <v/>
      </c>
      <c r="I81" s="94" t="str">
        <f>IFERROR(VLOOKUP($A81,'J5'!$I$6:$M$35,5,0),"")</f>
        <v/>
      </c>
      <c r="J81" s="94" t="str">
        <f>IFERROR(VLOOKUP($A81,'J6'!$I$6:$M$35,5,0),"")</f>
        <v/>
      </c>
      <c r="K81" s="94" t="str">
        <f>IFERROR(VLOOKUP($A81,'J7'!$I$6:$M$35,5,0),"")</f>
        <v/>
      </c>
      <c r="L81" s="94" t="str">
        <f>IFERROR(VLOOKUP($A81,'J8'!$I$6:$M$35,5,0),"")</f>
        <v/>
      </c>
      <c r="M81" s="94" t="str">
        <f>IFERROR(VLOOKUP($A81,'J9'!$I$6:$M$35,5,0),"")</f>
        <v/>
      </c>
      <c r="N81" s="94" t="str">
        <f>IFERROR(VLOOKUP($A81,'J10'!$I$6:$M$35,5,0),"")</f>
        <v/>
      </c>
      <c r="O81" s="94">
        <f t="shared" si="7"/>
        <v>1</v>
      </c>
      <c r="P81" s="94">
        <f t="shared" si="8"/>
        <v>14</v>
      </c>
      <c r="Q81" s="94">
        <f t="shared" si="9"/>
        <v>68</v>
      </c>
      <c r="R81" s="9"/>
    </row>
    <row r="82" spans="1:18" ht="12.75" x14ac:dyDescent="0.35">
      <c r="A82" s="687" t="s">
        <v>167</v>
      </c>
      <c r="B82" s="94" t="str">
        <f>IFERROR(VLOOKUP($A82,Liste_J!$C$7:$G$234,5,0),"-")</f>
        <v>H</v>
      </c>
      <c r="C82" s="94" t="str">
        <f>IFERROR(VLOOKUP($A82,Liste_J!$C$7:$G$234,4,0),"-")</f>
        <v>ASGAF</v>
      </c>
      <c r="D82" s="94">
        <f>IFERROR(VLOOKUP($A82,Liste_J!$C$7:$G$234,2,0),"-")</f>
        <v>26.1</v>
      </c>
      <c r="E82" s="94" t="str">
        <f>IFERROR(VLOOKUP($A82,'J1'!$I$6:$M$35,5,0),"")</f>
        <v/>
      </c>
      <c r="F82" s="94" t="str">
        <f>IFERROR(VLOOKUP($A82,'J2'!$I$6:$M$35,5,0),"")</f>
        <v/>
      </c>
      <c r="G82" s="94" t="str">
        <f>IFERROR(VLOOKUP($A82,'J3'!$I$6:$M$35,5,0),"")</f>
        <v/>
      </c>
      <c r="H82" s="94" t="str">
        <f>IFERROR(VLOOKUP($A82,'J4'!$I$6:$M$35,5,0),"")</f>
        <v/>
      </c>
      <c r="I82" s="94" t="str">
        <f>IFERROR(VLOOKUP($A82,'J5'!$I$6:$M$35,5,0),"")</f>
        <v/>
      </c>
      <c r="J82" s="94">
        <f>IFERROR(VLOOKUP($A82,'J6'!$I$6:$M$35,5,0),"")</f>
        <v>14</v>
      </c>
      <c r="K82" s="94" t="str">
        <f>IFERROR(VLOOKUP($A82,'J7'!$I$6:$M$35,5,0),"")</f>
        <v/>
      </c>
      <c r="L82" s="94" t="str">
        <f>IFERROR(VLOOKUP($A82,'J8'!$I$6:$M$35,5,0),"")</f>
        <v/>
      </c>
      <c r="M82" s="94" t="str">
        <f>IFERROR(VLOOKUP($A82,'J9'!$I$6:$M$35,5,0),"")</f>
        <v/>
      </c>
      <c r="N82" s="94" t="str">
        <f>IFERROR(VLOOKUP($A82,'J10'!$I$6:$M$35,5,0),"")</f>
        <v/>
      </c>
      <c r="O82" s="94">
        <f t="shared" si="7"/>
        <v>1</v>
      </c>
      <c r="P82" s="94">
        <f t="shared" si="8"/>
        <v>14</v>
      </c>
      <c r="Q82" s="94">
        <f t="shared" si="9"/>
        <v>68</v>
      </c>
      <c r="R82" s="9"/>
    </row>
    <row r="83" spans="1:18" ht="12.75" x14ac:dyDescent="0.35">
      <c r="A83" s="25" t="s">
        <v>293</v>
      </c>
      <c r="B83" s="94" t="str">
        <f>IFERROR(VLOOKUP($A83,Liste_J!$C$7:$G$234,5,0),"-")</f>
        <v>H</v>
      </c>
      <c r="C83" s="94" t="str">
        <f>IFERROR(VLOOKUP($A83,Liste_J!$C$7:$G$234,4,0),"-")</f>
        <v>ASGAF</v>
      </c>
      <c r="D83" s="94">
        <f>IFERROR(VLOOKUP($A83,Liste_J!$C$7:$G$234,2,0),"-")</f>
        <v>21.1</v>
      </c>
      <c r="E83" s="94" t="str">
        <f>IFERROR(VLOOKUP($A83,'J1'!$I$6:$M$35,5,0),"")</f>
        <v/>
      </c>
      <c r="F83" s="94" t="str">
        <f>IFERROR(VLOOKUP($A83,'J2'!$I$6:$M$35,5,0),"")</f>
        <v/>
      </c>
      <c r="G83" s="94" t="str">
        <f>IFERROR(VLOOKUP($A83,'J3'!$I$6:$M$35,5,0),"")</f>
        <v/>
      </c>
      <c r="H83" s="94" t="str">
        <f>IFERROR(VLOOKUP($A83,'J4'!$I$6:$M$35,5,0),"")</f>
        <v/>
      </c>
      <c r="I83" s="94" t="str">
        <f>IFERROR(VLOOKUP($A83,'J5'!$I$6:$M$35,5,0),"")</f>
        <v/>
      </c>
      <c r="J83" s="94" t="str">
        <f>IFERROR(VLOOKUP($A83,'J6'!$I$6:$M$35,5,0),"")</f>
        <v/>
      </c>
      <c r="K83" s="94" t="str">
        <f>IFERROR(VLOOKUP($A83,'J7'!$I$6:$M$35,5,0),"")</f>
        <v/>
      </c>
      <c r="L83" s="94" t="str">
        <f>IFERROR(VLOOKUP($A83,'J8'!$I$6:$M$35,5,0),"")</f>
        <v/>
      </c>
      <c r="M83" s="94">
        <f>IFERROR(VLOOKUP($A83,'J9'!$I$6:$M$35,5,0),"")</f>
        <v>13</v>
      </c>
      <c r="N83" s="94" t="str">
        <f>IFERROR(VLOOKUP($A83,'J10'!$I$6:$M$35,5,0),"")</f>
        <v/>
      </c>
      <c r="O83" s="94">
        <f t="shared" si="7"/>
        <v>1</v>
      </c>
      <c r="P83" s="94">
        <f t="shared" si="8"/>
        <v>13</v>
      </c>
      <c r="Q83" s="94">
        <f t="shared" si="9"/>
        <v>74</v>
      </c>
      <c r="R83" s="9"/>
    </row>
    <row r="84" spans="1:18" ht="12.75" x14ac:dyDescent="0.35">
      <c r="A84" s="687" t="s">
        <v>401</v>
      </c>
      <c r="B84" s="94" t="str">
        <f>IFERROR(VLOOKUP($A84,Liste_J!$C$7:$G$234,5,0),"-")</f>
        <v>H</v>
      </c>
      <c r="C84" s="94" t="str">
        <f>IFERROR(VLOOKUP($A84,Liste_J!$C$7:$G$234,4,0),"-")</f>
        <v>ASGAF</v>
      </c>
      <c r="D84" s="94">
        <f>IFERROR(VLOOKUP($A84,Liste_J!$C$7:$G$234,2,0),"-")</f>
        <v>22.9</v>
      </c>
      <c r="E84" s="94">
        <f>IFERROR(VLOOKUP($A84,'J1'!$I$6:$M$35,5,0),"")</f>
        <v>6</v>
      </c>
      <c r="F84" s="94" t="str">
        <f>IFERROR(VLOOKUP($A84,'J2'!$I$6:$M$35,5,0),"")</f>
        <v/>
      </c>
      <c r="G84" s="94" t="str">
        <f>IFERROR(VLOOKUP($A84,'J3'!$I$6:$M$35,5,0),"")</f>
        <v/>
      </c>
      <c r="H84" s="94" t="str">
        <f>IFERROR(VLOOKUP($A84,'J4'!$I$6:$M$35,5,0),"")</f>
        <v/>
      </c>
      <c r="I84" s="94" t="str">
        <f>IFERROR(VLOOKUP($A84,'J5'!$I$6:$M$35,5,0),"")</f>
        <v/>
      </c>
      <c r="J84" s="94" t="str">
        <f>IFERROR(VLOOKUP($A84,'J6'!$I$6:$M$35,5,0),"")</f>
        <v/>
      </c>
      <c r="K84" s="94" t="str">
        <f>IFERROR(VLOOKUP($A84,'J7'!$I$6:$M$35,5,0),"")</f>
        <v/>
      </c>
      <c r="L84" s="94">
        <f>IFERROR(VLOOKUP($A84,'J8'!$I$6:$M$35,5,0),"")</f>
        <v>6</v>
      </c>
      <c r="M84" s="94" t="str">
        <f>IFERROR(VLOOKUP($A84,'J9'!$I$6:$M$35,5,0),"")</f>
        <v/>
      </c>
      <c r="N84" s="94" t="str">
        <f>IFERROR(VLOOKUP($A84,'J10'!$I$6:$M$35,5,0),"")</f>
        <v/>
      </c>
      <c r="O84" s="94">
        <f t="shared" si="7"/>
        <v>2</v>
      </c>
      <c r="P84" s="94">
        <f t="shared" si="8"/>
        <v>12</v>
      </c>
      <c r="Q84" s="94">
        <f t="shared" si="9"/>
        <v>75</v>
      </c>
      <c r="R84" s="9"/>
    </row>
    <row r="85" spans="1:18" ht="12.75" x14ac:dyDescent="0.35">
      <c r="A85" s="687" t="s">
        <v>402</v>
      </c>
      <c r="B85" s="94" t="str">
        <f>IFERROR(VLOOKUP($A85,Liste_J!$C$7:$G$234,5,0),"-")</f>
        <v>H</v>
      </c>
      <c r="C85" s="94" t="str">
        <f>IFERROR(VLOOKUP($A85,Liste_J!$C$7:$G$234,4,0),"-")</f>
        <v>ASGAF</v>
      </c>
      <c r="D85" s="94">
        <f>IFERROR(VLOOKUP($A85,Liste_J!$C$7:$G$234,2,0),"-")</f>
        <v>13.3</v>
      </c>
      <c r="E85" s="94">
        <f>IFERROR(VLOOKUP($A85,'J1'!$I$6:$M$35,5,0),"")</f>
        <v>6</v>
      </c>
      <c r="F85" s="94" t="str">
        <f>IFERROR(VLOOKUP($A85,'J2'!$I$6:$M$35,5,0),"")</f>
        <v/>
      </c>
      <c r="G85" s="94" t="str">
        <f>IFERROR(VLOOKUP($A85,'J3'!$I$6:$M$35,5,0),"")</f>
        <v/>
      </c>
      <c r="H85" s="94" t="str">
        <f>IFERROR(VLOOKUP($A85,'J4'!$I$6:$M$35,5,0),"")</f>
        <v/>
      </c>
      <c r="I85" s="94" t="str">
        <f>IFERROR(VLOOKUP($A85,'J5'!$I$6:$M$35,5,0),"")</f>
        <v/>
      </c>
      <c r="J85" s="94" t="str">
        <f>IFERROR(VLOOKUP($A85,'J6'!$I$6:$M$35,5,0),"")</f>
        <v/>
      </c>
      <c r="K85" s="94" t="str">
        <f>IFERROR(VLOOKUP($A85,'J7'!$I$6:$M$35,5,0),"")</f>
        <v/>
      </c>
      <c r="L85" s="94">
        <f>IFERROR(VLOOKUP($A85,'J8'!$I$6:$M$35,5,0),"")</f>
        <v>6</v>
      </c>
      <c r="M85" s="94" t="str">
        <f>IFERROR(VLOOKUP($A85,'J9'!$I$6:$M$35,5,0),"")</f>
        <v/>
      </c>
      <c r="N85" s="94" t="str">
        <f>IFERROR(VLOOKUP($A85,'J10'!$I$6:$M$35,5,0),"")</f>
        <v/>
      </c>
      <c r="O85" s="94">
        <f t="shared" si="7"/>
        <v>2</v>
      </c>
      <c r="P85" s="94">
        <f t="shared" si="8"/>
        <v>12</v>
      </c>
      <c r="Q85" s="94">
        <f t="shared" si="9"/>
        <v>75</v>
      </c>
      <c r="R85" s="9"/>
    </row>
    <row r="86" spans="1:18" ht="12.75" x14ac:dyDescent="0.35">
      <c r="A86" s="687" t="s">
        <v>368</v>
      </c>
      <c r="B86" s="94" t="str">
        <f>IFERROR(VLOOKUP($A86,Liste_J!$C$7:$G$234,5,0),"-")</f>
        <v>H</v>
      </c>
      <c r="C86" s="94" t="str">
        <f>IFERROR(VLOOKUP($A86,Liste_J!$C$7:$G$234,4,0),"-")</f>
        <v>ASGAF</v>
      </c>
      <c r="D86" s="94">
        <f>IFERROR(VLOOKUP($A86,Liste_J!$C$7:$G$234,2,0),"-")</f>
        <v>20.100000000000001</v>
      </c>
      <c r="E86" s="94" t="str">
        <f>IFERROR(VLOOKUP($A86,'J1'!$I$6:$M$35,5,0),"")</f>
        <v/>
      </c>
      <c r="F86" s="94" t="str">
        <f>IFERROR(VLOOKUP($A86,'J2'!$I$6:$M$35,5,0),"")</f>
        <v/>
      </c>
      <c r="G86" s="94" t="str">
        <f>IFERROR(VLOOKUP($A86,'J3'!$I$6:$M$35,5,0),"")</f>
        <v/>
      </c>
      <c r="H86" s="94" t="str">
        <f>IFERROR(VLOOKUP($A86,'J4'!$I$6:$M$35,5,0),"")</f>
        <v/>
      </c>
      <c r="I86" s="94" t="str">
        <f>IFERROR(VLOOKUP($A86,'J5'!$I$6:$M$35,5,0),"")</f>
        <v/>
      </c>
      <c r="J86" s="94">
        <f>IFERROR(VLOOKUP($A86,'J6'!$I$6:$M$35,5,0),"")</f>
        <v>12</v>
      </c>
      <c r="K86" s="94" t="str">
        <f>IFERROR(VLOOKUP($A86,'J7'!$I$6:$M$35,5,0),"")</f>
        <v/>
      </c>
      <c r="L86" s="94" t="str">
        <f>IFERROR(VLOOKUP($A86,'J8'!$I$6:$M$35,5,0),"")</f>
        <v/>
      </c>
      <c r="M86" s="94" t="str">
        <f>IFERROR(VLOOKUP($A86,'J9'!$I$6:$M$35,5,0),"")</f>
        <v/>
      </c>
      <c r="N86" s="94" t="str">
        <f>IFERROR(VLOOKUP($A86,'J10'!$I$6:$M$35,5,0),"")</f>
        <v/>
      </c>
      <c r="O86" s="94">
        <f t="shared" si="7"/>
        <v>1</v>
      </c>
      <c r="P86" s="94">
        <f t="shared" si="8"/>
        <v>12</v>
      </c>
      <c r="Q86" s="94">
        <f t="shared" si="9"/>
        <v>75</v>
      </c>
      <c r="R86" s="9"/>
    </row>
    <row r="87" spans="1:18" ht="12.75" x14ac:dyDescent="0.35">
      <c r="A87" s="687" t="s">
        <v>342</v>
      </c>
      <c r="B87" s="94" t="str">
        <f>IFERROR(VLOOKUP($A87,Liste_J!$C$7:$G$234,5,0),"-")</f>
        <v>H</v>
      </c>
      <c r="C87" s="94" t="str">
        <f>IFERROR(VLOOKUP($A87,Liste_J!$C$7:$G$234,4,0),"-")</f>
        <v>ASGAF</v>
      </c>
      <c r="D87" s="94">
        <f>IFERROR(VLOOKUP($A87,Liste_J!$C$7:$G$234,2,0),"-")</f>
        <v>21.3</v>
      </c>
      <c r="E87" s="94" t="str">
        <f>IFERROR(VLOOKUP($A87,'J1'!$I$6:$M$35,5,0),"")</f>
        <v/>
      </c>
      <c r="F87" s="94" t="str">
        <f>IFERROR(VLOOKUP($A87,'J2'!$I$6:$M$35,5,0),"")</f>
        <v/>
      </c>
      <c r="G87" s="94" t="str">
        <f>IFERROR(VLOOKUP($A87,'J3'!$I$6:$M$35,5,0),"")</f>
        <v/>
      </c>
      <c r="H87" s="94">
        <f>IFERROR(VLOOKUP($A87,'J4'!$I$6:$M$35,5,0),"")</f>
        <v>10</v>
      </c>
      <c r="I87" s="94" t="str">
        <f>IFERROR(VLOOKUP($A87,'J5'!$I$6:$M$35,5,0),"")</f>
        <v/>
      </c>
      <c r="J87" s="94" t="str">
        <f>IFERROR(VLOOKUP($A87,'J6'!$I$6:$M$35,5,0),"")</f>
        <v/>
      </c>
      <c r="K87" s="94" t="str">
        <f>IFERROR(VLOOKUP($A87,'J7'!$I$6:$M$35,5,0),"")</f>
        <v/>
      </c>
      <c r="L87" s="94" t="str">
        <f>IFERROR(VLOOKUP($A87,'J8'!$I$6:$M$35,5,0),"")</f>
        <v/>
      </c>
      <c r="M87" s="94" t="str">
        <f>IFERROR(VLOOKUP($A87,'J9'!$I$6:$M$35,5,0),"")</f>
        <v/>
      </c>
      <c r="N87" s="94" t="str">
        <f>IFERROR(VLOOKUP($A87,'J10'!$I$6:$M$35,5,0),"")</f>
        <v/>
      </c>
      <c r="O87" s="94">
        <f t="shared" si="7"/>
        <v>1</v>
      </c>
      <c r="P87" s="94">
        <f t="shared" si="8"/>
        <v>10</v>
      </c>
      <c r="Q87" s="94">
        <f t="shared" si="9"/>
        <v>78</v>
      </c>
      <c r="R87" s="9"/>
    </row>
    <row r="88" spans="1:18" ht="12.75" x14ac:dyDescent="0.35">
      <c r="A88" s="687" t="s">
        <v>352</v>
      </c>
      <c r="B88" s="94" t="str">
        <f>IFERROR(VLOOKUP($A88,Liste_J!$C$7:$G$234,5,0),"-")</f>
        <v>H</v>
      </c>
      <c r="C88" s="94" t="str">
        <f>IFERROR(VLOOKUP($A88,Liste_J!$C$7:$G$234,4,0),"-")</f>
        <v>ASGAF</v>
      </c>
      <c r="D88" s="94">
        <f>IFERROR(VLOOKUP($A88,Liste_J!$C$7:$G$234,2,0),"-")</f>
        <v>14.9</v>
      </c>
      <c r="E88" s="94" t="str">
        <f>IFERROR(VLOOKUP($A88,'J1'!$I$6:$M$35,5,0),"")</f>
        <v/>
      </c>
      <c r="F88" s="94" t="str">
        <f>IFERROR(VLOOKUP($A88,'J2'!$I$6:$M$35,5,0),"")</f>
        <v/>
      </c>
      <c r="G88" s="94" t="str">
        <f>IFERROR(VLOOKUP($A88,'J3'!$I$6:$M$35,5,0),"")</f>
        <v/>
      </c>
      <c r="H88" s="94" t="str">
        <f>IFERROR(VLOOKUP($A88,'J4'!$I$6:$M$35,5,0),"")</f>
        <v/>
      </c>
      <c r="I88" s="94">
        <f>IFERROR(VLOOKUP($A88,'J5'!$I$6:$M$35,5,0),"")</f>
        <v>10</v>
      </c>
      <c r="J88" s="94" t="str">
        <f>IFERROR(VLOOKUP($A88,'J6'!$I$6:$M$35,5,0),"")</f>
        <v/>
      </c>
      <c r="K88" s="94" t="str">
        <f>IFERROR(VLOOKUP($A88,'J7'!$I$6:$M$35,5,0),"")</f>
        <v/>
      </c>
      <c r="L88" s="94" t="str">
        <f>IFERROR(VLOOKUP($A88,'J8'!$I$6:$M$35,5,0),"")</f>
        <v/>
      </c>
      <c r="M88" s="94" t="str">
        <f>IFERROR(VLOOKUP($A88,'J9'!$I$6:$M$35,5,0),"")</f>
        <v/>
      </c>
      <c r="N88" s="94" t="str">
        <f>IFERROR(VLOOKUP($A88,'J10'!$I$6:$M$35,5,0),"")</f>
        <v/>
      </c>
      <c r="O88" s="94">
        <f t="shared" si="7"/>
        <v>1</v>
      </c>
      <c r="P88" s="94">
        <f t="shared" si="8"/>
        <v>10</v>
      </c>
      <c r="Q88" s="94">
        <f t="shared" si="9"/>
        <v>78</v>
      </c>
      <c r="R88" s="9"/>
    </row>
    <row r="89" spans="1:18" ht="15" customHeight="1" x14ac:dyDescent="0.35">
      <c r="A89" s="687" t="s">
        <v>442</v>
      </c>
      <c r="B89" s="94" t="str">
        <f>IFERROR(VLOOKUP($A89,Liste_J!$C$7:$G$234,5,0),"-")</f>
        <v>H</v>
      </c>
      <c r="C89" s="94" t="str">
        <f>IFERROR(VLOOKUP($A89,Liste_J!$C$7:$G$234,4,0),"-")</f>
        <v>ASGAF</v>
      </c>
      <c r="D89" s="94">
        <f>IFERROR(VLOOKUP($A89,Liste_J!$C$7:$G$234,2,0),"-")</f>
        <v>14.3</v>
      </c>
      <c r="E89" s="94" t="str">
        <f>IFERROR(VLOOKUP($A89,'J1'!$I$6:$M$35,5,0),"")</f>
        <v/>
      </c>
      <c r="F89" s="94" t="str">
        <f>IFERROR(VLOOKUP($A89,'J2'!$I$6:$M$35,5,0),"")</f>
        <v/>
      </c>
      <c r="G89" s="94" t="str">
        <f>IFERROR(VLOOKUP($A89,'J3'!$I$6:$M$35,5,0),"")</f>
        <v/>
      </c>
      <c r="H89" s="94" t="str">
        <f>IFERROR(VLOOKUP($A89,'J4'!$I$6:$M$35,5,0),"")</f>
        <v/>
      </c>
      <c r="I89" s="94">
        <f>IFERROR(VLOOKUP($A89,'J5'!$I$6:$M$35,5,0),"")</f>
        <v>10</v>
      </c>
      <c r="J89" s="94" t="str">
        <f>IFERROR(VLOOKUP($A89,'J6'!$I$6:$M$35,5,0),"")</f>
        <v/>
      </c>
      <c r="K89" s="94" t="str">
        <f>IFERROR(VLOOKUP($A89,'J7'!$I$6:$M$35,5,0),"")</f>
        <v/>
      </c>
      <c r="L89" s="94" t="str">
        <f>IFERROR(VLOOKUP($A89,'J8'!$I$6:$M$35,5,0),"")</f>
        <v/>
      </c>
      <c r="M89" s="94" t="str">
        <f>IFERROR(VLOOKUP($A89,'J9'!$I$6:$M$35,5,0),"")</f>
        <v/>
      </c>
      <c r="N89" s="94" t="str">
        <f>IFERROR(VLOOKUP($A89,'J10'!$I$6:$M$35,5,0),"")</f>
        <v/>
      </c>
      <c r="O89" s="94">
        <f t="shared" si="7"/>
        <v>1</v>
      </c>
      <c r="P89" s="94">
        <f t="shared" si="8"/>
        <v>10</v>
      </c>
      <c r="Q89" s="94">
        <f t="shared" si="9"/>
        <v>78</v>
      </c>
      <c r="R89" s="9"/>
    </row>
    <row r="90" spans="1:18" ht="12.75" x14ac:dyDescent="0.35">
      <c r="A90" s="688" t="s">
        <v>236</v>
      </c>
      <c r="B90" s="94" t="str">
        <f>IFERROR(VLOOKUP($A90,Liste_J!$C$7:$G$234,5,0),"-")</f>
        <v>H</v>
      </c>
      <c r="C90" s="94" t="str">
        <f>IFERROR(VLOOKUP($A90,Liste_J!$C$7:$G$234,4,0),"-")</f>
        <v>Corbuches</v>
      </c>
      <c r="D90" s="94">
        <f>IFERROR(VLOOKUP($A90,Liste_J!$C$7:$G$234,2,0),"-")</f>
        <v>18.8</v>
      </c>
      <c r="E90" s="94" t="str">
        <f>IFERROR(VLOOKUP($A90,'J1'!$I$6:$M$35,5,0),"")</f>
        <v/>
      </c>
      <c r="F90" s="94" t="str">
        <f>IFERROR(VLOOKUP($A90,'J2'!$I$6:$M$35,5,0),"")</f>
        <v/>
      </c>
      <c r="G90" s="94" t="str">
        <f>IFERROR(VLOOKUP($A90,'J3'!$I$6:$M$35,5,0),"")</f>
        <v/>
      </c>
      <c r="H90" s="94" t="str">
        <f>IFERROR(VLOOKUP($A90,'J4'!$I$6:$M$35,5,0),"")</f>
        <v/>
      </c>
      <c r="I90" s="94" t="str">
        <f>IFERROR(VLOOKUP($A90,'J5'!$I$6:$M$35,5,0),"")</f>
        <v/>
      </c>
      <c r="J90" s="94">
        <f>IFERROR(VLOOKUP($A90,'J6'!$I$6:$M$35,5,0),"")</f>
        <v>10</v>
      </c>
      <c r="K90" s="94" t="str">
        <f>IFERROR(VLOOKUP($A90,'J7'!$I$6:$M$35,5,0),"")</f>
        <v/>
      </c>
      <c r="L90" s="94" t="str">
        <f>IFERROR(VLOOKUP($A90,'J8'!$I$6:$M$35,5,0),"")</f>
        <v/>
      </c>
      <c r="M90" s="94" t="str">
        <f>IFERROR(VLOOKUP($A90,'J9'!$I$6:$M$35,5,0),"")</f>
        <v/>
      </c>
      <c r="N90" s="94" t="str">
        <f>IFERROR(VLOOKUP($A90,'J10'!$I$6:$M$35,5,0),"")</f>
        <v/>
      </c>
      <c r="O90" s="94">
        <f t="shared" si="7"/>
        <v>1</v>
      </c>
      <c r="P90" s="94">
        <f t="shared" si="8"/>
        <v>10</v>
      </c>
      <c r="Q90" s="94">
        <f t="shared" si="9"/>
        <v>78</v>
      </c>
      <c r="R90" s="82"/>
    </row>
    <row r="91" spans="1:18" ht="12.75" x14ac:dyDescent="0.35">
      <c r="A91" s="688" t="s">
        <v>305</v>
      </c>
      <c r="B91" s="94" t="str">
        <f>IFERROR(VLOOKUP($A91,Liste_J!$C$7:$G$234,5,0),"-")</f>
        <v>H</v>
      </c>
      <c r="C91" s="94" t="str">
        <f>IFERROR(VLOOKUP($A91,Liste_J!$C$7:$G$234,4,0),"-")</f>
        <v>Réveillon</v>
      </c>
      <c r="D91" s="94">
        <f>IFERROR(VLOOKUP($A91,Liste_J!$C$7:$G$234,2,0),"-")</f>
        <v>13.2</v>
      </c>
      <c r="E91" s="94" t="str">
        <f>IFERROR(VLOOKUP($A91,'J1'!$I$6:$M$35,5,0),"")</f>
        <v/>
      </c>
      <c r="F91" s="94" t="str">
        <f>IFERROR(VLOOKUP($A91,'J2'!$I$6:$M$35,5,0),"")</f>
        <v/>
      </c>
      <c r="G91" s="94" t="str">
        <f>IFERROR(VLOOKUP($A91,'J3'!$I$6:$M$35,5,0),"")</f>
        <v/>
      </c>
      <c r="H91" s="94" t="str">
        <f>IFERROR(VLOOKUP($A91,'J4'!$I$6:$M$35,5,0),"")</f>
        <v/>
      </c>
      <c r="I91" s="94" t="str">
        <f>IFERROR(VLOOKUP($A91,'J5'!$I$6:$M$35,5,0),"")</f>
        <v/>
      </c>
      <c r="J91" s="94" t="str">
        <f>IFERROR(VLOOKUP($A91,'J6'!$I$6:$M$35,5,0),"")</f>
        <v/>
      </c>
      <c r="K91" s="94">
        <f>IFERROR(VLOOKUP($A91,'J7'!$I$6:$M$35,5,0),"")</f>
        <v>8</v>
      </c>
      <c r="L91" s="94" t="str">
        <f>IFERROR(VLOOKUP($A91,'J8'!$I$6:$M$35,5,0),"")</f>
        <v/>
      </c>
      <c r="M91" s="94" t="str">
        <f>IFERROR(VLOOKUP($A91,'J9'!$I$6:$M$35,5,0),"")</f>
        <v/>
      </c>
      <c r="N91" s="94" t="str">
        <f>IFERROR(VLOOKUP($A91,'J10'!$I$6:$M$35,5,0),"")</f>
        <v/>
      </c>
      <c r="O91" s="94">
        <f t="shared" si="7"/>
        <v>1</v>
      </c>
      <c r="P91" s="94">
        <f t="shared" si="8"/>
        <v>8</v>
      </c>
      <c r="Q91" s="94">
        <f t="shared" si="9"/>
        <v>82</v>
      </c>
      <c r="R91" s="9"/>
    </row>
    <row r="92" spans="1:18" ht="12.75" x14ac:dyDescent="0.35">
      <c r="A92" s="687" t="s">
        <v>210</v>
      </c>
      <c r="B92" s="94" t="str">
        <f>IFERROR(VLOOKUP($A92,Liste_J!$C$7:$G$234,5,0),"-")</f>
        <v>H</v>
      </c>
      <c r="C92" s="94" t="str">
        <f>IFERROR(VLOOKUP($A92,Liste_J!$C$7:$G$234,4,0),"-")</f>
        <v>Chevannes</v>
      </c>
      <c r="D92" s="94">
        <f>IFERROR(VLOOKUP($A92,Liste_J!$C$7:$G$234,2,0),"-")</f>
        <v>23.4</v>
      </c>
      <c r="E92" s="94" t="str">
        <f>IFERROR(VLOOKUP($A92,'J1'!$I$6:$M$35,5,0),"")</f>
        <v/>
      </c>
      <c r="F92" s="94">
        <f>IFERROR(VLOOKUP($A92,'J2'!$I$6:$M$35,5,0),"")</f>
        <v>8</v>
      </c>
      <c r="G92" s="94" t="str">
        <f>IFERROR(VLOOKUP($A92,'J3'!$I$6:$M$35,5,0),"")</f>
        <v/>
      </c>
      <c r="H92" s="94" t="str">
        <f>IFERROR(VLOOKUP($A92,'J4'!$I$6:$M$35,5,0),"")</f>
        <v/>
      </c>
      <c r="I92" s="94" t="str">
        <f>IFERROR(VLOOKUP($A92,'J5'!$I$6:$M$35,5,0),"")</f>
        <v/>
      </c>
      <c r="J92" s="94" t="str">
        <f>IFERROR(VLOOKUP($A92,'J6'!$I$6:$M$35,5,0),"")</f>
        <v/>
      </c>
      <c r="K92" s="94" t="str">
        <f>IFERROR(VLOOKUP($A92,'J7'!$I$6:$M$35,5,0),"")</f>
        <v/>
      </c>
      <c r="L92" s="94" t="str">
        <f>IFERROR(VLOOKUP($A92,'J8'!$I$6:$M$35,5,0),"")</f>
        <v/>
      </c>
      <c r="M92" s="94" t="str">
        <f>IFERROR(VLOOKUP($A92,'J9'!$I$6:$M$35,5,0),"")</f>
        <v/>
      </c>
      <c r="N92" s="94" t="str">
        <f>IFERROR(VLOOKUP($A92,'J10'!$I$6:$M$35,5,0),"")</f>
        <v/>
      </c>
      <c r="O92" s="94">
        <f t="shared" si="7"/>
        <v>1</v>
      </c>
      <c r="P92" s="94">
        <f t="shared" si="8"/>
        <v>8</v>
      </c>
      <c r="Q92" s="94">
        <f t="shared" si="9"/>
        <v>82</v>
      </c>
      <c r="R92" s="9"/>
    </row>
    <row r="93" spans="1:18" ht="12.75" x14ac:dyDescent="0.35">
      <c r="A93" s="688" t="s">
        <v>409</v>
      </c>
      <c r="B93" s="94" t="str">
        <f>IFERROR(VLOOKUP($A93,Liste_J!$C$7:$G$234,5,0),"-")</f>
        <v>H</v>
      </c>
      <c r="C93" s="94" t="str">
        <f>IFERROR(VLOOKUP($A93,Liste_J!$C$7:$G$234,4,0),"-")</f>
        <v>Réveillon</v>
      </c>
      <c r="D93" s="94">
        <f>IFERROR(VLOOKUP($A93,Liste_J!$C$7:$G$234,2,0),"-")</f>
        <v>30.7</v>
      </c>
      <c r="E93" s="94">
        <f>IFERROR(VLOOKUP($A93,'J1'!$I$6:$M$35,5,0),"")</f>
        <v>8</v>
      </c>
      <c r="F93" s="94" t="str">
        <f>IFERROR(VLOOKUP($A93,'J2'!$I$6:$M$35,5,0),"")</f>
        <v/>
      </c>
      <c r="G93" s="94" t="str">
        <f>IFERROR(VLOOKUP($A93,'J3'!$I$6:$M$35,5,0),"")</f>
        <v/>
      </c>
      <c r="H93" s="94" t="str">
        <f>IFERROR(VLOOKUP($A93,'J4'!$I$6:$M$35,5,0),"")</f>
        <v/>
      </c>
      <c r="I93" s="94" t="str">
        <f>IFERROR(VLOOKUP($A93,'J5'!$I$6:$M$35,5,0),"")</f>
        <v/>
      </c>
      <c r="J93" s="94" t="str">
        <f>IFERROR(VLOOKUP($A93,'J6'!$I$6:$M$35,5,0),"")</f>
        <v/>
      </c>
      <c r="K93" s="94" t="str">
        <f>IFERROR(VLOOKUP($A93,'J7'!$I$6:$M$35,5,0),"")</f>
        <v/>
      </c>
      <c r="L93" s="94" t="str">
        <f>IFERROR(VLOOKUP($A93,'J8'!$I$6:$M$35,5,0),"")</f>
        <v/>
      </c>
      <c r="M93" s="94" t="str">
        <f>IFERROR(VLOOKUP($A93,'J9'!$I$6:$M$35,5,0),"")</f>
        <v/>
      </c>
      <c r="N93" s="94" t="str">
        <f>IFERROR(VLOOKUP($A93,'J10'!$I$6:$M$35,5,0),"")</f>
        <v/>
      </c>
      <c r="O93" s="94">
        <f t="shared" si="7"/>
        <v>1</v>
      </c>
      <c r="P93" s="94">
        <f t="shared" si="8"/>
        <v>8</v>
      </c>
      <c r="Q93" s="94">
        <f t="shared" si="9"/>
        <v>82</v>
      </c>
      <c r="R93" s="9"/>
    </row>
    <row r="94" spans="1:18" s="1" customFormat="1" ht="15" x14ac:dyDescent="0.4">
      <c r="A94" s="688" t="s">
        <v>241</v>
      </c>
      <c r="B94" s="94" t="str">
        <f>IFERROR(VLOOKUP($A94,Liste_J!$C$7:$G$234,5,0),"-")</f>
        <v>H</v>
      </c>
      <c r="C94" s="94" t="str">
        <f>IFERROR(VLOOKUP($A94,Liste_J!$C$7:$G$234,4,0),"-")</f>
        <v>Réveillon</v>
      </c>
      <c r="D94" s="94">
        <f>IFERROR(VLOOKUP($A94,Liste_J!$C$7:$G$234,2,0),"-")</f>
        <v>22.9</v>
      </c>
      <c r="E94" s="94" t="str">
        <f>IFERROR(VLOOKUP($A94,'J1'!$I$6:$M$35,5,0),"")</f>
        <v/>
      </c>
      <c r="F94" s="94" t="str">
        <f>IFERROR(VLOOKUP($A94,'J2'!$I$6:$M$35,5,0),"")</f>
        <v/>
      </c>
      <c r="G94" s="94" t="str">
        <f>IFERROR(VLOOKUP($A94,'J3'!$I$6:$M$35,5,0),"")</f>
        <v/>
      </c>
      <c r="H94" s="94" t="str">
        <f>IFERROR(VLOOKUP($A94,'J4'!$I$6:$M$35,5,0),"")</f>
        <v/>
      </c>
      <c r="I94" s="94" t="str">
        <f>IFERROR(VLOOKUP($A94,'J5'!$I$6:$M$35,5,0),"")</f>
        <v/>
      </c>
      <c r="J94" s="94">
        <f>IFERROR(VLOOKUP($A94,'J6'!$I$6:$M$35,5,0),"")</f>
        <v>8</v>
      </c>
      <c r="K94" s="94" t="str">
        <f>IFERROR(VLOOKUP($A94,'J7'!$I$6:$M$35,5,0),"")</f>
        <v/>
      </c>
      <c r="L94" s="94" t="str">
        <f>IFERROR(VLOOKUP($A94,'J8'!$I$6:$M$35,5,0),"")</f>
        <v/>
      </c>
      <c r="M94" s="94" t="str">
        <f>IFERROR(VLOOKUP($A94,'J9'!$I$6:$M$35,5,0),"")</f>
        <v/>
      </c>
      <c r="N94" s="94" t="str">
        <f>IFERROR(VLOOKUP($A94,'J10'!$I$6:$M$35,5,0),"")</f>
        <v/>
      </c>
      <c r="O94" s="94">
        <f t="shared" si="7"/>
        <v>1</v>
      </c>
      <c r="P94" s="94">
        <f t="shared" si="8"/>
        <v>8</v>
      </c>
      <c r="Q94" s="94">
        <f t="shared" si="9"/>
        <v>82</v>
      </c>
      <c r="R94" s="9"/>
    </row>
    <row r="95" spans="1:18" ht="12.75" x14ac:dyDescent="0.35">
      <c r="A95" s="25" t="s">
        <v>83</v>
      </c>
      <c r="B95" s="94" t="str">
        <f>IFERROR(VLOOKUP($A95,Liste_J!$C$7:$G$234,5,0),"-")</f>
        <v>H</v>
      </c>
      <c r="C95" s="94" t="str">
        <f>IFERROR(VLOOKUP($A95,Liste_J!$C$7:$G$234,4,0),"-")</f>
        <v>ASGAF</v>
      </c>
      <c r="D95" s="94">
        <f>IFERROR(VLOOKUP($A95,Liste_J!$C$7:$G$234,2,0),"-")</f>
        <v>29.4</v>
      </c>
      <c r="E95" s="94" t="str">
        <f>IFERROR(VLOOKUP($A95,'J1'!$I$6:$M$35,5,0),"")</f>
        <v/>
      </c>
      <c r="F95" s="94" t="str">
        <f>IFERROR(VLOOKUP($A95,'J2'!$I$6:$M$35,5,0),"")</f>
        <v/>
      </c>
      <c r="G95" s="94" t="str">
        <f>IFERROR(VLOOKUP($A95,'J3'!$I$6:$M$35,5,0),"")</f>
        <v/>
      </c>
      <c r="H95" s="94" t="str">
        <f>IFERROR(VLOOKUP($A95,'J4'!$I$6:$M$35,5,0),"")</f>
        <v/>
      </c>
      <c r="I95" s="94" t="str">
        <f>IFERROR(VLOOKUP($A95,'J5'!$I$6:$M$35,5,0),"")</f>
        <v/>
      </c>
      <c r="J95" s="94" t="str">
        <f>IFERROR(VLOOKUP($A95,'J6'!$I$6:$M$35,5,0),"")</f>
        <v/>
      </c>
      <c r="K95" s="94" t="str">
        <f>IFERROR(VLOOKUP($A95,'J7'!$I$6:$M$35,5,0),"")</f>
        <v/>
      </c>
      <c r="L95" s="94" t="str">
        <f>IFERROR(VLOOKUP($A95,'J8'!$I$6:$M$35,5,0),"")</f>
        <v/>
      </c>
      <c r="M95" s="94">
        <f>IFERROR(VLOOKUP($A95,'J9'!$I$6:$M$35,5,0),"")</f>
        <v>7</v>
      </c>
      <c r="N95" s="94" t="str">
        <f>IFERROR(VLOOKUP($A95,'J10'!$I$6:$M$35,5,0),"")</f>
        <v/>
      </c>
      <c r="O95" s="94">
        <f t="shared" si="7"/>
        <v>1</v>
      </c>
      <c r="P95" s="94">
        <f t="shared" si="8"/>
        <v>7</v>
      </c>
      <c r="Q95" s="94">
        <f t="shared" si="9"/>
        <v>86</v>
      </c>
      <c r="R95" s="9"/>
    </row>
    <row r="96" spans="1:18" ht="12.75" x14ac:dyDescent="0.35">
      <c r="A96" s="688" t="s">
        <v>269</v>
      </c>
      <c r="B96" s="94" t="str">
        <f>IFERROR(VLOOKUP($A96,Liste_J!$C$7:$G$234,5,0),"-")</f>
        <v>H</v>
      </c>
      <c r="C96" s="94" t="str">
        <f>IFERROR(VLOOKUP($A96,Liste_J!$C$7:$G$234,4,0),"-")</f>
        <v>Chevry</v>
      </c>
      <c r="D96" s="94">
        <f>IFERROR(VLOOKUP($A96,Liste_J!$C$7:$G$234,2,0),"-")</f>
        <v>25.2</v>
      </c>
      <c r="E96" s="94" t="str">
        <f>IFERROR(VLOOKUP($A96,'J1'!$I$6:$M$35,5,0),"")</f>
        <v/>
      </c>
      <c r="F96" s="94" t="str">
        <f>IFERROR(VLOOKUP($A96,'J2'!$I$6:$M$35,5,0),"")</f>
        <v/>
      </c>
      <c r="G96" s="94" t="str">
        <f>IFERROR(VLOOKUP($A96,'J3'!$I$6:$M$35,5,0),"")</f>
        <v/>
      </c>
      <c r="H96" s="94">
        <f>IFERROR(VLOOKUP($A96,'J4'!$I$6:$M$35,5,0),"")</f>
        <v>6</v>
      </c>
      <c r="I96" s="94" t="str">
        <f>IFERROR(VLOOKUP($A96,'J5'!$I$6:$M$35,5,0),"")</f>
        <v/>
      </c>
      <c r="J96" s="94" t="str">
        <f>IFERROR(VLOOKUP($A96,'J6'!$I$6:$M$35,5,0),"")</f>
        <v/>
      </c>
      <c r="K96" s="94" t="str">
        <f>IFERROR(VLOOKUP($A96,'J7'!$I$6:$M$35,5,0),"")</f>
        <v/>
      </c>
      <c r="L96" s="94" t="str">
        <f>IFERROR(VLOOKUP($A96,'J8'!$I$6:$M$35,5,0),"")</f>
        <v/>
      </c>
      <c r="M96" s="94" t="str">
        <f>IFERROR(VLOOKUP($A96,'J9'!$I$6:$M$35,5,0),"")</f>
        <v/>
      </c>
      <c r="N96" s="94" t="str">
        <f>IFERROR(VLOOKUP($A96,'J10'!$I$6:$M$35,5,0),"")</f>
        <v/>
      </c>
      <c r="O96" s="94">
        <f t="shared" si="7"/>
        <v>1</v>
      </c>
      <c r="P96" s="94">
        <f t="shared" si="8"/>
        <v>6</v>
      </c>
      <c r="Q96" s="94">
        <f t="shared" si="9"/>
        <v>87</v>
      </c>
      <c r="R96" s="9"/>
    </row>
    <row r="97" spans="1:18" ht="12.75" x14ac:dyDescent="0.35">
      <c r="A97" s="26" t="s">
        <v>443</v>
      </c>
      <c r="B97" s="94" t="str">
        <f>IFERROR(VLOOKUP($A97,Liste_J!$C$7:$G$234,5,0),"-")</f>
        <v>H</v>
      </c>
      <c r="C97" s="94" t="str">
        <f>IFERROR(VLOOKUP($A97,Liste_J!$C$7:$G$234,4,0),"-")</f>
        <v>Chevannes</v>
      </c>
      <c r="D97" s="94">
        <f>IFERROR(VLOOKUP($A97,Liste_J!$C$7:$G$234,2,0),"-")</f>
        <v>18.2</v>
      </c>
      <c r="E97" s="94" t="str">
        <f>IFERROR(VLOOKUP($A97,'J1'!$I$6:$M$35,5,0),"")</f>
        <v/>
      </c>
      <c r="F97" s="94" t="str">
        <f>IFERROR(VLOOKUP($A97,'J2'!$I$6:$M$35,5,0),"")</f>
        <v/>
      </c>
      <c r="G97" s="94" t="str">
        <f>IFERROR(VLOOKUP($A97,'J3'!$I$6:$M$35,5,0),"")</f>
        <v/>
      </c>
      <c r="H97" s="94" t="str">
        <f>IFERROR(VLOOKUP($A97,'J4'!$I$6:$M$35,5,0),"")</f>
        <v/>
      </c>
      <c r="I97" s="94">
        <f>IFERROR(VLOOKUP($A97,'J5'!$I$6:$M$35,5,0),"")</f>
        <v>6</v>
      </c>
      <c r="J97" s="94" t="str">
        <f>IFERROR(VLOOKUP($A97,'J6'!$I$6:$M$35,5,0),"")</f>
        <v/>
      </c>
      <c r="K97" s="94" t="str">
        <f>IFERROR(VLOOKUP($A97,'J7'!$I$6:$M$35,5,0),"")</f>
        <v/>
      </c>
      <c r="L97" s="94" t="str">
        <f>IFERROR(VLOOKUP($A97,'J8'!$I$6:$M$35,5,0),"")</f>
        <v/>
      </c>
      <c r="M97" s="94" t="str">
        <f>IFERROR(VLOOKUP($A97,'J9'!$I$6:$M$35,5,0),"")</f>
        <v/>
      </c>
      <c r="N97" s="94" t="str">
        <f>IFERROR(VLOOKUP($A97,'J10'!$I$6:$M$35,5,0),"")</f>
        <v/>
      </c>
      <c r="O97" s="94">
        <f t="shared" si="7"/>
        <v>1</v>
      </c>
      <c r="P97" s="94">
        <f t="shared" si="8"/>
        <v>6</v>
      </c>
      <c r="Q97" s="94">
        <f t="shared" si="9"/>
        <v>87</v>
      </c>
      <c r="R97" s="9"/>
    </row>
    <row r="98" spans="1:18" ht="12.75" x14ac:dyDescent="0.35">
      <c r="A98" s="26" t="s">
        <v>432</v>
      </c>
      <c r="B98" s="94" t="str">
        <f>IFERROR(VLOOKUP($A98,Liste_J!$C$7:$G$234,5,0),"-")</f>
        <v>H</v>
      </c>
      <c r="C98" s="94" t="str">
        <f>IFERROR(VLOOKUP($A98,Liste_J!$C$7:$G$234,4,0),"-")</f>
        <v>Corbuches</v>
      </c>
      <c r="D98" s="94">
        <f>IFERROR(VLOOKUP($A98,Liste_J!$C$7:$G$234,2,0),"-")</f>
        <v>9.9</v>
      </c>
      <c r="E98" s="94" t="str">
        <f>IFERROR(VLOOKUP($A98,'J1'!$I$6:$M$35,5,0),"")</f>
        <v/>
      </c>
      <c r="F98" s="94" t="str">
        <f>IFERROR(VLOOKUP($A98,'J2'!$I$6:$M$35,5,0),"")</f>
        <v/>
      </c>
      <c r="G98" s="94">
        <f>IFERROR(VLOOKUP($A98,'J3'!$I$6:$M$35,5,0),"")</f>
        <v>6</v>
      </c>
      <c r="H98" s="94" t="str">
        <f>IFERROR(VLOOKUP($A98,'J4'!$I$6:$M$35,5,0),"")</f>
        <v/>
      </c>
      <c r="I98" s="94" t="str">
        <f>IFERROR(VLOOKUP($A98,'J5'!$I$6:$M$35,5,0),"")</f>
        <v/>
      </c>
      <c r="J98" s="94" t="str">
        <f>IFERROR(VLOOKUP($A98,'J6'!$I$6:$M$35,5,0),"")</f>
        <v/>
      </c>
      <c r="K98" s="94" t="str">
        <f>IFERROR(VLOOKUP($A98,'J7'!$I$6:$M$35,5,0),"")</f>
        <v/>
      </c>
      <c r="L98" s="94" t="str">
        <f>IFERROR(VLOOKUP($A98,'J8'!$I$6:$M$35,5,0),"")</f>
        <v/>
      </c>
      <c r="M98" s="94" t="str">
        <f>IFERROR(VLOOKUP($A98,'J9'!$I$6:$M$35,5,0),"")</f>
        <v/>
      </c>
      <c r="N98" s="94" t="str">
        <f>IFERROR(VLOOKUP($A98,'J10'!$I$6:$M$35,5,0),"")</f>
        <v/>
      </c>
      <c r="O98" s="94">
        <f t="shared" si="7"/>
        <v>1</v>
      </c>
      <c r="P98" s="94">
        <f t="shared" si="8"/>
        <v>6</v>
      </c>
      <c r="Q98" s="94">
        <f t="shared" si="9"/>
        <v>87</v>
      </c>
      <c r="R98" s="9" t="s">
        <v>296</v>
      </c>
    </row>
    <row r="99" spans="1:18" ht="12.75" x14ac:dyDescent="0.35">
      <c r="A99" s="25" t="s">
        <v>426</v>
      </c>
      <c r="B99" s="94" t="str">
        <f>IFERROR(VLOOKUP($A99,Liste_J!$C$7:$G$234,5,0),"-")</f>
        <v>H</v>
      </c>
      <c r="C99" s="94" t="str">
        <f>IFERROR(VLOOKUP($A99,Liste_J!$C$7:$G$234,4,0),"-")</f>
        <v>ASGAF</v>
      </c>
      <c r="D99" s="94">
        <f>IFERROR(VLOOKUP($A99,Liste_J!$C$7:$G$234,2,0),"-")</f>
        <v>23.2</v>
      </c>
      <c r="E99" s="94" t="str">
        <f>IFERROR(VLOOKUP($A99,'J1'!$I$6:$M$35,5,0),"")</f>
        <v/>
      </c>
      <c r="F99" s="94">
        <f>IFERROR(VLOOKUP($A99,'J2'!$I$6:$M$35,5,0),"")</f>
        <v>5</v>
      </c>
      <c r="G99" s="94" t="str">
        <f>IFERROR(VLOOKUP($A99,'J3'!$I$6:$M$35,5,0),"")</f>
        <v/>
      </c>
      <c r="H99" s="94" t="str">
        <f>IFERROR(VLOOKUP($A99,'J4'!$I$6:$M$35,5,0),"")</f>
        <v/>
      </c>
      <c r="I99" s="94" t="str">
        <f>IFERROR(VLOOKUP($A99,'J5'!$I$6:$M$35,5,0),"")</f>
        <v/>
      </c>
      <c r="J99" s="94" t="str">
        <f>IFERROR(VLOOKUP($A99,'J6'!$I$6:$M$35,5,0),"")</f>
        <v/>
      </c>
      <c r="K99" s="94" t="str">
        <f>IFERROR(VLOOKUP($A99,'J7'!$I$6:$M$35,5,0),"")</f>
        <v/>
      </c>
      <c r="L99" s="94" t="str">
        <f>IFERROR(VLOOKUP($A99,'J8'!$I$6:$M$35,5,0),"")</f>
        <v/>
      </c>
      <c r="M99" s="94" t="str">
        <f>IFERROR(VLOOKUP($A99,'J9'!$I$6:$M$35,5,0),"")</f>
        <v/>
      </c>
      <c r="N99" s="94" t="str">
        <f>IFERROR(VLOOKUP($A99,'J10'!$I$6:$M$35,5,0),"")</f>
        <v/>
      </c>
      <c r="O99" s="94">
        <f t="shared" si="7"/>
        <v>1</v>
      </c>
      <c r="P99" s="94">
        <f t="shared" si="8"/>
        <v>5</v>
      </c>
      <c r="Q99" s="94">
        <f t="shared" si="9"/>
        <v>90</v>
      </c>
      <c r="R99" s="9"/>
    </row>
    <row r="100" spans="1:18" ht="12.75" x14ac:dyDescent="0.35">
      <c r="A100" s="25" t="s">
        <v>212</v>
      </c>
      <c r="B100" s="94" t="str">
        <f>IFERROR(VLOOKUP($A100,Liste_J!$C$7:$G$234,5,0),"-")</f>
        <v>H</v>
      </c>
      <c r="C100" s="94" t="str">
        <f>IFERROR(VLOOKUP($A100,Liste_J!$C$7:$G$234,4,0),"-")</f>
        <v>Chevannes</v>
      </c>
      <c r="D100" s="94">
        <f>IFERROR(VLOOKUP($A100,Liste_J!$C$7:$G$234,2,0),"-")</f>
        <v>25.4</v>
      </c>
      <c r="E100" s="94" t="str">
        <f>IFERROR(VLOOKUP($A100,'J1'!$I$6:$M$35,5,0),"")</f>
        <v/>
      </c>
      <c r="F100" s="94" t="str">
        <f>IFERROR(VLOOKUP($A100,'J2'!$I$6:$M$35,5,0),"")</f>
        <v/>
      </c>
      <c r="G100" s="94" t="str">
        <f>IFERROR(VLOOKUP($A100,'J3'!$I$6:$M$35,5,0),"")</f>
        <v/>
      </c>
      <c r="H100" s="94" t="str">
        <f>IFERROR(VLOOKUP($A100,'J4'!$I$6:$M$35,5,0),"")</f>
        <v/>
      </c>
      <c r="I100" s="94" t="str">
        <f>IFERROR(VLOOKUP($A100,'J5'!$I$6:$M$35,5,0),"")</f>
        <v/>
      </c>
      <c r="J100" s="94" t="str">
        <f>IFERROR(VLOOKUP($A100,'J6'!$I$6:$M$35,5,0),"")</f>
        <v/>
      </c>
      <c r="K100" s="94" t="str">
        <f>IFERROR(VLOOKUP($A100,'J7'!$I$6:$M$35,5,0),"")</f>
        <v/>
      </c>
      <c r="L100" s="94" t="str">
        <f>IFERROR(VLOOKUP($A100,'J8'!$I$6:$M$35,5,0),"")</f>
        <v/>
      </c>
      <c r="M100" s="94">
        <f>IFERROR(VLOOKUP($A100,'J9'!$I$6:$M$35,5,0),"")</f>
        <v>5</v>
      </c>
      <c r="N100" s="94" t="str">
        <f>IFERROR(VLOOKUP($A100,'J10'!$I$6:$M$35,5,0),"")</f>
        <v/>
      </c>
      <c r="O100" s="94">
        <f t="shared" si="7"/>
        <v>1</v>
      </c>
      <c r="P100" s="94">
        <f t="shared" si="8"/>
        <v>5</v>
      </c>
      <c r="Q100" s="94">
        <f t="shared" si="9"/>
        <v>90</v>
      </c>
      <c r="R100" s="9"/>
    </row>
    <row r="101" spans="1:18" ht="12.75" x14ac:dyDescent="0.35">
      <c r="A101" s="688" t="s">
        <v>201</v>
      </c>
      <c r="B101" s="94" t="str">
        <f>IFERROR(VLOOKUP($A101,Liste_J!$C$7:$G$234,5,0),"-")</f>
        <v>H</v>
      </c>
      <c r="C101" s="94" t="str">
        <f>IFERROR(VLOOKUP($A101,Liste_J!$C$7:$G$234,4,0),"-")</f>
        <v>Chevry</v>
      </c>
      <c r="D101" s="94">
        <f>IFERROR(VLOOKUP($A101,Liste_J!$C$7:$G$234,2,0),"-")</f>
        <v>29.8</v>
      </c>
      <c r="E101" s="94" t="str">
        <f>IFERROR(VLOOKUP($A101,'J1'!$I$6:$M$35,5,0),"")</f>
        <v/>
      </c>
      <c r="F101" s="94" t="str">
        <f>IFERROR(VLOOKUP($A101,'J2'!$I$6:$M$35,5,0),"")</f>
        <v/>
      </c>
      <c r="G101" s="94" t="str">
        <f>IFERROR(VLOOKUP($A101,'J3'!$I$6:$M$35,5,0),"")</f>
        <v/>
      </c>
      <c r="H101" s="94">
        <f>IFERROR(VLOOKUP($A101,'J4'!$I$6:$M$35,5,0),"")</f>
        <v>4</v>
      </c>
      <c r="I101" s="94" t="str">
        <f>IFERROR(VLOOKUP($A101,'J5'!$I$6:$M$35,5,0),"")</f>
        <v/>
      </c>
      <c r="J101" s="94" t="str">
        <f>IFERROR(VLOOKUP($A101,'J6'!$I$6:$M$35,5,0),"")</f>
        <v/>
      </c>
      <c r="K101" s="94" t="str">
        <f>IFERROR(VLOOKUP($A101,'J7'!$I$6:$M$35,5,0),"")</f>
        <v/>
      </c>
      <c r="L101" s="94" t="str">
        <f>IFERROR(VLOOKUP($A101,'J8'!$I$6:$M$35,5,0),"")</f>
        <v/>
      </c>
      <c r="M101" s="94" t="str">
        <f>IFERROR(VLOOKUP($A101,'J9'!$I$6:$M$35,5,0),"")</f>
        <v/>
      </c>
      <c r="N101" s="94" t="str">
        <f>IFERROR(VLOOKUP($A101,'J10'!$I$6:$M$35,5,0),"")</f>
        <v/>
      </c>
      <c r="O101" s="94">
        <f t="shared" si="7"/>
        <v>1</v>
      </c>
      <c r="P101" s="94">
        <f t="shared" si="8"/>
        <v>4</v>
      </c>
      <c r="Q101" s="94">
        <f t="shared" si="9"/>
        <v>92</v>
      </c>
      <c r="R101" s="9"/>
    </row>
    <row r="102" spans="1:18" ht="12.75" x14ac:dyDescent="0.35">
      <c r="A102" s="25" t="s">
        <v>286</v>
      </c>
      <c r="B102" s="94" t="str">
        <f>IFERROR(VLOOKUP($A102,Liste_J!$C$7:$G$234,5,0),"-")</f>
        <v>H</v>
      </c>
      <c r="C102" s="94" t="str">
        <f>IFERROR(VLOOKUP($A102,Liste_J!$C$7:$G$234,4,0),"-")</f>
        <v>ASGAF</v>
      </c>
      <c r="D102" s="94">
        <f>IFERROR(VLOOKUP($A102,Liste_J!$C$7:$G$234,2,0),"-")</f>
        <v>31.2</v>
      </c>
      <c r="E102" s="94" t="str">
        <f>IFERROR(VLOOKUP($A102,'J1'!$I$6:$M$35,5,0),"")</f>
        <v/>
      </c>
      <c r="F102" s="94" t="str">
        <f>IFERROR(VLOOKUP($A102,'J2'!$I$6:$M$35,5,0),"")</f>
        <v/>
      </c>
      <c r="G102" s="94" t="str">
        <f>IFERROR(VLOOKUP($A102,'J3'!$I$6:$M$35,5,0),"")</f>
        <v/>
      </c>
      <c r="H102" s="94" t="str">
        <f>IFERROR(VLOOKUP($A102,'J4'!$I$6:$M$35,5,0),"")</f>
        <v/>
      </c>
      <c r="I102" s="94" t="str">
        <f>IFERROR(VLOOKUP($A102,'J5'!$I$6:$M$35,5,0),"")</f>
        <v/>
      </c>
      <c r="J102" s="94">
        <f>IFERROR(VLOOKUP($A102,'J6'!$I$6:$M$35,5,0),"")</f>
        <v>4</v>
      </c>
      <c r="K102" s="94" t="str">
        <f>IFERROR(VLOOKUP($A102,'J7'!$I$6:$M$35,5,0),"")</f>
        <v/>
      </c>
      <c r="L102" s="94" t="str">
        <f>IFERROR(VLOOKUP($A102,'J8'!$I$6:$M$35,5,0),"")</f>
        <v/>
      </c>
      <c r="M102" s="94" t="str">
        <f>IFERROR(VLOOKUP($A102,'J9'!$I$6:$M$35,5,0),"")</f>
        <v/>
      </c>
      <c r="N102" s="94" t="str">
        <f>IFERROR(VLOOKUP($A102,'J10'!$I$6:$M$35,5,0),"")</f>
        <v/>
      </c>
      <c r="O102" s="94">
        <f t="shared" si="7"/>
        <v>1</v>
      </c>
      <c r="P102" s="94">
        <f t="shared" si="8"/>
        <v>4</v>
      </c>
      <c r="Q102" s="94">
        <f t="shared" si="9"/>
        <v>92</v>
      </c>
      <c r="R102" s="9"/>
    </row>
    <row r="103" spans="1:18" ht="12.75" x14ac:dyDescent="0.35">
      <c r="A103" s="25" t="s">
        <v>276</v>
      </c>
      <c r="B103" s="94" t="str">
        <f>IFERROR(VLOOKUP($A103,Liste_J!$C$7:$G$234,5,0),"-")</f>
        <v>H</v>
      </c>
      <c r="C103" s="94" t="str">
        <f>IFERROR(VLOOKUP($A103,Liste_J!$C$7:$G$234,4,0),"-")</f>
        <v>Chevannes</v>
      </c>
      <c r="D103" s="94">
        <f>IFERROR(VLOOKUP($A103,Liste_J!$C$7:$G$234,2,0),"-")</f>
        <v>19.3</v>
      </c>
      <c r="E103" s="94" t="str">
        <f>IFERROR(VLOOKUP($A103,'J1'!$I$6:$M$35,5,0),"")</f>
        <v/>
      </c>
      <c r="F103" s="94" t="str">
        <f>IFERROR(VLOOKUP($A103,'J2'!$I$6:$M$35,5,0),"")</f>
        <v/>
      </c>
      <c r="G103" s="94">
        <f>IFERROR(VLOOKUP($A103,'J3'!$I$6:$M$35,5,0),"")</f>
        <v>4</v>
      </c>
      <c r="H103" s="94" t="str">
        <f>IFERROR(VLOOKUP($A103,'J4'!$I$6:$M$35,5,0),"")</f>
        <v/>
      </c>
      <c r="I103" s="94" t="str">
        <f>IFERROR(VLOOKUP($A103,'J5'!$I$6:$M$35,5,0),"")</f>
        <v/>
      </c>
      <c r="J103" s="94" t="str">
        <f>IFERROR(VLOOKUP($A103,'J6'!$I$6:$M$35,5,0),"")</f>
        <v/>
      </c>
      <c r="K103" s="94" t="str">
        <f>IFERROR(VLOOKUP($A103,'J7'!$I$6:$M$35,5,0),"")</f>
        <v/>
      </c>
      <c r="L103" s="94" t="str">
        <f>IFERROR(VLOOKUP($A103,'J8'!$I$6:$M$35,5,0),"")</f>
        <v/>
      </c>
      <c r="M103" s="94" t="str">
        <f>IFERROR(VLOOKUP($A103,'J9'!$I$6:$M$35,5,0),"")</f>
        <v/>
      </c>
      <c r="N103" s="94" t="str">
        <f>IFERROR(VLOOKUP($A103,'J10'!$I$6:$M$35,5,0),"")</f>
        <v/>
      </c>
      <c r="O103" s="94">
        <f t="shared" si="7"/>
        <v>1</v>
      </c>
      <c r="P103" s="94">
        <f t="shared" si="8"/>
        <v>4</v>
      </c>
      <c r="Q103" s="94">
        <f t="shared" si="9"/>
        <v>92</v>
      </c>
      <c r="R103" s="9"/>
    </row>
    <row r="104" spans="1:18" ht="12.75" x14ac:dyDescent="0.35">
      <c r="A104" s="688" t="s">
        <v>145</v>
      </c>
      <c r="B104" s="94" t="str">
        <f>IFERROR(VLOOKUP($A104,Liste_J!$C$7:$G$234,5,0),"-")</f>
        <v>H</v>
      </c>
      <c r="C104" s="94" t="str">
        <f>IFERROR(VLOOKUP($A104,Liste_J!$C$7:$G$234,4,0),"-")</f>
        <v>Chevry</v>
      </c>
      <c r="D104" s="94">
        <f>IFERROR(VLOOKUP($A104,Liste_J!$C$7:$G$234,2,0),"-")</f>
        <v>20.5</v>
      </c>
      <c r="E104" s="94" t="str">
        <f>IFERROR(VLOOKUP($A104,'J1'!$I$6:$M$35,5,0),"")</f>
        <v/>
      </c>
      <c r="F104" s="94" t="str">
        <f>IFERROR(VLOOKUP($A104,'J2'!$I$6:$M$35,5,0),"")</f>
        <v/>
      </c>
      <c r="G104" s="94" t="str">
        <f>IFERROR(VLOOKUP($A104,'J3'!$I$6:$M$35,5,0),"")</f>
        <v/>
      </c>
      <c r="H104" s="94" t="str">
        <f>IFERROR(VLOOKUP($A104,'J4'!$I$6:$M$35,5,0),"")</f>
        <v/>
      </c>
      <c r="I104" s="94" t="str">
        <f>IFERROR(VLOOKUP($A104,'J5'!$I$6:$M$35,5,0),"")</f>
        <v/>
      </c>
      <c r="J104" s="94" t="str">
        <f>IFERROR(VLOOKUP($A104,'J6'!$I$6:$M$35,5,0),"")</f>
        <v/>
      </c>
      <c r="K104" s="94">
        <f>IFERROR(VLOOKUP($A104,'J7'!$I$6:$M$35,5,0),"")</f>
        <v>2</v>
      </c>
      <c r="L104" s="94" t="str">
        <f>IFERROR(VLOOKUP($A104,'J8'!$I$6:$M$35,5,0),"")</f>
        <v/>
      </c>
      <c r="M104" s="94" t="str">
        <f>IFERROR(VLOOKUP($A104,'J9'!$I$6:$M$35,5,0),"")</f>
        <v/>
      </c>
      <c r="N104" s="94" t="str">
        <f>IFERROR(VLOOKUP($A104,'J10'!$I$6:$M$35,5,0),"")</f>
        <v/>
      </c>
      <c r="O104" s="94">
        <f t="shared" si="7"/>
        <v>1</v>
      </c>
      <c r="P104" s="94">
        <f t="shared" si="8"/>
        <v>2</v>
      </c>
      <c r="Q104" s="94">
        <f t="shared" si="9"/>
        <v>95</v>
      </c>
      <c r="R104" s="9"/>
    </row>
    <row r="105" spans="1:18" ht="12.75" x14ac:dyDescent="0.35">
      <c r="A105" s="688" t="s">
        <v>117</v>
      </c>
      <c r="B105" s="94" t="str">
        <f>IFERROR(VLOOKUP($A105,Liste_J!$C$7:$G$234,5,0),"-")</f>
        <v>H</v>
      </c>
      <c r="C105" s="94" t="str">
        <f>IFERROR(VLOOKUP($A105,Liste_J!$C$7:$G$234,4,0),"-")</f>
        <v>Chevry</v>
      </c>
      <c r="D105" s="94">
        <f>IFERROR(VLOOKUP($A105,Liste_J!$C$7:$G$234,2,0),"-")</f>
        <v>22.5</v>
      </c>
      <c r="E105" s="94" t="str">
        <f>IFERROR(VLOOKUP($A105,'J1'!$I$6:$M$35,5,0),"")</f>
        <v/>
      </c>
      <c r="F105" s="94" t="str">
        <f>IFERROR(VLOOKUP($A105,'J2'!$I$6:$M$35,5,0),"")</f>
        <v/>
      </c>
      <c r="G105" s="94" t="str">
        <f>IFERROR(VLOOKUP($A105,'J3'!$I$6:$M$35,5,0),"")</f>
        <v/>
      </c>
      <c r="H105" s="94" t="str">
        <f>IFERROR(VLOOKUP($A105,'J4'!$I$6:$M$35,5,0),"")</f>
        <v/>
      </c>
      <c r="I105" s="94" t="str">
        <f>IFERROR(VLOOKUP($A105,'J5'!$I$6:$M$35,5,0),"")</f>
        <v/>
      </c>
      <c r="J105" s="94" t="str">
        <f>IFERROR(VLOOKUP($A105,'J6'!$I$6:$M$35,5,0),"")</f>
        <v/>
      </c>
      <c r="K105" s="94">
        <f>IFERROR(VLOOKUP($A105,'J7'!$I$6:$M$35,5,0),"")</f>
        <v>2</v>
      </c>
      <c r="L105" s="94" t="str">
        <f>IFERROR(VLOOKUP($A105,'J8'!$I$6:$M$35,5,0),"")</f>
        <v/>
      </c>
      <c r="M105" s="94" t="str">
        <f>IFERROR(VLOOKUP($A105,'J9'!$I$6:$M$35,5,0),"")</f>
        <v/>
      </c>
      <c r="N105" s="94" t="str">
        <f>IFERROR(VLOOKUP($A105,'J10'!$I$6:$M$35,5,0),"")</f>
        <v/>
      </c>
      <c r="O105" s="94">
        <f t="shared" ref="O105:O136" si="10">COUNTIF(E105:N105,"&lt;100")</f>
        <v>1</v>
      </c>
      <c r="P105" s="94">
        <f t="shared" ref="P105:P136" si="11">IF(B105="H",SUM(E105:N105),0)</f>
        <v>2</v>
      </c>
      <c r="Q105" s="94">
        <f t="shared" ref="Q105:Q136" si="12">RANK(P105,$P$9:$P$199)</f>
        <v>95</v>
      </c>
      <c r="R105" s="9"/>
    </row>
    <row r="106" spans="1:18" ht="12.75" x14ac:dyDescent="0.35">
      <c r="A106" s="25" t="s">
        <v>257</v>
      </c>
      <c r="B106" s="94" t="str">
        <f>IFERROR(VLOOKUP($A106,Liste_J!$C$7:$G$234,5,0),"-")</f>
        <v>H</v>
      </c>
      <c r="C106" s="94" t="str">
        <f>IFERROR(VLOOKUP($A106,Liste_J!$C$7:$G$234,4,0),"-")</f>
        <v>ASGAF</v>
      </c>
      <c r="D106" s="94">
        <f>IFERROR(VLOOKUP($A106,Liste_J!$C$7:$G$234,2,0),"-")</f>
        <v>26</v>
      </c>
      <c r="E106" s="94" t="str">
        <f>IFERROR(VLOOKUP($A106,'J1'!$I$6:$M$35,5,0),"")</f>
        <v/>
      </c>
      <c r="F106" s="94" t="str">
        <f>IFERROR(VLOOKUP($A106,'J2'!$I$6:$M$35,5,0),"")</f>
        <v/>
      </c>
      <c r="G106" s="94" t="str">
        <f>IFERROR(VLOOKUP($A106,'J3'!$I$6:$M$35,5,0),"")</f>
        <v/>
      </c>
      <c r="H106" s="94" t="str">
        <f>IFERROR(VLOOKUP($A106,'J4'!$I$6:$M$35,5,0),"")</f>
        <v/>
      </c>
      <c r="I106" s="94" t="str">
        <f>IFERROR(VLOOKUP($A106,'J5'!$I$6:$M$35,5,0),"")</f>
        <v/>
      </c>
      <c r="J106" s="94">
        <f>IFERROR(VLOOKUP($A106,'J6'!$I$6:$M$35,5,0),"")</f>
        <v>2</v>
      </c>
      <c r="K106" s="94" t="str">
        <f>IFERROR(VLOOKUP($A106,'J7'!$I$6:$M$35,5,0),"")</f>
        <v/>
      </c>
      <c r="L106" s="94" t="str">
        <f>IFERROR(VLOOKUP($A106,'J8'!$I$6:$M$35,5,0),"")</f>
        <v/>
      </c>
      <c r="M106" s="94" t="str">
        <f>IFERROR(VLOOKUP($A106,'J9'!$I$6:$M$35,5,0),"")</f>
        <v/>
      </c>
      <c r="N106" s="94" t="str">
        <f>IFERROR(VLOOKUP($A106,'J10'!$I$6:$M$35,5,0),"")</f>
        <v/>
      </c>
      <c r="O106" s="94">
        <f t="shared" si="10"/>
        <v>1</v>
      </c>
      <c r="P106" s="94">
        <f t="shared" si="11"/>
        <v>2</v>
      </c>
      <c r="Q106" s="94">
        <f t="shared" si="12"/>
        <v>95</v>
      </c>
      <c r="R106" s="9"/>
    </row>
    <row r="107" spans="1:18" ht="12.75" x14ac:dyDescent="0.35">
      <c r="A107" s="25" t="s">
        <v>215</v>
      </c>
      <c r="B107" s="94" t="str">
        <f>IFERROR(VLOOKUP($A107,Liste_J!$C$7:$G$234,5,0),"-")</f>
        <v>H</v>
      </c>
      <c r="C107" s="94" t="str">
        <f>IFERROR(VLOOKUP($A107,Liste_J!$C$7:$G$234,4,0),"-")</f>
        <v>Chevannes</v>
      </c>
      <c r="D107" s="94">
        <f>IFERROR(VLOOKUP($A107,Liste_J!$C$7:$G$234,2,0),"-")</f>
        <v>17.899999999999999</v>
      </c>
      <c r="E107" s="94" t="str">
        <f>IFERROR(VLOOKUP($A107,'J1'!$I$6:$M$35,5,0),"")</f>
        <v/>
      </c>
      <c r="F107" s="94" t="str">
        <f>IFERROR(VLOOKUP($A107,'J2'!$I$6:$M$35,5,0),"")</f>
        <v/>
      </c>
      <c r="G107" s="94">
        <f>IFERROR(VLOOKUP($A107,'J3'!$I$6:$M$35,5,0),"")</f>
        <v>2</v>
      </c>
      <c r="H107" s="94" t="str">
        <f>IFERROR(VLOOKUP($A107,'J4'!$I$6:$M$35,5,0),"")</f>
        <v/>
      </c>
      <c r="I107" s="94" t="str">
        <f>IFERROR(VLOOKUP($A107,'J5'!$I$6:$M$35,5,0),"")</f>
        <v/>
      </c>
      <c r="J107" s="94" t="str">
        <f>IFERROR(VLOOKUP($A107,'J6'!$I$6:$M$35,5,0),"")</f>
        <v/>
      </c>
      <c r="K107" s="94" t="str">
        <f>IFERROR(VLOOKUP($A107,'J7'!$I$6:$M$35,5,0),"")</f>
        <v/>
      </c>
      <c r="L107" s="94" t="str">
        <f>IFERROR(VLOOKUP($A107,'J8'!$I$6:$M$35,5,0),"")</f>
        <v/>
      </c>
      <c r="M107" s="94" t="str">
        <f>IFERROR(VLOOKUP($A107,'J9'!$I$6:$M$35,5,0),"")</f>
        <v/>
      </c>
      <c r="N107" s="94" t="str">
        <f>IFERROR(VLOOKUP($A107,'J10'!$I$6:$M$35,5,0),"")</f>
        <v/>
      </c>
      <c r="O107" s="94">
        <f t="shared" si="10"/>
        <v>1</v>
      </c>
      <c r="P107" s="94">
        <f t="shared" si="11"/>
        <v>2</v>
      </c>
      <c r="Q107" s="94">
        <f t="shared" si="12"/>
        <v>95</v>
      </c>
      <c r="R107" s="9"/>
    </row>
    <row r="108" spans="1:18" ht="12.75" x14ac:dyDescent="0.35">
      <c r="A108" s="26" t="s">
        <v>346</v>
      </c>
      <c r="B108" s="94" t="str">
        <f>IFERROR(VLOOKUP($A108,Liste_J!$C$7:$G$234,5,0),"-")</f>
        <v>H</v>
      </c>
      <c r="C108" s="94" t="str">
        <f>IFERROR(VLOOKUP($A108,Liste_J!$C$7:$G$234,4,0),"-")</f>
        <v>Chevannes</v>
      </c>
      <c r="D108" s="94">
        <f>IFERROR(VLOOKUP($A108,Liste_J!$C$7:$G$234,2,0),"-")</f>
        <v>19.8</v>
      </c>
      <c r="E108" s="94" t="str">
        <f>IFERROR(VLOOKUP($A108,'J1'!$I$6:$M$35,5,0),"")</f>
        <v/>
      </c>
      <c r="F108" s="94" t="str">
        <f>IFERROR(VLOOKUP($A108,'J2'!$I$6:$M$35,5,0),"")</f>
        <v/>
      </c>
      <c r="G108" s="94">
        <f>IFERROR(VLOOKUP($A108,'J3'!$I$6:$M$35,5,0),"")</f>
        <v>2</v>
      </c>
      <c r="H108" s="94" t="str">
        <f>IFERROR(VLOOKUP($A108,'J4'!$I$6:$M$35,5,0),"")</f>
        <v/>
      </c>
      <c r="I108" s="94" t="str">
        <f>IFERROR(VLOOKUP($A108,'J5'!$I$6:$M$35,5,0),"")</f>
        <v/>
      </c>
      <c r="J108" s="94" t="str">
        <f>IFERROR(VLOOKUP($A108,'J6'!$I$6:$M$35,5,0),"")</f>
        <v/>
      </c>
      <c r="K108" s="94" t="str">
        <f>IFERROR(VLOOKUP($A108,'J7'!$I$6:$M$35,5,0),"")</f>
        <v/>
      </c>
      <c r="L108" s="94" t="str">
        <f>IFERROR(VLOOKUP($A108,'J8'!$I$6:$M$35,5,0),"")</f>
        <v/>
      </c>
      <c r="M108" s="94" t="str">
        <f>IFERROR(VLOOKUP($A108,'J9'!$I$6:$M$35,5,0),"")</f>
        <v/>
      </c>
      <c r="N108" s="94" t="str">
        <f>IFERROR(VLOOKUP($A108,'J10'!$I$6:$M$35,5,0),"")</f>
        <v/>
      </c>
      <c r="O108" s="94">
        <f t="shared" si="10"/>
        <v>1</v>
      </c>
      <c r="P108" s="94">
        <f t="shared" si="11"/>
        <v>2</v>
      </c>
      <c r="Q108" s="94">
        <f t="shared" si="12"/>
        <v>95</v>
      </c>
      <c r="R108" s="9"/>
    </row>
    <row r="109" spans="1:18" ht="12.75" x14ac:dyDescent="0.35">
      <c r="A109" s="25" t="s">
        <v>119</v>
      </c>
      <c r="B109" s="94" t="str">
        <f>IFERROR(VLOOKUP($A109,Liste_J!$C$7:$G$234,5,0),"-")</f>
        <v>H</v>
      </c>
      <c r="C109" s="94" t="str">
        <f>IFERROR(VLOOKUP($A109,Liste_J!$C$7:$G$234,4,0),"-")</f>
        <v>Chevannes</v>
      </c>
      <c r="D109" s="94">
        <f>IFERROR(VLOOKUP($A109,Liste_J!$C$7:$G$234,2,0),"-")</f>
        <v>21.7</v>
      </c>
      <c r="E109" s="94" t="str">
        <f>IFERROR(VLOOKUP($A109,'J1'!$I$6:$M$35,5,0),"")</f>
        <v/>
      </c>
      <c r="F109" s="94">
        <f>IFERROR(VLOOKUP($A109,'J2'!$I$6:$M$35,5,0),"")</f>
        <v>2</v>
      </c>
      <c r="G109" s="94" t="str">
        <f>IFERROR(VLOOKUP($A109,'J3'!$I$6:$M$35,5,0),"")</f>
        <v/>
      </c>
      <c r="H109" s="94" t="str">
        <f>IFERROR(VLOOKUP($A109,'J4'!$I$6:$M$35,5,0),"")</f>
        <v/>
      </c>
      <c r="I109" s="94" t="str">
        <f>IFERROR(VLOOKUP($A109,'J5'!$I$6:$M$35,5,0),"")</f>
        <v/>
      </c>
      <c r="J109" s="94" t="str">
        <f>IFERROR(VLOOKUP($A109,'J6'!$I$6:$M$35,5,0),"")</f>
        <v/>
      </c>
      <c r="K109" s="94" t="str">
        <f>IFERROR(VLOOKUP($A109,'J7'!$I$6:$M$35,5,0),"")</f>
        <v/>
      </c>
      <c r="L109" s="94" t="str">
        <f>IFERROR(VLOOKUP($A109,'J8'!$I$6:$M$35,5,0),"")</f>
        <v/>
      </c>
      <c r="M109" s="94" t="str">
        <f>IFERROR(VLOOKUP($A109,'J9'!$I$6:$M$35,5,0),"")</f>
        <v/>
      </c>
      <c r="N109" s="94" t="str">
        <f>IFERROR(VLOOKUP($A109,'J10'!$I$6:$M$35,5,0),"")</f>
        <v/>
      </c>
      <c r="O109" s="94">
        <f t="shared" si="10"/>
        <v>1</v>
      </c>
      <c r="P109" s="94">
        <f t="shared" si="11"/>
        <v>2</v>
      </c>
      <c r="Q109" s="94">
        <f t="shared" si="12"/>
        <v>95</v>
      </c>
      <c r="R109" s="9"/>
    </row>
    <row r="110" spans="1:18" ht="12.75" x14ac:dyDescent="0.35">
      <c r="A110" s="688" t="s">
        <v>251</v>
      </c>
      <c r="B110" s="94" t="str">
        <f>IFERROR(VLOOKUP($A110,Liste_J!$C$7:$G$234,5,0),"-")</f>
        <v>H</v>
      </c>
      <c r="C110" s="94" t="str">
        <f>IFERROR(VLOOKUP($A110,Liste_J!$C$7:$G$234,4,0),"-")</f>
        <v>Réveillon</v>
      </c>
      <c r="D110" s="94">
        <f>IFERROR(VLOOKUP($A110,Liste_J!$C$7:$G$234,2,0),"-")</f>
        <v>26.7</v>
      </c>
      <c r="E110" s="94">
        <f>IFERROR(VLOOKUP($A110,'J1'!$I$6:$M$35,5,0),"")</f>
        <v>2</v>
      </c>
      <c r="F110" s="94" t="str">
        <f>IFERROR(VLOOKUP($A110,'J2'!$I$6:$M$35,5,0),"")</f>
        <v/>
      </c>
      <c r="G110" s="94" t="str">
        <f>IFERROR(VLOOKUP($A110,'J3'!$I$6:$M$35,5,0),"")</f>
        <v/>
      </c>
      <c r="H110" s="94" t="str">
        <f>IFERROR(VLOOKUP($A110,'J4'!$I$6:$M$35,5,0),"")</f>
        <v/>
      </c>
      <c r="I110" s="94" t="str">
        <f>IFERROR(VLOOKUP($A110,'J5'!$I$6:$M$35,5,0),"")</f>
        <v/>
      </c>
      <c r="J110" s="94" t="str">
        <f>IFERROR(VLOOKUP($A110,'J6'!$I$6:$M$35,5,0),"")</f>
        <v/>
      </c>
      <c r="K110" s="94" t="str">
        <f>IFERROR(VLOOKUP($A110,'J7'!$I$6:$M$35,5,0),"")</f>
        <v/>
      </c>
      <c r="L110" s="94" t="str">
        <f>IFERROR(VLOOKUP($A110,'J8'!$I$6:$M$35,5,0),"")</f>
        <v/>
      </c>
      <c r="M110" s="94" t="str">
        <f>IFERROR(VLOOKUP($A110,'J9'!$I$6:$M$35,5,0),"")</f>
        <v/>
      </c>
      <c r="N110" s="94" t="str">
        <f>IFERROR(VLOOKUP($A110,'J10'!$I$6:$M$35,5,0),"")</f>
        <v/>
      </c>
      <c r="O110" s="94">
        <f t="shared" si="10"/>
        <v>1</v>
      </c>
      <c r="P110" s="94">
        <f t="shared" si="11"/>
        <v>2</v>
      </c>
      <c r="Q110" s="94">
        <f t="shared" si="12"/>
        <v>95</v>
      </c>
      <c r="R110" s="9"/>
    </row>
    <row r="111" spans="1:18" ht="12.75" x14ac:dyDescent="0.35">
      <c r="A111" s="26" t="s">
        <v>479</v>
      </c>
      <c r="B111" s="94" t="str">
        <f>IFERROR(VLOOKUP($A111,Liste_J!$C$7:$G$234,5,0),"-")</f>
        <v>H</v>
      </c>
      <c r="C111" s="94" t="str">
        <f>IFERROR(VLOOKUP($A111,Liste_J!$C$7:$G$234,4,0),"-")</f>
        <v>Chevannes</v>
      </c>
      <c r="D111" s="94">
        <f>IFERROR(VLOOKUP($A111,Liste_J!$C$7:$G$234,2,0),"-")</f>
        <v>25</v>
      </c>
      <c r="E111" s="94" t="str">
        <f>IFERROR(VLOOKUP($A111,'J1'!$I$6:$M$35,5,0),"")</f>
        <v/>
      </c>
      <c r="F111" s="94" t="str">
        <f>IFERROR(VLOOKUP($A111,'J2'!$I$6:$M$35,5,0),"")</f>
        <v/>
      </c>
      <c r="G111" s="94" t="str">
        <f>IFERROR(VLOOKUP($A111,'J3'!$I$6:$M$35,5,0),"")</f>
        <v/>
      </c>
      <c r="H111" s="94" t="str">
        <f>IFERROR(VLOOKUP($A111,'J4'!$I$6:$M$35,5,0),"")</f>
        <v/>
      </c>
      <c r="I111" s="94" t="str">
        <f>IFERROR(VLOOKUP($A111,'J5'!$I$6:$M$35,5,0),"")</f>
        <v/>
      </c>
      <c r="J111" s="94" t="str">
        <f>IFERROR(VLOOKUP($A111,'J6'!$I$6:$M$35,5,0),"")</f>
        <v/>
      </c>
      <c r="K111" s="94" t="str">
        <f>IFERROR(VLOOKUP($A111,'J7'!$I$6:$M$35,5,0),"")</f>
        <v/>
      </c>
      <c r="L111" s="94" t="str">
        <f>IFERROR(VLOOKUP($A111,'J8'!$I$6:$M$35,5,0),"")</f>
        <v/>
      </c>
      <c r="M111" s="94">
        <f>IFERROR(VLOOKUP($A111,'J9'!$I$6:$M$35,5,0),"")</f>
        <v>2</v>
      </c>
      <c r="N111" s="94" t="str">
        <f>IFERROR(VLOOKUP($A111,'J10'!$I$6:$M$35,5,0),"")</f>
        <v/>
      </c>
      <c r="O111" s="94">
        <f t="shared" si="10"/>
        <v>1</v>
      </c>
      <c r="P111" s="94">
        <f t="shared" si="11"/>
        <v>2</v>
      </c>
      <c r="Q111" s="94">
        <f t="shared" si="12"/>
        <v>95</v>
      </c>
      <c r="R111" s="9"/>
    </row>
    <row r="112" spans="1:18" ht="12.75" x14ac:dyDescent="0.35">
      <c r="A112" s="25" t="s">
        <v>277</v>
      </c>
      <c r="B112" s="94" t="str">
        <f>IFERROR(VLOOKUP($A112,Liste_J!$C$7:$G$234,5,0),"-")</f>
        <v>H</v>
      </c>
      <c r="C112" s="94" t="str">
        <f>IFERROR(VLOOKUP($A112,Liste_J!$C$7:$G$234,4,0),"-")</f>
        <v>ASGAF</v>
      </c>
      <c r="D112" s="94">
        <f>IFERROR(VLOOKUP($A112,Liste_J!$C$7:$G$234,2,0),"-")</f>
        <v>30.2</v>
      </c>
      <c r="E112" s="94" t="str">
        <f>IFERROR(VLOOKUP($A112,'J1'!$I$6:$M$35,5,0),"")</f>
        <v/>
      </c>
      <c r="F112" s="94">
        <f>IFERROR(VLOOKUP($A112,'J2'!$I$6:$M$35,5,0),"")</f>
        <v>1</v>
      </c>
      <c r="G112" s="94" t="str">
        <f>IFERROR(VLOOKUP($A112,'J3'!$I$6:$M$35,5,0),"")</f>
        <v/>
      </c>
      <c r="H112" s="94" t="str">
        <f>IFERROR(VLOOKUP($A112,'J4'!$I$6:$M$35,5,0),"")</f>
        <v/>
      </c>
      <c r="I112" s="94" t="str">
        <f>IFERROR(VLOOKUP($A112,'J5'!$I$6:$M$35,5,0),"")</f>
        <v/>
      </c>
      <c r="J112" s="94" t="str">
        <f>IFERROR(VLOOKUP($A112,'J6'!$I$6:$M$35,5,0),"")</f>
        <v/>
      </c>
      <c r="K112" s="94" t="str">
        <f>IFERROR(VLOOKUP($A112,'J7'!$I$6:$M$35,5,0),"")</f>
        <v/>
      </c>
      <c r="L112" s="94" t="str">
        <f>IFERROR(VLOOKUP($A112,'J8'!$I$6:$M$35,5,0),"")</f>
        <v/>
      </c>
      <c r="M112" s="94" t="str">
        <f>IFERROR(VLOOKUP($A112,'J9'!$I$6:$M$35,5,0),"")</f>
        <v/>
      </c>
      <c r="N112" s="94" t="str">
        <f>IFERROR(VLOOKUP($A112,'J10'!$I$6:$M$35,5,0),"")</f>
        <v/>
      </c>
      <c r="O112" s="94">
        <f t="shared" si="10"/>
        <v>1</v>
      </c>
      <c r="P112" s="94">
        <f t="shared" si="11"/>
        <v>1</v>
      </c>
      <c r="Q112" s="94">
        <f t="shared" si="12"/>
        <v>103</v>
      </c>
      <c r="R112" s="9"/>
    </row>
    <row r="113" spans="1:18" ht="12.75" x14ac:dyDescent="0.35">
      <c r="A113" s="688" t="s">
        <v>301</v>
      </c>
      <c r="B113" s="94" t="str">
        <f>IFERROR(VLOOKUP($A113,Liste_J!$C$7:$G$234,5,0),"-")</f>
        <v>H</v>
      </c>
      <c r="C113" s="94" t="str">
        <f>IFERROR(VLOOKUP($A113,Liste_J!$C$7:$G$234,4,0),"-")</f>
        <v>ASGAF</v>
      </c>
      <c r="D113" s="94">
        <f>IFERROR(VLOOKUP($A113,Liste_J!$C$7:$G$234,2,0),"-")</f>
        <v>38.9</v>
      </c>
      <c r="E113" s="94" t="str">
        <f>IFERROR(VLOOKUP($A113,'J1'!$I$6:$M$35,5,0),"")</f>
        <v/>
      </c>
      <c r="F113" s="742">
        <f>IFERROR(VLOOKUP($A113,'J2'!$I$6:$M$35,5,0),"")</f>
        <v>0</v>
      </c>
      <c r="G113" s="94" t="str">
        <f>IFERROR(VLOOKUP($A113,'J3'!$I$6:$M$35,5,0),"")</f>
        <v/>
      </c>
      <c r="H113" s="94" t="str">
        <f>IFERROR(VLOOKUP($A113,'J4'!$I$6:$M$35,5,0),"")</f>
        <v/>
      </c>
      <c r="I113" s="94" t="str">
        <f>IFERROR(VLOOKUP($A113,'J5'!$I$6:$M$35,5,0),"")</f>
        <v/>
      </c>
      <c r="J113" s="94" t="str">
        <f>IFERROR(VLOOKUP($A113,'J6'!$I$6:$M$35,5,0),"")</f>
        <v/>
      </c>
      <c r="K113" s="94"/>
      <c r="L113" s="94"/>
      <c r="M113" s="751" t="s">
        <v>482</v>
      </c>
      <c r="N113" s="94"/>
      <c r="O113" s="94">
        <f t="shared" si="10"/>
        <v>1</v>
      </c>
      <c r="P113" s="94">
        <f t="shared" si="11"/>
        <v>0</v>
      </c>
      <c r="Q113" s="94">
        <f t="shared" si="12"/>
        <v>104</v>
      </c>
      <c r="R113" s="9"/>
    </row>
    <row r="114" spans="1:18" ht="12.75" x14ac:dyDescent="0.35">
      <c r="A114" s="688" t="s">
        <v>438</v>
      </c>
      <c r="B114" s="94" t="str">
        <f>IFERROR(VLOOKUP($A114,Liste_J!$C$7:$G$234,5,0),"-")</f>
        <v>H</v>
      </c>
      <c r="C114" s="94" t="str">
        <f>IFERROR(VLOOKUP($A114,Liste_J!$C$7:$G$234,4,0),"-")</f>
        <v>Chevry</v>
      </c>
      <c r="D114" s="94">
        <f>IFERROR(VLOOKUP($A114,Liste_J!$C$7:$G$234,2,0),"-")</f>
        <v>37.700000000000003</v>
      </c>
      <c r="E114" s="94" t="str">
        <f>IFERROR(VLOOKUP($A114,'J1'!$I$6:$M$35,5,0),"")</f>
        <v/>
      </c>
      <c r="F114" s="94" t="str">
        <f>IFERROR(VLOOKUP($A114,'J2'!$I$6:$M$35,5,0),"")</f>
        <v/>
      </c>
      <c r="G114" s="94" t="str">
        <f>IFERROR(VLOOKUP($A114,'J3'!$I$6:$M$35,5,0),"")</f>
        <v/>
      </c>
      <c r="H114" s="94">
        <f>IFERROR(VLOOKUP($A114,'J4'!$I$6:$M$35,5,0),"")</f>
        <v>0</v>
      </c>
      <c r="I114" s="94" t="str">
        <f>IFERROR(VLOOKUP($A114,'J5'!$I$6:$M$35,5,0),"")</f>
        <v/>
      </c>
      <c r="J114" s="94" t="str">
        <f>IFERROR(VLOOKUP($A114,'J6'!$I$6:$M$35,5,0),"")</f>
        <v/>
      </c>
      <c r="K114" s="751" t="s">
        <v>481</v>
      </c>
      <c r="L114" s="94" t="str">
        <f>IFERROR(VLOOKUP($A114,'J8'!$I$6:$M$35,5,0),"")</f>
        <v/>
      </c>
      <c r="M114" s="94" t="str">
        <f>IFERROR(VLOOKUP($A114,'J9'!$I$6:$M$35,5,0),"")</f>
        <v/>
      </c>
      <c r="N114" s="94" t="str">
        <f>IFERROR(VLOOKUP($A114,'J10'!$I$6:$M$35,5,0),"")</f>
        <v/>
      </c>
      <c r="O114" s="94">
        <f t="shared" si="10"/>
        <v>1</v>
      </c>
      <c r="P114" s="94">
        <f t="shared" si="11"/>
        <v>0</v>
      </c>
      <c r="Q114" s="94">
        <f t="shared" si="12"/>
        <v>104</v>
      </c>
      <c r="R114" s="9"/>
    </row>
    <row r="115" spans="1:18" ht="12.75" x14ac:dyDescent="0.35">
      <c r="A115" s="25" t="s">
        <v>404</v>
      </c>
      <c r="B115" s="94" t="str">
        <f>IFERROR(VLOOKUP($A115,Liste_J!$C$7:$G$234,5,0),"-")</f>
        <v>H</v>
      </c>
      <c r="C115" s="94" t="str">
        <f>IFERROR(VLOOKUP($A115,Liste_J!$C$7:$G$234,4,0),"-")</f>
        <v>ASGAF</v>
      </c>
      <c r="D115" s="94">
        <f>IFERROR(VLOOKUP($A115,Liste_J!$C$7:$G$234,2,0),"-")</f>
        <v>25.8</v>
      </c>
      <c r="E115" s="94" t="str">
        <f>IFERROR(VLOOKUP($A115,'J1'!$I$6:$M$35,5,0),"")</f>
        <v/>
      </c>
      <c r="F115" s="94" t="str">
        <f>IFERROR(VLOOKUP($A115,'J2'!$I$6:$M$35,5,0),"")</f>
        <v/>
      </c>
      <c r="G115" s="94" t="str">
        <f>IFERROR(VLOOKUP($A115,'J3'!$I$6:$M$35,5,0),"")</f>
        <v/>
      </c>
      <c r="H115" s="94" t="str">
        <f>IFERROR(VLOOKUP($A115,'J4'!$I$6:$M$35,5,0),"")</f>
        <v/>
      </c>
      <c r="I115" s="94" t="str">
        <f>IFERROR(VLOOKUP($A115,'J5'!$I$6:$M$35,5,0),"")</f>
        <v/>
      </c>
      <c r="J115" s="94" t="str">
        <f>IFERROR(VLOOKUP($A115,'J6'!$I$6:$M$35,5,0),"")</f>
        <v/>
      </c>
      <c r="K115" s="94" t="str">
        <f>IFERROR(VLOOKUP($A115,'J7'!$I$6:$M$35,5,0),"")</f>
        <v/>
      </c>
      <c r="L115" s="94" t="str">
        <f>IFERROR(VLOOKUP($A115,'J8'!$I$6:$M$35,5,0),"")</f>
        <v/>
      </c>
      <c r="M115" s="94" t="str">
        <f>IFERROR(VLOOKUP($A115,'J9'!$I$6:$M$35,5,0),"")</f>
        <v/>
      </c>
      <c r="N115" s="94" t="str">
        <f>IFERROR(VLOOKUP($A115,'J10'!$I$6:$M$35,5,0),"")</f>
        <v/>
      </c>
      <c r="O115" s="94">
        <f t="shared" si="10"/>
        <v>0</v>
      </c>
      <c r="P115" s="94">
        <f t="shared" si="11"/>
        <v>0</v>
      </c>
      <c r="Q115" s="94">
        <f t="shared" si="12"/>
        <v>104</v>
      </c>
      <c r="R115" s="9"/>
    </row>
    <row r="116" spans="1:18" ht="12.75" x14ac:dyDescent="0.35">
      <c r="A116" s="26" t="s">
        <v>405</v>
      </c>
      <c r="B116" s="94" t="str">
        <f>IFERROR(VLOOKUP($A116,Liste_J!$C$7:$G$234,5,0),"-")</f>
        <v>F</v>
      </c>
      <c r="C116" s="94" t="str">
        <f>IFERROR(VLOOKUP($A116,Liste_J!$C$7:$G$234,4,0),"-")</f>
        <v>Réveillon</v>
      </c>
      <c r="D116" s="94">
        <f>IFERROR(VLOOKUP($A116,Liste_J!$C$7:$G$234,2,0),"-")</f>
        <v>27.1</v>
      </c>
      <c r="E116" s="94" t="str">
        <f>IFERROR(VLOOKUP($A116,'J1'!$I$6:$M$35,5,0),"")</f>
        <v/>
      </c>
      <c r="F116" s="94" t="str">
        <f>IFERROR(VLOOKUP($A116,'J2'!$I$6:$M$35,5,0),"")</f>
        <v/>
      </c>
      <c r="G116" s="94" t="str">
        <f>IFERROR(VLOOKUP($A116,'J3'!$I$6:$M$35,5,0),"")</f>
        <v/>
      </c>
      <c r="H116" s="94" t="str">
        <f>IFERROR(VLOOKUP($A116,'J4'!$I$6:$M$35,5,0),"")</f>
        <v/>
      </c>
      <c r="I116" s="94" t="str">
        <f>IFERROR(VLOOKUP($A116,'J5'!$I$6:$M$35,5,0),"")</f>
        <v/>
      </c>
      <c r="J116" s="94" t="str">
        <f>IFERROR(VLOOKUP($A116,'J6'!$I$6:$M$35,5,0),"")</f>
        <v/>
      </c>
      <c r="K116" s="94" t="str">
        <f>IFERROR(VLOOKUP($A116,'J7'!$I$6:$M$35,5,0),"")</f>
        <v/>
      </c>
      <c r="L116" s="94" t="str">
        <f>IFERROR(VLOOKUP($A116,'J8'!$I$6:$M$35,5,0),"")</f>
        <v/>
      </c>
      <c r="M116" s="94" t="str">
        <f>IFERROR(VLOOKUP($A116,'J9'!$I$6:$M$35,5,0),"")</f>
        <v/>
      </c>
      <c r="N116" s="94" t="str">
        <f>IFERROR(VLOOKUP($A116,'J10'!$I$6:$M$35,5,0),"")</f>
        <v/>
      </c>
      <c r="O116" s="94">
        <f t="shared" si="10"/>
        <v>0</v>
      </c>
      <c r="P116" s="94">
        <f t="shared" si="11"/>
        <v>0</v>
      </c>
      <c r="Q116" s="94">
        <f t="shared" si="12"/>
        <v>104</v>
      </c>
      <c r="R116" s="9"/>
    </row>
    <row r="117" spans="1:18" ht="12.75" x14ac:dyDescent="0.35">
      <c r="A117" s="26" t="s">
        <v>406</v>
      </c>
      <c r="B117" s="94" t="str">
        <f>IFERROR(VLOOKUP($A117,Liste_J!$C$7:$G$234,5,0),"-")</f>
        <v>H</v>
      </c>
      <c r="C117" s="94" t="str">
        <f>IFERROR(VLOOKUP($A117,Liste_J!$C$7:$G$234,4,0),"-")</f>
        <v>Réveillon</v>
      </c>
      <c r="D117" s="94">
        <f>IFERROR(VLOOKUP($A117,Liste_J!$C$7:$G$234,2,0),"-")</f>
        <v>13.6</v>
      </c>
      <c r="E117" s="94" t="str">
        <f>IFERROR(VLOOKUP($A117,'J1'!$I$6:$M$35,5,0),"")</f>
        <v/>
      </c>
      <c r="F117" s="94" t="str">
        <f>IFERROR(VLOOKUP($A117,'J2'!$I$6:$M$35,5,0),"")</f>
        <v/>
      </c>
      <c r="G117" s="94" t="str">
        <f>IFERROR(VLOOKUP($A117,'J3'!$I$6:$M$35,5,0),"")</f>
        <v/>
      </c>
      <c r="H117" s="94" t="str">
        <f>IFERROR(VLOOKUP($A117,'J4'!$I$6:$M$35,5,0),"")</f>
        <v/>
      </c>
      <c r="I117" s="94" t="str">
        <f>IFERROR(VLOOKUP($A117,'J5'!$I$6:$M$35,5,0),"")</f>
        <v/>
      </c>
      <c r="J117" s="94" t="str">
        <f>IFERROR(VLOOKUP($A117,'J6'!$I$6:$M$35,5,0),"")</f>
        <v/>
      </c>
      <c r="K117" s="94" t="str">
        <f>IFERROR(VLOOKUP($A117,'J7'!$I$6:$M$35,5,0),"")</f>
        <v/>
      </c>
      <c r="L117" s="94" t="str">
        <f>IFERROR(VLOOKUP($A117,'J8'!$I$6:$M$35,5,0),"")</f>
        <v/>
      </c>
      <c r="M117" s="94" t="str">
        <f>IFERROR(VLOOKUP($A117,'J9'!$I$6:$M$35,5,0),"")</f>
        <v/>
      </c>
      <c r="N117" s="94" t="str">
        <f>IFERROR(VLOOKUP($A117,'J10'!$I$6:$M$35,5,0),"")</f>
        <v/>
      </c>
      <c r="O117" s="94">
        <f t="shared" si="10"/>
        <v>0</v>
      </c>
      <c r="P117" s="94">
        <f t="shared" si="11"/>
        <v>0</v>
      </c>
      <c r="Q117" s="94">
        <f t="shared" si="12"/>
        <v>104</v>
      </c>
      <c r="R117" s="9"/>
    </row>
    <row r="118" spans="1:18" ht="12.75" x14ac:dyDescent="0.35">
      <c r="A118" s="25" t="s">
        <v>159</v>
      </c>
      <c r="B118" s="94" t="str">
        <f>IFERROR(VLOOKUP($A118,Liste_J!$C$7:$G$234,5,0),"-")</f>
        <v>H</v>
      </c>
      <c r="C118" s="94" t="str">
        <f>IFERROR(VLOOKUP($A118,Liste_J!$C$7:$G$234,4,0),"-")</f>
        <v>Chevannes</v>
      </c>
      <c r="D118" s="94">
        <f>IFERROR(VLOOKUP($A118,Liste_J!$C$7:$G$234,2,0),"-")</f>
        <v>21.8</v>
      </c>
      <c r="E118" s="94" t="str">
        <f>IFERROR(VLOOKUP($A118,'J1'!$I$6:$M$35,5,0),"")</f>
        <v/>
      </c>
      <c r="F118" s="94" t="str">
        <f>IFERROR(VLOOKUP($A118,'J2'!$I$6:$M$35,5,0),"")</f>
        <v/>
      </c>
      <c r="G118" s="94" t="str">
        <f>IFERROR(VLOOKUP($A118,'J3'!$I$6:$M$35,5,0),"")</f>
        <v/>
      </c>
      <c r="H118" s="94" t="str">
        <f>IFERROR(VLOOKUP($A118,'J4'!$I$6:$M$35,5,0),"")</f>
        <v/>
      </c>
      <c r="I118" s="94" t="str">
        <f>IFERROR(VLOOKUP($A118,'J5'!$I$6:$M$35,5,0),"")</f>
        <v/>
      </c>
      <c r="J118" s="94" t="str">
        <f>IFERROR(VLOOKUP($A118,'J6'!$I$6:$M$35,5,0),"")</f>
        <v/>
      </c>
      <c r="K118" s="94" t="str">
        <f>IFERROR(VLOOKUP($A118,'J7'!$I$6:$M$35,5,0),"")</f>
        <v/>
      </c>
      <c r="L118" s="94" t="str">
        <f>IFERROR(VLOOKUP($A118,'J8'!$I$6:$M$35,5,0),"")</f>
        <v/>
      </c>
      <c r="M118" s="94" t="str">
        <f>IFERROR(VLOOKUP($A118,'J9'!$I$6:$M$35,5,0),"")</f>
        <v/>
      </c>
      <c r="N118" s="94" t="str">
        <f>IFERROR(VLOOKUP($A118,'J10'!$I$6:$M$35,5,0),"")</f>
        <v/>
      </c>
      <c r="O118" s="94">
        <f t="shared" si="10"/>
        <v>0</v>
      </c>
      <c r="P118" s="94">
        <f t="shared" si="11"/>
        <v>0</v>
      </c>
      <c r="Q118" s="94">
        <f t="shared" si="12"/>
        <v>104</v>
      </c>
      <c r="R118" s="9"/>
    </row>
    <row r="119" spans="1:18" ht="12.75" x14ac:dyDescent="0.35">
      <c r="A119" s="26" t="s">
        <v>416</v>
      </c>
      <c r="B119" s="94" t="str">
        <f>IFERROR(VLOOKUP($A119,Liste_J!$C$7:$G$234,5,0),"-")</f>
        <v>H</v>
      </c>
      <c r="C119" s="94" t="str">
        <f>IFERROR(VLOOKUP($A119,Liste_J!$C$7:$G$234,4,0),"-")</f>
        <v>Chevry</v>
      </c>
      <c r="D119" s="94">
        <f>IFERROR(VLOOKUP($A119,Liste_J!$C$7:$G$234,2,0),"-")</f>
        <v>22</v>
      </c>
      <c r="E119" s="94" t="str">
        <f>IFERROR(VLOOKUP($A119,'J1'!$I$6:$M$35,5,0),"")</f>
        <v/>
      </c>
      <c r="F119" s="94" t="str">
        <f>IFERROR(VLOOKUP($A119,'J2'!$I$6:$M$35,5,0),"")</f>
        <v/>
      </c>
      <c r="G119" s="94" t="str">
        <f>IFERROR(VLOOKUP($A119,'J3'!$I$6:$M$35,5,0),"")</f>
        <v/>
      </c>
      <c r="H119" s="94" t="str">
        <f>IFERROR(VLOOKUP($A119,'J4'!$I$6:$M$35,5,0),"")</f>
        <v/>
      </c>
      <c r="I119" s="94" t="str">
        <f>IFERROR(VLOOKUP($A119,'J5'!$I$6:$M$35,5,0),"")</f>
        <v/>
      </c>
      <c r="J119" s="94" t="str">
        <f>IFERROR(VLOOKUP($A119,'J6'!$I$6:$M$35,5,0),"")</f>
        <v/>
      </c>
      <c r="K119" s="94" t="str">
        <f>IFERROR(VLOOKUP($A119,'J7'!$I$6:$M$35,5,0),"")</f>
        <v/>
      </c>
      <c r="L119" s="94" t="str">
        <f>IFERROR(VLOOKUP($A119,'J8'!$I$6:$M$35,5,0),"")</f>
        <v/>
      </c>
      <c r="M119" s="94" t="str">
        <f>IFERROR(VLOOKUP($A119,'J9'!$I$6:$M$35,5,0),"")</f>
        <v/>
      </c>
      <c r="N119" s="94" t="str">
        <f>IFERROR(VLOOKUP($A119,'J10'!$I$6:$M$35,5,0),"")</f>
        <v/>
      </c>
      <c r="O119" s="94">
        <f t="shared" si="10"/>
        <v>0</v>
      </c>
      <c r="P119" s="94">
        <f t="shared" si="11"/>
        <v>0</v>
      </c>
      <c r="Q119" s="94">
        <f t="shared" si="12"/>
        <v>104</v>
      </c>
      <c r="R119" s="9"/>
    </row>
    <row r="120" spans="1:18" ht="12.75" x14ac:dyDescent="0.35">
      <c r="A120" s="25" t="s">
        <v>302</v>
      </c>
      <c r="B120" s="94" t="str">
        <f>IFERROR(VLOOKUP($A120,Liste_J!$C$7:$G$234,5,0),"-")</f>
        <v>H</v>
      </c>
      <c r="C120" s="94" t="str">
        <f>IFERROR(VLOOKUP($A120,Liste_J!$C$7:$G$234,4,0),"-")</f>
        <v>ASGAF</v>
      </c>
      <c r="D120" s="94">
        <f>IFERROR(VLOOKUP($A120,Liste_J!$C$7:$G$234,2,0),"-")</f>
        <v>29.2</v>
      </c>
      <c r="E120" s="94" t="str">
        <f>IFERROR(VLOOKUP($A120,'J1'!$I$6:$M$35,5,0),"")</f>
        <v/>
      </c>
      <c r="F120" s="94" t="str">
        <f>IFERROR(VLOOKUP($A120,'J2'!$I$6:$M$35,5,0),"")</f>
        <v/>
      </c>
      <c r="G120" s="94" t="str">
        <f>IFERROR(VLOOKUP($A120,'J3'!$I$6:$M$35,5,0),"")</f>
        <v/>
      </c>
      <c r="H120" s="94" t="str">
        <f>IFERROR(VLOOKUP($A120,'J4'!$I$6:$M$35,5,0),"")</f>
        <v/>
      </c>
      <c r="I120" s="94" t="str">
        <f>IFERROR(VLOOKUP($A120,'J5'!$I$6:$M$35,5,0),"")</f>
        <v/>
      </c>
      <c r="J120" s="94" t="str">
        <f>IFERROR(VLOOKUP($A120,'J6'!$I$6:$M$35,5,0),"")</f>
        <v/>
      </c>
      <c r="K120" s="94" t="str">
        <f>IFERROR(VLOOKUP($A120,'J7'!$I$6:$M$35,5,0),"")</f>
        <v/>
      </c>
      <c r="L120" s="94" t="str">
        <f>IFERROR(VLOOKUP($A120,'J8'!$I$6:$M$35,5,0),"")</f>
        <v/>
      </c>
      <c r="M120" s="94" t="str">
        <f>IFERROR(VLOOKUP($A120,'J9'!$I$6:$M$35,5,0),"")</f>
        <v/>
      </c>
      <c r="N120" s="94" t="str">
        <f>IFERROR(VLOOKUP($A120,'J10'!$I$6:$M$35,5,0),"")</f>
        <v/>
      </c>
      <c r="O120" s="94">
        <f t="shared" si="10"/>
        <v>0</v>
      </c>
      <c r="P120" s="94">
        <f t="shared" si="11"/>
        <v>0</v>
      </c>
      <c r="Q120" s="94">
        <f t="shared" si="12"/>
        <v>104</v>
      </c>
      <c r="R120" s="9"/>
    </row>
    <row r="121" spans="1:18" ht="12.75" x14ac:dyDescent="0.35">
      <c r="A121" s="25" t="s">
        <v>249</v>
      </c>
      <c r="B121" s="94" t="str">
        <f>IFERROR(VLOOKUP($A121,Liste_J!$C$7:$G$234,5,0),"-")</f>
        <v>H</v>
      </c>
      <c r="C121" s="94" t="str">
        <f>IFERROR(VLOOKUP($A121,Liste_J!$C$7:$G$234,4,0),"-")</f>
        <v>ASGAF</v>
      </c>
      <c r="D121" s="94">
        <f>IFERROR(VLOOKUP($A121,Liste_J!$C$7:$G$234,2,0),"-")</f>
        <v>26.5</v>
      </c>
      <c r="E121" s="94" t="str">
        <f>IFERROR(VLOOKUP($A121,'J1'!$I$6:$M$35,5,0),"")</f>
        <v/>
      </c>
      <c r="F121" s="94" t="str">
        <f>IFERROR(VLOOKUP($A121,'J2'!$I$6:$M$35,5,0),"")</f>
        <v/>
      </c>
      <c r="G121" s="94" t="str">
        <f>IFERROR(VLOOKUP($A121,'J3'!$I$6:$M$35,5,0),"")</f>
        <v/>
      </c>
      <c r="H121" s="94" t="str">
        <f>IFERROR(VLOOKUP($A121,'J4'!$I$6:$M$35,5,0),"")</f>
        <v/>
      </c>
      <c r="I121" s="94" t="str">
        <f>IFERROR(VLOOKUP($A121,'J5'!$I$6:$M$35,5,0),"")</f>
        <v/>
      </c>
      <c r="J121" s="94" t="str">
        <f>IFERROR(VLOOKUP($A121,'J6'!$I$6:$M$35,5,0),"")</f>
        <v/>
      </c>
      <c r="K121" s="94" t="str">
        <f>IFERROR(VLOOKUP($A121,'J7'!$I$6:$M$35,5,0),"")</f>
        <v/>
      </c>
      <c r="L121" s="94" t="str">
        <f>IFERROR(VLOOKUP($A121,'J8'!$I$6:$M$35,5,0),"")</f>
        <v/>
      </c>
      <c r="M121" s="94" t="str">
        <f>IFERROR(VLOOKUP($A121,'J9'!$I$6:$M$35,5,0),"")</f>
        <v/>
      </c>
      <c r="N121" s="94" t="str">
        <f>IFERROR(VLOOKUP($A121,'J10'!$I$6:$M$35,5,0),"")</f>
        <v/>
      </c>
      <c r="O121" s="94">
        <f t="shared" si="10"/>
        <v>0</v>
      </c>
      <c r="P121" s="94">
        <f t="shared" si="11"/>
        <v>0</v>
      </c>
      <c r="Q121" s="94">
        <f t="shared" si="12"/>
        <v>104</v>
      </c>
      <c r="R121" s="9"/>
    </row>
    <row r="122" spans="1:18" ht="12.75" x14ac:dyDescent="0.35">
      <c r="A122" s="25" t="s">
        <v>248</v>
      </c>
      <c r="B122" s="94" t="str">
        <f>IFERROR(VLOOKUP($A122,Liste_J!$C$7:$G$234,5,0),"-")</f>
        <v>H</v>
      </c>
      <c r="C122" s="94" t="str">
        <f>IFERROR(VLOOKUP($A122,Liste_J!$C$7:$G$234,4,0),"-")</f>
        <v>ASGAF</v>
      </c>
      <c r="D122" s="94">
        <f>IFERROR(VLOOKUP($A122,Liste_J!$C$7:$G$234,2,0),"-")</f>
        <v>28.9</v>
      </c>
      <c r="E122" s="94" t="str">
        <f>IFERROR(VLOOKUP($A122,'J1'!$I$6:$M$35,5,0),"")</f>
        <v/>
      </c>
      <c r="F122" s="94" t="str">
        <f>IFERROR(VLOOKUP($A122,'J2'!$I$6:$M$35,5,0),"")</f>
        <v/>
      </c>
      <c r="G122" s="94" t="str">
        <f>IFERROR(VLOOKUP($A122,'J3'!$I$6:$M$35,5,0),"")</f>
        <v/>
      </c>
      <c r="H122" s="94" t="str">
        <f>IFERROR(VLOOKUP($A122,'J4'!$I$6:$M$35,5,0),"")</f>
        <v/>
      </c>
      <c r="I122" s="94" t="str">
        <f>IFERROR(VLOOKUP($A122,'J5'!$I$6:$M$35,5,0),"")</f>
        <v/>
      </c>
      <c r="J122" s="94" t="str">
        <f>IFERROR(VLOOKUP($A122,'J6'!$I$6:$M$35,5,0),"")</f>
        <v/>
      </c>
      <c r="K122" s="94" t="str">
        <f>IFERROR(VLOOKUP($A122,'J7'!$I$6:$M$35,5,0),"")</f>
        <v/>
      </c>
      <c r="L122" s="94" t="str">
        <f>IFERROR(VLOOKUP($A122,'J8'!$I$6:$M$35,5,0),"")</f>
        <v/>
      </c>
      <c r="M122" s="94" t="str">
        <f>IFERROR(VLOOKUP($A122,'J9'!$I$6:$M$35,5,0),"")</f>
        <v/>
      </c>
      <c r="N122" s="94" t="str">
        <f>IFERROR(VLOOKUP($A122,'J10'!$I$6:$M$35,5,0),"")</f>
        <v/>
      </c>
      <c r="O122" s="94">
        <f t="shared" si="10"/>
        <v>0</v>
      </c>
      <c r="P122" s="94">
        <f t="shared" si="11"/>
        <v>0</v>
      </c>
      <c r="Q122" s="94">
        <f t="shared" si="12"/>
        <v>104</v>
      </c>
      <c r="R122" s="9"/>
    </row>
    <row r="123" spans="1:18" ht="12.75" x14ac:dyDescent="0.35">
      <c r="A123" s="25" t="s">
        <v>213</v>
      </c>
      <c r="B123" s="94" t="str">
        <f>IFERROR(VLOOKUP($A123,Liste_J!$C$7:$G$234,5,0),"-")</f>
        <v>H</v>
      </c>
      <c r="C123" s="94" t="str">
        <f>IFERROR(VLOOKUP($A123,Liste_J!$C$7:$G$234,4,0),"-")</f>
        <v>ASGAF</v>
      </c>
      <c r="D123" s="94">
        <f>IFERROR(VLOOKUP($A123,Liste_J!$C$7:$G$234,2,0),"-")</f>
        <v>24.1</v>
      </c>
      <c r="E123" s="94" t="str">
        <f>IFERROR(VLOOKUP($A123,'J1'!$I$6:$M$35,5,0),"")</f>
        <v/>
      </c>
      <c r="F123" s="94" t="str">
        <f>IFERROR(VLOOKUP($A123,'J2'!$I$6:$M$35,5,0),"")</f>
        <v/>
      </c>
      <c r="G123" s="94" t="str">
        <f>IFERROR(VLOOKUP($A123,'J3'!$I$6:$M$35,5,0),"")</f>
        <v/>
      </c>
      <c r="H123" s="94" t="str">
        <f>IFERROR(VLOOKUP($A123,'J4'!$I$6:$M$35,5,0),"")</f>
        <v/>
      </c>
      <c r="I123" s="94" t="str">
        <f>IFERROR(VLOOKUP($A123,'J5'!$I$6:$M$35,5,0),"")</f>
        <v/>
      </c>
      <c r="J123" s="94" t="str">
        <f>IFERROR(VLOOKUP($A123,'J6'!$I$6:$M$35,5,0),"")</f>
        <v/>
      </c>
      <c r="K123" s="94" t="str">
        <f>IFERROR(VLOOKUP($A123,'J7'!$I$6:$M$35,5,0),"")</f>
        <v/>
      </c>
      <c r="L123" s="94" t="str">
        <f>IFERROR(VLOOKUP($A123,'J8'!$I$6:$M$35,5,0),"")</f>
        <v/>
      </c>
      <c r="M123" s="94" t="str">
        <f>IFERROR(VLOOKUP($A123,'J9'!$I$6:$M$35,5,0),"")</f>
        <v/>
      </c>
      <c r="N123" s="94" t="str">
        <f>IFERROR(VLOOKUP($A123,'J10'!$I$6:$M$35,5,0),"")</f>
        <v/>
      </c>
      <c r="O123" s="94">
        <f t="shared" si="10"/>
        <v>0</v>
      </c>
      <c r="P123" s="94">
        <f t="shared" si="11"/>
        <v>0</v>
      </c>
      <c r="Q123" s="94">
        <f t="shared" si="12"/>
        <v>104</v>
      </c>
      <c r="R123" s="9"/>
    </row>
    <row r="124" spans="1:18" ht="12.75" x14ac:dyDescent="0.35">
      <c r="A124" s="25" t="s">
        <v>292</v>
      </c>
      <c r="B124" s="94" t="str">
        <f>IFERROR(VLOOKUP($A124,Liste_J!$C$7:$G$234,5,0),"-")</f>
        <v>H</v>
      </c>
      <c r="C124" s="94" t="str">
        <f>IFERROR(VLOOKUP($A124,Liste_J!$C$7:$G$234,4,0),"-")</f>
        <v>ASGAF</v>
      </c>
      <c r="D124" s="94">
        <f>IFERROR(VLOOKUP($A124,Liste_J!$C$7:$G$234,2,0),"-")</f>
        <v>16.8</v>
      </c>
      <c r="E124" s="94" t="str">
        <f>IFERROR(VLOOKUP($A124,'J1'!$I$6:$M$35,5,0),"")</f>
        <v/>
      </c>
      <c r="F124" s="94" t="str">
        <f>IFERROR(VLOOKUP($A124,'J2'!$I$6:$M$35,5,0),"")</f>
        <v/>
      </c>
      <c r="G124" s="94" t="str">
        <f>IFERROR(VLOOKUP($A124,'J3'!$I$6:$M$35,5,0),"")</f>
        <v/>
      </c>
      <c r="H124" s="94" t="str">
        <f>IFERROR(VLOOKUP($A124,'J4'!$I$6:$M$35,5,0),"")</f>
        <v/>
      </c>
      <c r="I124" s="94" t="str">
        <f>IFERROR(VLOOKUP($A124,'J5'!$I$6:$M$35,5,0),"")</f>
        <v/>
      </c>
      <c r="J124" s="94" t="str">
        <f>IFERROR(VLOOKUP($A124,'J6'!$I$6:$M$35,5,0),"")</f>
        <v/>
      </c>
      <c r="K124" s="94" t="str">
        <f>IFERROR(VLOOKUP($A124,'J7'!$I$6:$M$35,5,0),"")</f>
        <v/>
      </c>
      <c r="L124" s="94" t="str">
        <f>IFERROR(VLOOKUP($A124,'J8'!$I$6:$M$35,5,0),"")</f>
        <v/>
      </c>
      <c r="M124" s="94" t="str">
        <f>IFERROR(VLOOKUP($A124,'J9'!$I$6:$M$35,5,0),"")</f>
        <v/>
      </c>
      <c r="N124" s="94" t="str">
        <f>IFERROR(VLOOKUP($A124,'J10'!$I$6:$M$35,5,0),"")</f>
        <v/>
      </c>
      <c r="O124" s="94">
        <f t="shared" si="10"/>
        <v>0</v>
      </c>
      <c r="P124" s="94">
        <f t="shared" si="11"/>
        <v>0</v>
      </c>
      <c r="Q124" s="94">
        <f t="shared" si="12"/>
        <v>104</v>
      </c>
      <c r="R124" s="9"/>
    </row>
    <row r="125" spans="1:18" ht="12.75" x14ac:dyDescent="0.35">
      <c r="A125" s="25" t="s">
        <v>166</v>
      </c>
      <c r="B125" s="94" t="str">
        <f>IFERROR(VLOOKUP($A125,Liste_J!$C$7:$G$234,5,0),"-")</f>
        <v>H</v>
      </c>
      <c r="C125" s="94" t="str">
        <f>IFERROR(VLOOKUP($A125,Liste_J!$C$7:$G$234,4,0),"-")</f>
        <v>ASGAF</v>
      </c>
      <c r="D125" s="94">
        <f>IFERROR(VLOOKUP($A125,Liste_J!$C$7:$G$234,2,0),"-")</f>
        <v>39</v>
      </c>
      <c r="E125" s="94" t="str">
        <f>IFERROR(VLOOKUP($A125,'J1'!$I$6:$M$35,5,0),"")</f>
        <v/>
      </c>
      <c r="F125" s="94" t="str">
        <f>IFERROR(VLOOKUP($A125,'J2'!$I$6:$M$35,5,0),"")</f>
        <v/>
      </c>
      <c r="G125" s="94" t="str">
        <f>IFERROR(VLOOKUP($A125,'J3'!$I$6:$M$35,5,0),"")</f>
        <v/>
      </c>
      <c r="H125" s="94" t="str">
        <f>IFERROR(VLOOKUP($A125,'J4'!$I$6:$M$35,5,0),"")</f>
        <v/>
      </c>
      <c r="I125" s="94" t="str">
        <f>IFERROR(VLOOKUP($A125,'J5'!$I$6:$M$35,5,0),"")</f>
        <v/>
      </c>
      <c r="J125" s="94" t="str">
        <f>IFERROR(VLOOKUP($A125,'J6'!$I$6:$M$35,5,0),"")</f>
        <v/>
      </c>
      <c r="K125" s="94" t="str">
        <f>IFERROR(VLOOKUP($A125,'J7'!$I$6:$M$35,5,0),"")</f>
        <v/>
      </c>
      <c r="L125" s="94" t="str">
        <f>IFERROR(VLOOKUP($A125,'J8'!$I$6:$M$35,5,0),"")</f>
        <v/>
      </c>
      <c r="M125" s="94" t="str">
        <f>IFERROR(VLOOKUP($A125,'J9'!$I$6:$M$35,5,0),"")</f>
        <v/>
      </c>
      <c r="N125" s="94" t="str">
        <f>IFERROR(VLOOKUP($A125,'J10'!$I$6:$M$35,5,0),"")</f>
        <v/>
      </c>
      <c r="O125" s="94">
        <f t="shared" si="10"/>
        <v>0</v>
      </c>
      <c r="P125" s="94">
        <f t="shared" si="11"/>
        <v>0</v>
      </c>
      <c r="Q125" s="94">
        <f t="shared" si="12"/>
        <v>104</v>
      </c>
      <c r="R125" s="9"/>
    </row>
    <row r="126" spans="1:18" ht="12.75" x14ac:dyDescent="0.35">
      <c r="A126" s="25" t="s">
        <v>174</v>
      </c>
      <c r="B126" s="94" t="str">
        <f>IFERROR(VLOOKUP($A126,Liste_J!$C$7:$G$234,5,0),"-")</f>
        <v>H</v>
      </c>
      <c r="C126" s="94" t="str">
        <f>IFERROR(VLOOKUP($A126,Liste_J!$C$7:$G$234,4,0),"-")</f>
        <v>ASGAF</v>
      </c>
      <c r="D126" s="94">
        <f>IFERROR(VLOOKUP($A126,Liste_J!$C$7:$G$234,2,0),"-")</f>
        <v>36</v>
      </c>
      <c r="E126" s="94" t="str">
        <f>IFERROR(VLOOKUP($A126,'J1'!$I$6:$M$35,5,0),"")</f>
        <v/>
      </c>
      <c r="F126" s="94" t="str">
        <f>IFERROR(VLOOKUP($A126,'J2'!$I$6:$M$35,5,0),"")</f>
        <v/>
      </c>
      <c r="G126" s="94" t="str">
        <f>IFERROR(VLOOKUP($A126,'J3'!$I$6:$M$35,5,0),"")</f>
        <v/>
      </c>
      <c r="H126" s="94" t="str">
        <f>IFERROR(VLOOKUP($A126,'J4'!$I$6:$M$35,5,0),"")</f>
        <v/>
      </c>
      <c r="I126" s="94" t="str">
        <f>IFERROR(VLOOKUP($A126,'J5'!$I$6:$M$35,5,0),"")</f>
        <v/>
      </c>
      <c r="J126" s="94" t="str">
        <f>IFERROR(VLOOKUP($A126,'J6'!$I$6:$M$35,5,0),"")</f>
        <v/>
      </c>
      <c r="K126" s="94" t="str">
        <f>IFERROR(VLOOKUP($A126,'J7'!$I$6:$M$35,5,0),"")</f>
        <v/>
      </c>
      <c r="L126" s="94" t="str">
        <f>IFERROR(VLOOKUP($A126,'J8'!$I$6:$M$35,5,0),"")</f>
        <v/>
      </c>
      <c r="M126" s="94" t="str">
        <f>IFERROR(VLOOKUP($A126,'J9'!$I$6:$M$35,5,0),"")</f>
        <v/>
      </c>
      <c r="N126" s="94" t="str">
        <f>IFERROR(VLOOKUP($A126,'J10'!$I$6:$M$35,5,0),"")</f>
        <v/>
      </c>
      <c r="O126" s="94">
        <f t="shared" si="10"/>
        <v>0</v>
      </c>
      <c r="P126" s="94">
        <f t="shared" si="11"/>
        <v>0</v>
      </c>
      <c r="Q126" s="94">
        <f t="shared" si="12"/>
        <v>104</v>
      </c>
      <c r="R126" s="9"/>
    </row>
    <row r="127" spans="1:18" ht="12.75" x14ac:dyDescent="0.35">
      <c r="A127" s="25" t="s">
        <v>290</v>
      </c>
      <c r="B127" s="94" t="str">
        <f>IFERROR(VLOOKUP($A127,Liste_J!$C$7:$G$234,5,0),"-")</f>
        <v>H</v>
      </c>
      <c r="C127" s="94" t="str">
        <f>IFERROR(VLOOKUP($A127,Liste_J!$C$7:$G$234,4,0),"-")</f>
        <v>ASGAF</v>
      </c>
      <c r="D127" s="94">
        <f>IFERROR(VLOOKUP($A127,Liste_J!$C$7:$G$234,2,0),"-")</f>
        <v>15.2</v>
      </c>
      <c r="E127" s="94" t="str">
        <f>IFERROR(VLOOKUP($A127,'J1'!$I$6:$M$35,5,0),"")</f>
        <v/>
      </c>
      <c r="F127" s="94" t="str">
        <f>IFERROR(VLOOKUP($A127,'J2'!$I$6:$M$35,5,0),"")</f>
        <v/>
      </c>
      <c r="G127" s="94" t="str">
        <f>IFERROR(VLOOKUP($A127,'J3'!$I$6:$M$35,5,0),"")</f>
        <v/>
      </c>
      <c r="H127" s="94" t="str">
        <f>IFERROR(VLOOKUP($A127,'J4'!$I$6:$M$35,5,0),"")</f>
        <v/>
      </c>
      <c r="I127" s="94" t="str">
        <f>IFERROR(VLOOKUP($A127,'J5'!$I$6:$M$35,5,0),"")</f>
        <v/>
      </c>
      <c r="J127" s="94" t="str">
        <f>IFERROR(VLOOKUP($A127,'J6'!$I$6:$M$35,5,0),"")</f>
        <v/>
      </c>
      <c r="K127" s="94" t="str">
        <f>IFERROR(VLOOKUP($A127,'J7'!$I$6:$M$35,5,0),"")</f>
        <v/>
      </c>
      <c r="L127" s="94" t="str">
        <f>IFERROR(VLOOKUP($A127,'J8'!$I$6:$M$35,5,0),"")</f>
        <v/>
      </c>
      <c r="M127" s="94" t="str">
        <f>IFERROR(VLOOKUP($A127,'J9'!$I$6:$M$35,5,0),"")</f>
        <v/>
      </c>
      <c r="N127" s="94" t="str">
        <f>IFERROR(VLOOKUP($A127,'J10'!$I$6:$M$35,5,0),"")</f>
        <v/>
      </c>
      <c r="O127" s="94">
        <f t="shared" si="10"/>
        <v>0</v>
      </c>
      <c r="P127" s="94">
        <f t="shared" si="11"/>
        <v>0</v>
      </c>
      <c r="Q127" s="94">
        <f t="shared" si="12"/>
        <v>104</v>
      </c>
      <c r="R127" s="9"/>
    </row>
    <row r="128" spans="1:18" ht="12.75" x14ac:dyDescent="0.35">
      <c r="A128" s="25" t="s">
        <v>308</v>
      </c>
      <c r="B128" s="94" t="str">
        <f>IFERROR(VLOOKUP($A128,Liste_J!$C$7:$G$234,5,0),"-")</f>
        <v>H</v>
      </c>
      <c r="C128" s="94" t="str">
        <f>IFERROR(VLOOKUP($A128,Liste_J!$C$7:$G$234,4,0),"-")</f>
        <v>ASGAF</v>
      </c>
      <c r="D128" s="94">
        <f>IFERROR(VLOOKUP($A128,Liste_J!$C$7:$G$234,2,0),"-")</f>
        <v>11.7</v>
      </c>
      <c r="E128" s="94" t="str">
        <f>IFERROR(VLOOKUP($A128,'J1'!$I$6:$M$35,5,0),"")</f>
        <v/>
      </c>
      <c r="F128" s="94" t="str">
        <f>IFERROR(VLOOKUP($A128,'J2'!$I$6:$M$35,5,0),"")</f>
        <v/>
      </c>
      <c r="G128" s="94" t="str">
        <f>IFERROR(VLOOKUP($A128,'J3'!$I$6:$M$35,5,0),"")</f>
        <v/>
      </c>
      <c r="H128" s="94" t="str">
        <f>IFERROR(VLOOKUP($A128,'J4'!$I$6:$M$35,5,0),"")</f>
        <v/>
      </c>
      <c r="I128" s="94" t="str">
        <f>IFERROR(VLOOKUP($A128,'J5'!$I$6:$M$35,5,0),"")</f>
        <v/>
      </c>
      <c r="J128" s="94" t="str">
        <f>IFERROR(VLOOKUP($A128,'J6'!$I$6:$M$35,5,0),"")</f>
        <v/>
      </c>
      <c r="K128" s="94" t="str">
        <f>IFERROR(VLOOKUP($A128,'J7'!$I$6:$M$35,5,0),"")</f>
        <v/>
      </c>
      <c r="L128" s="94" t="str">
        <f>IFERROR(VLOOKUP($A128,'J8'!$I$6:$M$35,5,0),"")</f>
        <v/>
      </c>
      <c r="M128" s="94" t="str">
        <f>IFERROR(VLOOKUP($A128,'J9'!$I$6:$M$35,5,0),"")</f>
        <v/>
      </c>
      <c r="N128" s="94" t="str">
        <f>IFERROR(VLOOKUP($A128,'J10'!$I$6:$M$35,5,0),"")</f>
        <v/>
      </c>
      <c r="O128" s="94">
        <f t="shared" si="10"/>
        <v>0</v>
      </c>
      <c r="P128" s="94">
        <f t="shared" si="11"/>
        <v>0</v>
      </c>
      <c r="Q128" s="94">
        <f t="shared" si="12"/>
        <v>104</v>
      </c>
      <c r="R128" s="9"/>
    </row>
    <row r="129" spans="1:18" ht="12.75" x14ac:dyDescent="0.35">
      <c r="A129" s="25" t="s">
        <v>209</v>
      </c>
      <c r="B129" s="94" t="str">
        <f>IFERROR(VLOOKUP($A129,Liste_J!$C$7:$G$234,5,0),"-")</f>
        <v>H</v>
      </c>
      <c r="C129" s="94" t="str">
        <f>IFERROR(VLOOKUP($A129,Liste_J!$C$7:$G$234,4,0),"-")</f>
        <v>ASGAF</v>
      </c>
      <c r="D129" s="94">
        <f>IFERROR(VLOOKUP($A129,Liste_J!$C$7:$G$234,2,0),"-")</f>
        <v>22.1</v>
      </c>
      <c r="E129" s="94" t="str">
        <f>IFERROR(VLOOKUP($A129,'J1'!$I$6:$M$35,5,0),"")</f>
        <v/>
      </c>
      <c r="F129" s="94" t="str">
        <f>IFERROR(VLOOKUP($A129,'J2'!$I$6:$M$35,5,0),"")</f>
        <v/>
      </c>
      <c r="G129" s="94" t="str">
        <f>IFERROR(VLOOKUP($A129,'J3'!$I$6:$M$35,5,0),"")</f>
        <v/>
      </c>
      <c r="H129" s="94" t="str">
        <f>IFERROR(VLOOKUP($A129,'J4'!$I$6:$M$35,5,0),"")</f>
        <v/>
      </c>
      <c r="I129" s="94" t="str">
        <f>IFERROR(VLOOKUP($A129,'J5'!$I$6:$M$35,5,0),"")</f>
        <v/>
      </c>
      <c r="J129" s="94" t="str">
        <f>IFERROR(VLOOKUP($A129,'J6'!$I$6:$M$35,5,0),"")</f>
        <v/>
      </c>
      <c r="K129" s="94" t="str">
        <f>IFERROR(VLOOKUP($A129,'J7'!$I$6:$M$35,5,0),"")</f>
        <v/>
      </c>
      <c r="L129" s="94" t="str">
        <f>IFERROR(VLOOKUP($A129,'J8'!$I$6:$M$35,5,0),"")</f>
        <v/>
      </c>
      <c r="M129" s="94" t="str">
        <f>IFERROR(VLOOKUP($A129,'J9'!$I$6:$M$35,5,0),"")</f>
        <v/>
      </c>
      <c r="N129" s="94" t="str">
        <f>IFERROR(VLOOKUP($A129,'J10'!$I$6:$M$35,5,0),"")</f>
        <v/>
      </c>
      <c r="O129" s="94">
        <f t="shared" si="10"/>
        <v>0</v>
      </c>
      <c r="P129" s="94">
        <f t="shared" si="11"/>
        <v>0</v>
      </c>
      <c r="Q129" s="94">
        <f t="shared" si="12"/>
        <v>104</v>
      </c>
      <c r="R129" s="9"/>
    </row>
    <row r="130" spans="1:18" ht="12.75" x14ac:dyDescent="0.35">
      <c r="A130" s="25" t="s">
        <v>306</v>
      </c>
      <c r="B130" s="94" t="str">
        <f>IFERROR(VLOOKUP($A130,Liste_J!$C$7:$G$234,5,0),"-")</f>
        <v>H</v>
      </c>
      <c r="C130" s="94" t="str">
        <f>IFERROR(VLOOKUP($A130,Liste_J!$C$7:$G$234,4,0),"-")</f>
        <v>ASGAF</v>
      </c>
      <c r="D130" s="94">
        <f>IFERROR(VLOOKUP($A130,Liste_J!$C$7:$G$234,2,0),"-")</f>
        <v>16</v>
      </c>
      <c r="E130" s="94" t="str">
        <f>IFERROR(VLOOKUP($A130,'J1'!$I$6:$M$35,5,0),"")</f>
        <v/>
      </c>
      <c r="F130" s="94" t="str">
        <f>IFERROR(VLOOKUP($A130,'J2'!$I$6:$M$35,5,0),"")</f>
        <v/>
      </c>
      <c r="G130" s="94" t="str">
        <f>IFERROR(VLOOKUP($A130,'J3'!$I$6:$M$35,5,0),"")</f>
        <v/>
      </c>
      <c r="H130" s="94" t="str">
        <f>IFERROR(VLOOKUP($A130,'J4'!$I$6:$M$35,5,0),"")</f>
        <v/>
      </c>
      <c r="I130" s="94" t="str">
        <f>IFERROR(VLOOKUP($A130,'J5'!$I$6:$M$35,5,0),"")</f>
        <v/>
      </c>
      <c r="J130" s="94" t="str">
        <f>IFERROR(VLOOKUP($A130,'J6'!$I$6:$M$35,5,0),"")</f>
        <v/>
      </c>
      <c r="K130" s="94" t="str">
        <f>IFERROR(VLOOKUP($A130,'J7'!$I$6:$M$35,5,0),"")</f>
        <v/>
      </c>
      <c r="L130" s="94" t="str">
        <f>IFERROR(VLOOKUP($A130,'J8'!$I$6:$M$35,5,0),"")</f>
        <v/>
      </c>
      <c r="M130" s="94" t="str">
        <f>IFERROR(VLOOKUP($A130,'J9'!$I$6:$M$35,5,0),"")</f>
        <v/>
      </c>
      <c r="N130" s="94" t="str">
        <f>IFERROR(VLOOKUP($A130,'J10'!$I$6:$M$35,5,0),"")</f>
        <v/>
      </c>
      <c r="O130" s="94">
        <f t="shared" si="10"/>
        <v>0</v>
      </c>
      <c r="P130" s="94">
        <f t="shared" si="11"/>
        <v>0</v>
      </c>
      <c r="Q130" s="94">
        <f t="shared" si="12"/>
        <v>104</v>
      </c>
      <c r="R130" s="9"/>
    </row>
    <row r="131" spans="1:18" ht="12.75" x14ac:dyDescent="0.35">
      <c r="A131" s="25" t="s">
        <v>303</v>
      </c>
      <c r="B131" s="94" t="str">
        <f>IFERROR(VLOOKUP($A131,Liste_J!$C$7:$G$234,5,0),"-")</f>
        <v>H</v>
      </c>
      <c r="C131" s="94" t="str">
        <f>IFERROR(VLOOKUP($A131,Liste_J!$C$7:$G$234,4,0),"-")</f>
        <v>ASGAF</v>
      </c>
      <c r="D131" s="94">
        <f>IFERROR(VLOOKUP($A131,Liste_J!$C$7:$G$234,2,0),"-")</f>
        <v>37</v>
      </c>
      <c r="E131" s="94" t="str">
        <f>IFERROR(VLOOKUP($A131,'J1'!$I$6:$M$35,5,0),"")</f>
        <v/>
      </c>
      <c r="F131" s="94" t="str">
        <f>IFERROR(VLOOKUP($A131,'J2'!$I$6:$M$35,5,0),"")</f>
        <v/>
      </c>
      <c r="G131" s="94" t="str">
        <f>IFERROR(VLOOKUP($A131,'J3'!$I$6:$M$35,5,0),"")</f>
        <v/>
      </c>
      <c r="H131" s="94" t="str">
        <f>IFERROR(VLOOKUP($A131,'J4'!$I$6:$M$35,5,0),"")</f>
        <v/>
      </c>
      <c r="I131" s="94" t="str">
        <f>IFERROR(VLOOKUP($A131,'J5'!$I$6:$M$35,5,0),"")</f>
        <v/>
      </c>
      <c r="J131" s="94" t="str">
        <f>IFERROR(VLOOKUP($A131,'J6'!$I$6:$M$35,5,0),"")</f>
        <v/>
      </c>
      <c r="K131" s="94" t="str">
        <f>IFERROR(VLOOKUP($A131,'J7'!$I$6:$M$35,5,0),"")</f>
        <v/>
      </c>
      <c r="L131" s="94" t="str">
        <f>IFERROR(VLOOKUP($A131,'J8'!$I$6:$M$35,5,0),"")</f>
        <v/>
      </c>
      <c r="M131" s="94" t="str">
        <f>IFERROR(VLOOKUP($A131,'J9'!$I$6:$M$35,5,0),"")</f>
        <v/>
      </c>
      <c r="N131" s="94" t="str">
        <f>IFERROR(VLOOKUP($A131,'J10'!$I$6:$M$35,5,0),"")</f>
        <v/>
      </c>
      <c r="O131" s="94">
        <f t="shared" si="10"/>
        <v>0</v>
      </c>
      <c r="P131" s="94">
        <f t="shared" si="11"/>
        <v>0</v>
      </c>
      <c r="Q131" s="94">
        <f t="shared" si="12"/>
        <v>104</v>
      </c>
      <c r="R131" s="9"/>
    </row>
    <row r="132" spans="1:18" ht="12.75" x14ac:dyDescent="0.35">
      <c r="A132" s="25" t="s">
        <v>211</v>
      </c>
      <c r="B132" s="94" t="str">
        <f>IFERROR(VLOOKUP($A132,Liste_J!$C$7:$G$234,5,0),"-")</f>
        <v>H</v>
      </c>
      <c r="C132" s="94" t="str">
        <f>IFERROR(VLOOKUP($A132,Liste_J!$C$7:$G$234,4,0),"-")</f>
        <v>ASGAF</v>
      </c>
      <c r="D132" s="94">
        <f>IFERROR(VLOOKUP($A132,Liste_J!$C$7:$G$234,2,0),"-")</f>
        <v>25.6</v>
      </c>
      <c r="E132" s="94" t="str">
        <f>IFERROR(VLOOKUP($A132,'J1'!$I$6:$M$35,5,0),"")</f>
        <v/>
      </c>
      <c r="F132" s="94" t="str">
        <f>IFERROR(VLOOKUP($A132,'J2'!$I$6:$M$35,5,0),"")</f>
        <v/>
      </c>
      <c r="G132" s="94" t="str">
        <f>IFERROR(VLOOKUP($A132,'J3'!$I$6:$M$35,5,0),"")</f>
        <v/>
      </c>
      <c r="H132" s="94" t="str">
        <f>IFERROR(VLOOKUP($A132,'J4'!$I$6:$M$35,5,0),"")</f>
        <v/>
      </c>
      <c r="I132" s="94" t="str">
        <f>IFERROR(VLOOKUP($A132,'J5'!$I$6:$M$35,5,0),"")</f>
        <v/>
      </c>
      <c r="J132" s="94" t="str">
        <f>IFERROR(VLOOKUP($A132,'J6'!$I$6:$M$35,5,0),"")</f>
        <v/>
      </c>
      <c r="K132" s="94" t="str">
        <f>IFERROR(VLOOKUP($A132,'J7'!$I$6:$M$35,5,0),"")</f>
        <v/>
      </c>
      <c r="L132" s="94" t="str">
        <f>IFERROR(VLOOKUP($A132,'J8'!$I$6:$M$35,5,0),"")</f>
        <v/>
      </c>
      <c r="M132" s="94" t="str">
        <f>IFERROR(VLOOKUP($A132,'J9'!$I$6:$M$35,5,0),"")</f>
        <v/>
      </c>
      <c r="N132" s="94" t="str">
        <f>IFERROR(VLOOKUP($A132,'J10'!$I$6:$M$35,5,0),"")</f>
        <v/>
      </c>
      <c r="O132" s="94">
        <f t="shared" si="10"/>
        <v>0</v>
      </c>
      <c r="P132" s="94">
        <f t="shared" si="11"/>
        <v>0</v>
      </c>
      <c r="Q132" s="94">
        <f t="shared" si="12"/>
        <v>104</v>
      </c>
      <c r="R132" s="9"/>
    </row>
    <row r="133" spans="1:18" ht="12.75" x14ac:dyDescent="0.35">
      <c r="A133" s="25" t="s">
        <v>242</v>
      </c>
      <c r="B133" s="94" t="str">
        <f>IFERROR(VLOOKUP($A133,Liste_J!$C$7:$G$234,5,0),"-")</f>
        <v>H</v>
      </c>
      <c r="C133" s="94" t="str">
        <f>IFERROR(VLOOKUP($A133,Liste_J!$C$7:$G$234,4,0),"-")</f>
        <v>ASGAF</v>
      </c>
      <c r="D133" s="94">
        <f>IFERROR(VLOOKUP($A133,Liste_J!$C$7:$G$234,2,0),"-")</f>
        <v>22</v>
      </c>
      <c r="E133" s="94" t="str">
        <f>IFERROR(VLOOKUP($A133,'J1'!$I$6:$M$35,5,0),"")</f>
        <v/>
      </c>
      <c r="F133" s="94" t="str">
        <f>IFERROR(VLOOKUP($A133,'J2'!$I$6:$M$35,5,0),"")</f>
        <v/>
      </c>
      <c r="G133" s="94" t="str">
        <f>IFERROR(VLOOKUP($A133,'J3'!$I$6:$M$35,5,0),"")</f>
        <v/>
      </c>
      <c r="H133" s="94" t="str">
        <f>IFERROR(VLOOKUP($A133,'J4'!$I$6:$M$35,5,0),"")</f>
        <v/>
      </c>
      <c r="I133" s="94" t="str">
        <f>IFERROR(VLOOKUP($A133,'J5'!$I$6:$M$35,5,0),"")</f>
        <v/>
      </c>
      <c r="J133" s="94" t="str">
        <f>IFERROR(VLOOKUP($A133,'J6'!$I$6:$M$35,5,0),"")</f>
        <v/>
      </c>
      <c r="K133" s="94" t="str">
        <f>IFERROR(VLOOKUP($A133,'J7'!$I$6:$M$35,5,0),"")</f>
        <v/>
      </c>
      <c r="L133" s="94" t="str">
        <f>IFERROR(VLOOKUP($A133,'J8'!$I$6:$M$35,5,0),"")</f>
        <v/>
      </c>
      <c r="M133" s="94" t="str">
        <f>IFERROR(VLOOKUP($A133,'J9'!$I$6:$M$35,5,0),"")</f>
        <v/>
      </c>
      <c r="N133" s="94" t="str">
        <f>IFERROR(VLOOKUP($A133,'J10'!$I$6:$M$35,5,0),"")</f>
        <v/>
      </c>
      <c r="O133" s="94">
        <f t="shared" si="10"/>
        <v>0</v>
      </c>
      <c r="P133" s="94">
        <f t="shared" si="11"/>
        <v>0</v>
      </c>
      <c r="Q133" s="94">
        <f t="shared" si="12"/>
        <v>104</v>
      </c>
      <c r="R133" s="9"/>
    </row>
    <row r="134" spans="1:18" ht="12.75" x14ac:dyDescent="0.35">
      <c r="A134" s="25" t="s">
        <v>357</v>
      </c>
      <c r="B134" s="94" t="str">
        <f>IFERROR(VLOOKUP($A134,Liste_J!$C$7:$G$234,5,0),"-")</f>
        <v>H</v>
      </c>
      <c r="C134" s="94" t="str">
        <f>IFERROR(VLOOKUP($A134,Liste_J!$C$7:$G$234,4,0),"-")</f>
        <v>ASGAF</v>
      </c>
      <c r="D134" s="94">
        <f>IFERROR(VLOOKUP($A134,Liste_J!$C$7:$G$234,2,0),"-")</f>
        <v>19.899999999999999</v>
      </c>
      <c r="E134" s="94" t="str">
        <f>IFERROR(VLOOKUP($A134,'J1'!$I$6:$M$35,5,0),"")</f>
        <v/>
      </c>
      <c r="F134" s="94" t="str">
        <f>IFERROR(VLOOKUP($A134,'J2'!$I$6:$M$35,5,0),"")</f>
        <v/>
      </c>
      <c r="G134" s="94" t="str">
        <f>IFERROR(VLOOKUP($A134,'J3'!$I$6:$M$35,5,0),"")</f>
        <v/>
      </c>
      <c r="H134" s="94" t="str">
        <f>IFERROR(VLOOKUP($A134,'J4'!$I$6:$M$35,5,0),"")</f>
        <v/>
      </c>
      <c r="I134" s="94" t="str">
        <f>IFERROR(VLOOKUP($A134,'J5'!$I$6:$M$35,5,0),"")</f>
        <v/>
      </c>
      <c r="J134" s="94" t="str">
        <f>IFERROR(VLOOKUP($A134,'J6'!$I$6:$M$35,5,0),"")</f>
        <v/>
      </c>
      <c r="K134" s="94" t="str">
        <f>IFERROR(VLOOKUP($A134,'J7'!$I$6:$M$35,5,0),"")</f>
        <v/>
      </c>
      <c r="L134" s="94" t="str">
        <f>IFERROR(VLOOKUP($A134,'J8'!$I$6:$M$35,5,0),"")</f>
        <v/>
      </c>
      <c r="M134" s="94" t="str">
        <f>IFERROR(VLOOKUP($A134,'J9'!$I$6:$M$35,5,0),"")</f>
        <v/>
      </c>
      <c r="N134" s="94" t="str">
        <f>IFERROR(VLOOKUP($A134,'J10'!$I$6:$M$35,5,0),"")</f>
        <v/>
      </c>
      <c r="O134" s="94">
        <f t="shared" si="10"/>
        <v>0</v>
      </c>
      <c r="P134" s="94">
        <f t="shared" si="11"/>
        <v>0</v>
      </c>
      <c r="Q134" s="94">
        <f t="shared" si="12"/>
        <v>104</v>
      </c>
      <c r="R134" s="9"/>
    </row>
    <row r="135" spans="1:18" ht="12.75" x14ac:dyDescent="0.35">
      <c r="A135" s="25" t="s">
        <v>359</v>
      </c>
      <c r="B135" s="94" t="str">
        <f>IFERROR(VLOOKUP($A135,Liste_J!$C$7:$G$234,5,0),"-")</f>
        <v>H</v>
      </c>
      <c r="C135" s="94" t="str">
        <f>IFERROR(VLOOKUP($A135,Liste_J!$C$7:$G$234,4,0),"-")</f>
        <v>ASGAF</v>
      </c>
      <c r="D135" s="94">
        <f>IFERROR(VLOOKUP($A135,Liste_J!$C$7:$G$234,2,0),"-")</f>
        <v>19.600000000000001</v>
      </c>
      <c r="E135" s="94" t="str">
        <f>IFERROR(VLOOKUP($A135,'J1'!$I$6:$M$35,5,0),"")</f>
        <v/>
      </c>
      <c r="F135" s="94" t="str">
        <f>IFERROR(VLOOKUP($A135,'J2'!$I$6:$M$35,5,0),"")</f>
        <v/>
      </c>
      <c r="G135" s="94" t="str">
        <f>IFERROR(VLOOKUP($A135,'J3'!$I$6:$M$35,5,0),"")</f>
        <v/>
      </c>
      <c r="H135" s="94" t="str">
        <f>IFERROR(VLOOKUP($A135,'J4'!$I$6:$M$35,5,0),"")</f>
        <v/>
      </c>
      <c r="I135" s="94" t="str">
        <f>IFERROR(VLOOKUP($A135,'J5'!$I$6:$M$35,5,0),"")</f>
        <v/>
      </c>
      <c r="J135" s="94" t="str">
        <f>IFERROR(VLOOKUP($A135,'J6'!$I$6:$M$35,5,0),"")</f>
        <v/>
      </c>
      <c r="K135" s="94" t="str">
        <f>IFERROR(VLOOKUP($A135,'J7'!$I$6:$M$35,5,0),"")</f>
        <v/>
      </c>
      <c r="L135" s="94" t="str">
        <f>IFERROR(VLOOKUP($A135,'J8'!$I$6:$M$35,5,0),"")</f>
        <v/>
      </c>
      <c r="M135" s="94" t="str">
        <f>IFERROR(VLOOKUP($A135,'J9'!$I$6:$M$35,5,0),"")</f>
        <v/>
      </c>
      <c r="N135" s="94" t="str">
        <f>IFERROR(VLOOKUP($A135,'J10'!$I$6:$M$35,5,0),"")</f>
        <v/>
      </c>
      <c r="O135" s="94">
        <f t="shared" si="10"/>
        <v>0</v>
      </c>
      <c r="P135" s="94">
        <f t="shared" si="11"/>
        <v>0</v>
      </c>
      <c r="Q135" s="94">
        <f t="shared" si="12"/>
        <v>104</v>
      </c>
      <c r="R135" s="9"/>
    </row>
    <row r="136" spans="1:18" ht="12.75" x14ac:dyDescent="0.35">
      <c r="A136" s="25" t="s">
        <v>369</v>
      </c>
      <c r="B136" s="94" t="str">
        <f>IFERROR(VLOOKUP($A136,Liste_J!$C$7:$G$234,5,0),"-")</f>
        <v>H</v>
      </c>
      <c r="C136" s="94" t="str">
        <f>IFERROR(VLOOKUP($A136,Liste_J!$C$7:$G$234,4,0),"-")</f>
        <v>-</v>
      </c>
      <c r="D136" s="94">
        <f>IFERROR(VLOOKUP($A136,Liste_J!$C$7:$G$234,2,0),"-")</f>
        <v>29.7</v>
      </c>
      <c r="E136" s="94" t="str">
        <f>IFERROR(VLOOKUP($A136,'J1'!$I$6:$M$35,5,0),"")</f>
        <v/>
      </c>
      <c r="F136" s="94" t="str">
        <f>IFERROR(VLOOKUP($A136,'J2'!$I$6:$M$35,5,0),"")</f>
        <v/>
      </c>
      <c r="G136" s="94" t="str">
        <f>IFERROR(VLOOKUP($A136,'J3'!$I$6:$M$35,5,0),"")</f>
        <v/>
      </c>
      <c r="H136" s="94" t="str">
        <f>IFERROR(VLOOKUP($A136,'J4'!$I$6:$M$35,5,0),"")</f>
        <v/>
      </c>
      <c r="I136" s="94" t="str">
        <f>IFERROR(VLOOKUP($A136,'J5'!$I$6:$M$35,5,0),"")</f>
        <v/>
      </c>
      <c r="J136" s="94" t="str">
        <f>IFERROR(VLOOKUP($A136,'J6'!$I$6:$M$35,5,0),"")</f>
        <v/>
      </c>
      <c r="K136" s="94" t="str">
        <f>IFERROR(VLOOKUP($A136,'J7'!$I$6:$M$35,5,0),"")</f>
        <v/>
      </c>
      <c r="L136" s="94" t="str">
        <f>IFERROR(VLOOKUP($A136,'J8'!$I$6:$M$35,5,0),"")</f>
        <v/>
      </c>
      <c r="M136" s="94" t="str">
        <f>IFERROR(VLOOKUP($A136,'J9'!$I$6:$M$35,5,0),"")</f>
        <v/>
      </c>
      <c r="N136" s="94" t="str">
        <f>IFERROR(VLOOKUP($A136,'J10'!$I$6:$M$35,5,0),"")</f>
        <v/>
      </c>
      <c r="O136" s="94">
        <f t="shared" si="10"/>
        <v>0</v>
      </c>
      <c r="P136" s="94">
        <f t="shared" si="11"/>
        <v>0</v>
      </c>
      <c r="Q136" s="94">
        <f t="shared" si="12"/>
        <v>104</v>
      </c>
      <c r="R136" s="9"/>
    </row>
    <row r="137" spans="1:18" ht="12.75" x14ac:dyDescent="0.35">
      <c r="A137" s="25" t="s">
        <v>418</v>
      </c>
      <c r="B137" s="94" t="str">
        <f>IFERROR(VLOOKUP($A137,Liste_J!$C$7:$G$234,5,0),"-")</f>
        <v>H</v>
      </c>
      <c r="C137" s="94" t="str">
        <f>IFERROR(VLOOKUP($A137,Liste_J!$C$7:$G$234,4,0),"-")</f>
        <v>ASGAF</v>
      </c>
      <c r="D137" s="94">
        <f>IFERROR(VLOOKUP($A137,Liste_J!$C$7:$G$234,2,0),"-")</f>
        <v>16.899999999999999</v>
      </c>
      <c r="E137" s="94" t="str">
        <f>IFERROR(VLOOKUP($A137,'J1'!$I$6:$M$35,5,0),"")</f>
        <v/>
      </c>
      <c r="F137" s="94" t="str">
        <f>IFERROR(VLOOKUP($A137,'J2'!$I$6:$M$35,5,0),"")</f>
        <v/>
      </c>
      <c r="G137" s="94" t="str">
        <f>IFERROR(VLOOKUP($A137,'J3'!$I$6:$M$35,5,0),"")</f>
        <v/>
      </c>
      <c r="H137" s="94" t="str">
        <f>IFERROR(VLOOKUP($A137,'J4'!$I$6:$M$35,5,0),"")</f>
        <v/>
      </c>
      <c r="I137" s="94" t="str">
        <f>IFERROR(VLOOKUP($A137,'J5'!$I$6:$M$35,5,0),"")</f>
        <v/>
      </c>
      <c r="J137" s="94" t="str">
        <f>IFERROR(VLOOKUP($A137,'J6'!$I$6:$M$35,5,0),"")</f>
        <v/>
      </c>
      <c r="K137" s="94" t="str">
        <f>IFERROR(VLOOKUP($A137,'J7'!$I$6:$M$35,5,0),"")</f>
        <v/>
      </c>
      <c r="L137" s="94" t="str">
        <f>IFERROR(VLOOKUP($A137,'J8'!$I$6:$M$35,5,0),"")</f>
        <v/>
      </c>
      <c r="M137" s="94" t="str">
        <f>IFERROR(VLOOKUP($A137,'J9'!$I$6:$M$35,5,0),"")</f>
        <v/>
      </c>
      <c r="N137" s="94" t="str">
        <f>IFERROR(VLOOKUP($A137,'J10'!$I$6:$M$35,5,0),"")</f>
        <v/>
      </c>
      <c r="O137" s="94">
        <f t="shared" ref="O137:O168" si="13">COUNTIF(E137:N137,"&lt;100")</f>
        <v>0</v>
      </c>
      <c r="P137" s="94">
        <f t="shared" ref="P137:P168" si="14">IF(B137="H",SUM(E137:N137),0)</f>
        <v>0</v>
      </c>
      <c r="Q137" s="94">
        <f t="shared" ref="Q137:Q168" si="15">RANK(P137,$P$9:$P$199)</f>
        <v>104</v>
      </c>
      <c r="R137" s="9"/>
    </row>
    <row r="138" spans="1:18" ht="12.75" x14ac:dyDescent="0.35">
      <c r="A138" s="25" t="s">
        <v>419</v>
      </c>
      <c r="B138" s="94" t="str">
        <f>IFERROR(VLOOKUP($A138,Liste_J!$C$7:$G$234,5,0),"-")</f>
        <v>H</v>
      </c>
      <c r="C138" s="94" t="str">
        <f>IFERROR(VLOOKUP($A138,Liste_J!$C$7:$G$234,4,0),"-")</f>
        <v>ASGAF</v>
      </c>
      <c r="D138" s="94">
        <f>IFERROR(VLOOKUP($A138,Liste_J!$C$7:$G$234,2,0),"-")</f>
        <v>19.5</v>
      </c>
      <c r="E138" s="94" t="str">
        <f>IFERROR(VLOOKUP($A138,'J1'!$I$6:$M$35,5,0),"")</f>
        <v/>
      </c>
      <c r="F138" s="94" t="str">
        <f>IFERROR(VLOOKUP($A138,'J2'!$I$6:$M$35,5,0),"")</f>
        <v/>
      </c>
      <c r="G138" s="94" t="str">
        <f>IFERROR(VLOOKUP($A138,'J3'!$I$6:$M$35,5,0),"")</f>
        <v/>
      </c>
      <c r="H138" s="94" t="str">
        <f>IFERROR(VLOOKUP($A138,'J4'!$I$6:$M$35,5,0),"")</f>
        <v/>
      </c>
      <c r="I138" s="94" t="str">
        <f>IFERROR(VLOOKUP($A138,'J5'!$I$6:$M$35,5,0),"")</f>
        <v/>
      </c>
      <c r="J138" s="94" t="str">
        <f>IFERROR(VLOOKUP($A138,'J6'!$I$6:$M$35,5,0),"")</f>
        <v/>
      </c>
      <c r="K138" s="94" t="str">
        <f>IFERROR(VLOOKUP($A138,'J7'!$I$6:$M$35,5,0),"")</f>
        <v/>
      </c>
      <c r="L138" s="94" t="str">
        <f>IFERROR(VLOOKUP($A138,'J8'!$I$6:$M$35,5,0),"")</f>
        <v/>
      </c>
      <c r="M138" s="94" t="str">
        <f>IFERROR(VLOOKUP($A138,'J9'!$I$6:$M$35,5,0),"")</f>
        <v/>
      </c>
      <c r="N138" s="94" t="str">
        <f>IFERROR(VLOOKUP($A138,'J10'!$I$6:$M$35,5,0),"")</f>
        <v/>
      </c>
      <c r="O138" s="94">
        <f t="shared" si="13"/>
        <v>0</v>
      </c>
      <c r="P138" s="94">
        <f t="shared" si="14"/>
        <v>0</v>
      </c>
      <c r="Q138" s="94">
        <f t="shared" si="15"/>
        <v>104</v>
      </c>
      <c r="R138" s="9"/>
    </row>
    <row r="139" spans="1:18" ht="12.75" x14ac:dyDescent="0.35">
      <c r="A139" s="25" t="s">
        <v>436</v>
      </c>
      <c r="B139" s="94" t="str">
        <f>IFERROR(VLOOKUP($A139,Liste_J!$C$7:$G$234,5,0),"-")</f>
        <v>H</v>
      </c>
      <c r="C139" s="94" t="str">
        <f>IFERROR(VLOOKUP($A139,Liste_J!$C$7:$G$234,4,0),"-")</f>
        <v>ASGAF</v>
      </c>
      <c r="D139" s="94">
        <f>IFERROR(VLOOKUP($A139,Liste_J!$C$7:$G$234,2,0),"-")</f>
        <v>33.299999999999997</v>
      </c>
      <c r="E139" s="94" t="str">
        <f>IFERROR(VLOOKUP($A139,'J1'!$I$6:$M$35,5,0),"")</f>
        <v/>
      </c>
      <c r="F139" s="94" t="str">
        <f>IFERROR(VLOOKUP($A139,'J2'!$I$6:$M$35,5,0),"")</f>
        <v/>
      </c>
      <c r="G139" s="94" t="str">
        <f>IFERROR(VLOOKUP($A139,'J3'!$I$6:$M$35,5,0),"")</f>
        <v/>
      </c>
      <c r="H139" s="94" t="str">
        <f>IFERROR(VLOOKUP($A139,'J4'!$I$6:$M$35,5,0),"")</f>
        <v/>
      </c>
      <c r="I139" s="94" t="str">
        <f>IFERROR(VLOOKUP($A139,'J5'!$I$6:$M$35,5,0),"")</f>
        <v/>
      </c>
      <c r="J139" s="94" t="str">
        <f>IFERROR(VLOOKUP($A139,'J6'!$I$6:$M$35,5,0),"")</f>
        <v/>
      </c>
      <c r="K139" s="94" t="str">
        <f>IFERROR(VLOOKUP($A139,'J7'!$I$6:$M$35,5,0),"")</f>
        <v/>
      </c>
      <c r="L139" s="94" t="str">
        <f>IFERROR(VLOOKUP($A139,'J8'!$I$6:$M$35,5,0),"")</f>
        <v/>
      </c>
      <c r="M139" s="94" t="str">
        <f>IFERROR(VLOOKUP($A139,'J9'!$I$6:$M$35,5,0),"")</f>
        <v/>
      </c>
      <c r="N139" s="94" t="str">
        <f>IFERROR(VLOOKUP($A139,'J10'!$I$6:$M$35,5,0),"")</f>
        <v/>
      </c>
      <c r="O139" s="94">
        <f t="shared" si="13"/>
        <v>0</v>
      </c>
      <c r="P139" s="94">
        <f t="shared" si="14"/>
        <v>0</v>
      </c>
      <c r="Q139" s="94">
        <f t="shared" si="15"/>
        <v>104</v>
      </c>
      <c r="R139" s="9"/>
    </row>
    <row r="140" spans="1:18" ht="12.75" x14ac:dyDescent="0.35">
      <c r="A140" s="25" t="s">
        <v>280</v>
      </c>
      <c r="B140" s="94" t="str">
        <f>IFERROR(VLOOKUP($A140,Liste_J!$C$7:$G$234,5,0),"-")</f>
        <v>H</v>
      </c>
      <c r="C140" s="94" t="str">
        <f>IFERROR(VLOOKUP($A140,Liste_J!$C$7:$G$234,4,0),"-")</f>
        <v>Chevannes</v>
      </c>
      <c r="D140" s="94">
        <f>IFERROR(VLOOKUP($A140,Liste_J!$C$7:$G$234,2,0),"-")</f>
        <v>16.100000000000001</v>
      </c>
      <c r="E140" s="94" t="str">
        <f>IFERROR(VLOOKUP($A140,'J1'!$I$6:$M$35,5,0),"")</f>
        <v/>
      </c>
      <c r="F140" s="94" t="str">
        <f>IFERROR(VLOOKUP($A140,'J2'!$I$6:$M$35,5,0),"")</f>
        <v/>
      </c>
      <c r="G140" s="94" t="str">
        <f>IFERROR(VLOOKUP($A140,'J3'!$I$6:$M$35,5,0),"")</f>
        <v/>
      </c>
      <c r="H140" s="94" t="str">
        <f>IFERROR(VLOOKUP($A140,'J4'!$I$6:$M$35,5,0),"")</f>
        <v/>
      </c>
      <c r="I140" s="94" t="str">
        <f>IFERROR(VLOOKUP($A140,'J5'!$I$6:$M$35,5,0),"")</f>
        <v/>
      </c>
      <c r="J140" s="94" t="str">
        <f>IFERROR(VLOOKUP($A140,'J6'!$I$6:$M$35,5,0),"")</f>
        <v/>
      </c>
      <c r="K140" s="94" t="str">
        <f>IFERROR(VLOOKUP($A140,'J7'!$I$6:$M$35,5,0),"")</f>
        <v/>
      </c>
      <c r="L140" s="94" t="str">
        <f>IFERROR(VLOOKUP($A140,'J8'!$I$6:$M$35,5,0),"")</f>
        <v/>
      </c>
      <c r="M140" s="94" t="str">
        <f>IFERROR(VLOOKUP($A140,'J9'!$I$6:$M$35,5,0),"")</f>
        <v/>
      </c>
      <c r="N140" s="94" t="str">
        <f>IFERROR(VLOOKUP($A140,'J10'!$I$6:$M$35,5,0),"")</f>
        <v/>
      </c>
      <c r="O140" s="94">
        <f t="shared" si="13"/>
        <v>0</v>
      </c>
      <c r="P140" s="94">
        <f t="shared" si="14"/>
        <v>0</v>
      </c>
      <c r="Q140" s="94">
        <f t="shared" si="15"/>
        <v>104</v>
      </c>
      <c r="R140" s="9"/>
    </row>
    <row r="141" spans="1:18" ht="12.75" x14ac:dyDescent="0.35">
      <c r="A141" s="25" t="s">
        <v>265</v>
      </c>
      <c r="B141" s="94" t="str">
        <f>IFERROR(VLOOKUP($A141,Liste_J!$C$7:$G$234,5,0),"-")</f>
        <v>H</v>
      </c>
      <c r="C141" s="94" t="str">
        <f>IFERROR(VLOOKUP($A141,Liste_J!$C$7:$G$234,4,0),"-")</f>
        <v>Chevannes</v>
      </c>
      <c r="D141" s="94">
        <f>IFERROR(VLOOKUP($A141,Liste_J!$C$7:$G$234,2,0),"-")</f>
        <v>18.600000000000001</v>
      </c>
      <c r="E141" s="94" t="str">
        <f>IFERROR(VLOOKUP($A141,'J1'!$I$6:$M$35,5,0),"")</f>
        <v/>
      </c>
      <c r="F141" s="94" t="str">
        <f>IFERROR(VLOOKUP($A141,'J2'!$I$6:$M$35,5,0),"")</f>
        <v/>
      </c>
      <c r="G141" s="94" t="str">
        <f>IFERROR(VLOOKUP($A141,'J3'!$I$6:$M$35,5,0),"")</f>
        <v/>
      </c>
      <c r="H141" s="94" t="str">
        <f>IFERROR(VLOOKUP($A141,'J4'!$I$6:$M$35,5,0),"")</f>
        <v/>
      </c>
      <c r="I141" s="94" t="str">
        <f>IFERROR(VLOOKUP($A141,'J5'!$I$6:$M$35,5,0),"")</f>
        <v/>
      </c>
      <c r="J141" s="94" t="str">
        <f>IFERROR(VLOOKUP($A141,'J6'!$I$6:$M$35,5,0),"")</f>
        <v/>
      </c>
      <c r="K141" s="94" t="str">
        <f>IFERROR(VLOOKUP($A141,'J7'!$I$6:$M$35,5,0),"")</f>
        <v/>
      </c>
      <c r="L141" s="94" t="str">
        <f>IFERROR(VLOOKUP($A141,'J8'!$I$6:$M$35,5,0),"")</f>
        <v/>
      </c>
      <c r="M141" s="94" t="str">
        <f>IFERROR(VLOOKUP($A141,'J9'!$I$6:$M$35,5,0),"")</f>
        <v/>
      </c>
      <c r="N141" s="94" t="str">
        <f>IFERROR(VLOOKUP($A141,'J10'!$I$6:$M$35,5,0),"")</f>
        <v/>
      </c>
      <c r="O141" s="94">
        <f t="shared" si="13"/>
        <v>0</v>
      </c>
      <c r="P141" s="94">
        <f t="shared" si="14"/>
        <v>0</v>
      </c>
      <c r="Q141" s="94">
        <f t="shared" si="15"/>
        <v>104</v>
      </c>
      <c r="R141" s="9"/>
    </row>
    <row r="142" spans="1:18" ht="12.75" x14ac:dyDescent="0.35">
      <c r="A142" s="25" t="s">
        <v>275</v>
      </c>
      <c r="B142" s="94" t="str">
        <f>IFERROR(VLOOKUP($A142,Liste_J!$C$7:$G$234,5,0),"-")</f>
        <v>H</v>
      </c>
      <c r="C142" s="94" t="str">
        <f>IFERROR(VLOOKUP($A142,Liste_J!$C$7:$G$234,4,0),"-")</f>
        <v>Chevannes</v>
      </c>
      <c r="D142" s="94">
        <f>IFERROR(VLOOKUP($A142,Liste_J!$C$7:$G$234,2,0),"-")</f>
        <v>21.5</v>
      </c>
      <c r="E142" s="94" t="str">
        <f>IFERROR(VLOOKUP($A142,'J1'!$I$6:$M$35,5,0),"")</f>
        <v/>
      </c>
      <c r="F142" s="94" t="str">
        <f>IFERROR(VLOOKUP($A142,'J2'!$I$6:$M$35,5,0),"")</f>
        <v/>
      </c>
      <c r="G142" s="94" t="str">
        <f>IFERROR(VLOOKUP($A142,'J3'!$I$6:$M$35,5,0),"")</f>
        <v/>
      </c>
      <c r="H142" s="94" t="str">
        <f>IFERROR(VLOOKUP($A142,'J4'!$I$6:$M$35,5,0),"")</f>
        <v/>
      </c>
      <c r="I142" s="94" t="str">
        <f>IFERROR(VLOOKUP($A142,'J5'!$I$6:$M$35,5,0),"")</f>
        <v/>
      </c>
      <c r="J142" s="94" t="str">
        <f>IFERROR(VLOOKUP($A142,'J6'!$I$6:$M$35,5,0),"")</f>
        <v/>
      </c>
      <c r="K142" s="94" t="str">
        <f>IFERROR(VLOOKUP($A142,'J7'!$I$6:$M$35,5,0),"")</f>
        <v/>
      </c>
      <c r="L142" s="94" t="str">
        <f>IFERROR(VLOOKUP($A142,'J8'!$I$6:$M$35,5,0),"")</f>
        <v/>
      </c>
      <c r="M142" s="94" t="str">
        <f>IFERROR(VLOOKUP($A142,'J9'!$I$6:$M$35,5,0),"")</f>
        <v/>
      </c>
      <c r="N142" s="94" t="str">
        <f>IFERROR(VLOOKUP($A142,'J10'!$I$6:$M$35,5,0),"")</f>
        <v/>
      </c>
      <c r="O142" s="94">
        <f t="shared" si="13"/>
        <v>0</v>
      </c>
      <c r="P142" s="94">
        <f t="shared" si="14"/>
        <v>0</v>
      </c>
      <c r="Q142" s="94">
        <f t="shared" si="15"/>
        <v>104</v>
      </c>
      <c r="R142" s="9"/>
    </row>
    <row r="143" spans="1:18" ht="12.75" x14ac:dyDescent="0.35">
      <c r="A143" s="25" t="s">
        <v>161</v>
      </c>
      <c r="B143" s="94" t="str">
        <f>IFERROR(VLOOKUP($A143,Liste_J!$C$7:$G$234,5,0),"-")</f>
        <v>H</v>
      </c>
      <c r="C143" s="94" t="str">
        <f>IFERROR(VLOOKUP($A143,Liste_J!$C$7:$G$234,4,0),"-")</f>
        <v>Chevannes</v>
      </c>
      <c r="D143" s="94">
        <f>IFERROR(VLOOKUP($A143,Liste_J!$C$7:$G$234,2,0),"-")</f>
        <v>31.5</v>
      </c>
      <c r="E143" s="94" t="str">
        <f>IFERROR(VLOOKUP($A143,'J1'!$I$6:$M$35,5,0),"")</f>
        <v/>
      </c>
      <c r="F143" s="94" t="str">
        <f>IFERROR(VLOOKUP($A143,'J2'!$I$6:$M$35,5,0),"")</f>
        <v/>
      </c>
      <c r="G143" s="94" t="str">
        <f>IFERROR(VLOOKUP($A143,'J3'!$I$6:$M$35,5,0),"")</f>
        <v/>
      </c>
      <c r="H143" s="94" t="str">
        <f>IFERROR(VLOOKUP($A143,'J4'!$I$6:$M$35,5,0),"")</f>
        <v/>
      </c>
      <c r="I143" s="94" t="str">
        <f>IFERROR(VLOOKUP($A143,'J5'!$I$6:$M$35,5,0),"")</f>
        <v/>
      </c>
      <c r="J143" s="94" t="str">
        <f>IFERROR(VLOOKUP($A143,'J6'!$I$6:$M$35,5,0),"")</f>
        <v/>
      </c>
      <c r="K143" s="94" t="str">
        <f>IFERROR(VLOOKUP($A143,'J7'!$I$6:$M$35,5,0),"")</f>
        <v/>
      </c>
      <c r="L143" s="94" t="str">
        <f>IFERROR(VLOOKUP($A143,'J8'!$I$6:$M$35,5,0),"")</f>
        <v/>
      </c>
      <c r="M143" s="94" t="str">
        <f>IFERROR(VLOOKUP($A143,'J9'!$I$6:$M$35,5,0),"")</f>
        <v/>
      </c>
      <c r="N143" s="94" t="str">
        <f>IFERROR(VLOOKUP($A143,'J10'!$I$6:$M$35,5,0),"")</f>
        <v/>
      </c>
      <c r="O143" s="94">
        <f t="shared" si="13"/>
        <v>0</v>
      </c>
      <c r="P143" s="94">
        <f t="shared" si="14"/>
        <v>0</v>
      </c>
      <c r="Q143" s="94">
        <f t="shared" si="15"/>
        <v>104</v>
      </c>
      <c r="R143" s="9"/>
    </row>
    <row r="144" spans="1:18" ht="12.75" x14ac:dyDescent="0.35">
      <c r="A144" s="25" t="s">
        <v>237</v>
      </c>
      <c r="B144" s="94" t="str">
        <f>IFERROR(VLOOKUP($A144,Liste_J!$C$7:$G$234,5,0),"-")</f>
        <v>H</v>
      </c>
      <c r="C144" s="94" t="str">
        <f>IFERROR(VLOOKUP($A144,Liste_J!$C$7:$G$234,4,0),"-")</f>
        <v>Chevannes</v>
      </c>
      <c r="D144" s="94">
        <f>IFERROR(VLOOKUP($A144,Liste_J!$C$7:$G$234,2,0),"-")</f>
        <v>23.7</v>
      </c>
      <c r="E144" s="94" t="str">
        <f>IFERROR(VLOOKUP($A144,'J1'!$I$6:$M$35,5,0),"")</f>
        <v/>
      </c>
      <c r="F144" s="94" t="str">
        <f>IFERROR(VLOOKUP($A144,'J2'!$I$6:$M$35,5,0),"")</f>
        <v/>
      </c>
      <c r="G144" s="94" t="str">
        <f>IFERROR(VLOOKUP($A144,'J3'!$I$6:$M$35,5,0),"")</f>
        <v/>
      </c>
      <c r="H144" s="94" t="str">
        <f>IFERROR(VLOOKUP($A144,'J4'!$I$6:$M$35,5,0),"")</f>
        <v/>
      </c>
      <c r="I144" s="94" t="str">
        <f>IFERROR(VLOOKUP($A144,'J5'!$I$6:$M$35,5,0),"")</f>
        <v/>
      </c>
      <c r="J144" s="94" t="str">
        <f>IFERROR(VLOOKUP($A144,'J6'!$I$6:$M$35,5,0),"")</f>
        <v/>
      </c>
      <c r="K144" s="94" t="str">
        <f>IFERROR(VLOOKUP($A144,'J7'!$I$6:$M$35,5,0),"")</f>
        <v/>
      </c>
      <c r="L144" s="94" t="str">
        <f>IFERROR(VLOOKUP($A144,'J8'!$I$6:$M$35,5,0),"")</f>
        <v/>
      </c>
      <c r="M144" s="94" t="str">
        <f>IFERROR(VLOOKUP($A144,'J9'!$I$6:$M$35,5,0),"")</f>
        <v/>
      </c>
      <c r="N144" s="94" t="str">
        <f>IFERROR(VLOOKUP($A144,'J10'!$I$6:$M$35,5,0),"")</f>
        <v/>
      </c>
      <c r="O144" s="94">
        <f t="shared" si="13"/>
        <v>0</v>
      </c>
      <c r="P144" s="94">
        <f t="shared" si="14"/>
        <v>0</v>
      </c>
      <c r="Q144" s="94">
        <f t="shared" si="15"/>
        <v>104</v>
      </c>
      <c r="R144" s="9"/>
    </row>
    <row r="145" spans="1:18" ht="12.75" x14ac:dyDescent="0.35">
      <c r="A145" s="25" t="s">
        <v>185</v>
      </c>
      <c r="B145" s="94" t="str">
        <f>IFERROR(VLOOKUP($A145,Liste_J!$C$7:$G$234,5,0),"-")</f>
        <v>H</v>
      </c>
      <c r="C145" s="94" t="str">
        <f>IFERROR(VLOOKUP($A145,Liste_J!$C$7:$G$234,4,0),"-")</f>
        <v>Chevannes</v>
      </c>
      <c r="D145" s="94">
        <f>IFERROR(VLOOKUP($A145,Liste_J!$C$7:$G$234,2,0),"-")</f>
        <v>23</v>
      </c>
      <c r="E145" s="94" t="str">
        <f>IFERROR(VLOOKUP($A145,'J1'!$I$6:$M$35,5,0),"")</f>
        <v/>
      </c>
      <c r="F145" s="94" t="str">
        <f>IFERROR(VLOOKUP($A145,'J2'!$I$6:$M$35,5,0),"")</f>
        <v/>
      </c>
      <c r="G145" s="94" t="str">
        <f>IFERROR(VLOOKUP($A145,'J3'!$I$6:$M$35,5,0),"")</f>
        <v/>
      </c>
      <c r="H145" s="94" t="str">
        <f>IFERROR(VLOOKUP($A145,'J4'!$I$6:$M$35,5,0),"")</f>
        <v/>
      </c>
      <c r="I145" s="94" t="str">
        <f>IFERROR(VLOOKUP($A145,'J5'!$I$6:$M$35,5,0),"")</f>
        <v/>
      </c>
      <c r="J145" s="94" t="str">
        <f>IFERROR(VLOOKUP($A145,'J6'!$I$6:$M$35,5,0),"")</f>
        <v/>
      </c>
      <c r="K145" s="94" t="str">
        <f>IFERROR(VLOOKUP($A145,'J7'!$I$6:$M$35,5,0),"")</f>
        <v/>
      </c>
      <c r="L145" s="94" t="str">
        <f>IFERROR(VLOOKUP($A145,'J8'!$I$6:$M$35,5,0),"")</f>
        <v/>
      </c>
      <c r="M145" s="94" t="str">
        <f>IFERROR(VLOOKUP($A145,'J9'!$I$6:$M$35,5,0),"")</f>
        <v/>
      </c>
      <c r="N145" s="94" t="str">
        <f>IFERROR(VLOOKUP($A145,'J10'!$I$6:$M$35,5,0),"")</f>
        <v/>
      </c>
      <c r="O145" s="94">
        <f t="shared" si="13"/>
        <v>0</v>
      </c>
      <c r="P145" s="94">
        <f t="shared" si="14"/>
        <v>0</v>
      </c>
      <c r="Q145" s="94">
        <f t="shared" si="15"/>
        <v>104</v>
      </c>
      <c r="R145" s="9"/>
    </row>
    <row r="146" spans="1:18" ht="12.75" x14ac:dyDescent="0.35">
      <c r="A146" s="25" t="s">
        <v>176</v>
      </c>
      <c r="B146" s="94" t="str">
        <f>IFERROR(VLOOKUP($A146,Liste_J!$C$7:$G$234,5,0),"-")</f>
        <v>H</v>
      </c>
      <c r="C146" s="94" t="str">
        <f>IFERROR(VLOOKUP($A146,Liste_J!$C$7:$G$234,4,0),"-")</f>
        <v>Chevannes</v>
      </c>
      <c r="D146" s="94">
        <f>IFERROR(VLOOKUP($A146,Liste_J!$C$7:$G$234,2,0),"-")</f>
        <v>31</v>
      </c>
      <c r="E146" s="94" t="str">
        <f>IFERROR(VLOOKUP($A146,'J1'!$I$6:$M$35,5,0),"")</f>
        <v/>
      </c>
      <c r="F146" s="94" t="str">
        <f>IFERROR(VLOOKUP($A146,'J2'!$I$6:$M$35,5,0),"")</f>
        <v/>
      </c>
      <c r="G146" s="94" t="str">
        <f>IFERROR(VLOOKUP($A146,'J3'!$I$6:$M$35,5,0),"")</f>
        <v/>
      </c>
      <c r="H146" s="94" t="str">
        <f>IFERROR(VLOOKUP($A146,'J4'!$I$6:$M$35,5,0),"")</f>
        <v/>
      </c>
      <c r="I146" s="94" t="str">
        <f>IFERROR(VLOOKUP($A146,'J5'!$I$6:$M$35,5,0),"")</f>
        <v/>
      </c>
      <c r="J146" s="94" t="str">
        <f>IFERROR(VLOOKUP($A146,'J6'!$I$6:$M$35,5,0),"")</f>
        <v/>
      </c>
      <c r="K146" s="94" t="str">
        <f>IFERROR(VLOOKUP($A146,'J7'!$I$6:$M$35,5,0),"")</f>
        <v/>
      </c>
      <c r="L146" s="94" t="str">
        <f>IFERROR(VLOOKUP($A146,'J8'!$I$6:$M$35,5,0),"")</f>
        <v/>
      </c>
      <c r="M146" s="94" t="str">
        <f>IFERROR(VLOOKUP($A146,'J9'!$I$6:$M$35,5,0),"")</f>
        <v/>
      </c>
      <c r="N146" s="94" t="str">
        <f>IFERROR(VLOOKUP($A146,'J10'!$I$6:$M$35,5,0),"")</f>
        <v/>
      </c>
      <c r="O146" s="94">
        <f t="shared" si="13"/>
        <v>0</v>
      </c>
      <c r="P146" s="94">
        <f t="shared" si="14"/>
        <v>0</v>
      </c>
      <c r="Q146" s="94">
        <f t="shared" si="15"/>
        <v>104</v>
      </c>
      <c r="R146" s="9"/>
    </row>
    <row r="147" spans="1:18" ht="12.75" x14ac:dyDescent="0.35">
      <c r="A147" s="25" t="s">
        <v>279</v>
      </c>
      <c r="B147" s="94" t="str">
        <f>IFERROR(VLOOKUP($A147,Liste_J!$C$7:$G$234,5,0),"-")</f>
        <v>H</v>
      </c>
      <c r="C147" s="94" t="str">
        <f>IFERROR(VLOOKUP($A147,Liste_J!$C$7:$G$234,4,0),"-")</f>
        <v>Chevannes</v>
      </c>
      <c r="D147" s="94">
        <f>IFERROR(VLOOKUP($A147,Liste_J!$C$7:$G$234,2,0),"-")</f>
        <v>20.2</v>
      </c>
      <c r="E147" s="94" t="str">
        <f>IFERROR(VLOOKUP($A147,'J1'!$I$6:$M$35,5,0),"")</f>
        <v/>
      </c>
      <c r="F147" s="94" t="str">
        <f>IFERROR(VLOOKUP($A147,'J2'!$I$6:$M$35,5,0),"")</f>
        <v/>
      </c>
      <c r="G147" s="94" t="str">
        <f>IFERROR(VLOOKUP($A147,'J3'!$I$6:$M$35,5,0),"")</f>
        <v/>
      </c>
      <c r="H147" s="94" t="str">
        <f>IFERROR(VLOOKUP($A147,'J4'!$I$6:$M$35,5,0),"")</f>
        <v/>
      </c>
      <c r="I147" s="94" t="str">
        <f>IFERROR(VLOOKUP($A147,'J5'!$I$6:$M$35,5,0),"")</f>
        <v/>
      </c>
      <c r="J147" s="94" t="str">
        <f>IFERROR(VLOOKUP($A147,'J6'!$I$6:$M$35,5,0),"")</f>
        <v/>
      </c>
      <c r="K147" s="94" t="str">
        <f>IFERROR(VLOOKUP($A147,'J7'!$I$6:$M$35,5,0),"")</f>
        <v/>
      </c>
      <c r="L147" s="94" t="str">
        <f>IFERROR(VLOOKUP($A147,'J8'!$I$6:$M$35,5,0),"")</f>
        <v/>
      </c>
      <c r="M147" s="94" t="str">
        <f>IFERROR(VLOOKUP($A147,'J9'!$I$6:$M$35,5,0),"")</f>
        <v/>
      </c>
      <c r="N147" s="94" t="str">
        <f>IFERROR(VLOOKUP($A147,'J10'!$I$6:$M$35,5,0),"")</f>
        <v/>
      </c>
      <c r="O147" s="94">
        <f t="shared" si="13"/>
        <v>0</v>
      </c>
      <c r="P147" s="94">
        <f t="shared" si="14"/>
        <v>0</v>
      </c>
      <c r="Q147" s="94">
        <f t="shared" si="15"/>
        <v>104</v>
      </c>
      <c r="R147" s="9"/>
    </row>
    <row r="148" spans="1:18" ht="12.75" x14ac:dyDescent="0.35">
      <c r="A148" s="25" t="s">
        <v>171</v>
      </c>
      <c r="B148" s="94" t="str">
        <f>IFERROR(VLOOKUP($A148,Liste_J!$C$7:$G$234,5,0),"-")</f>
        <v>H</v>
      </c>
      <c r="C148" s="94" t="str">
        <f>IFERROR(VLOOKUP($A148,Liste_J!$C$7:$G$234,4,0),"-")</f>
        <v>Chevannes</v>
      </c>
      <c r="D148" s="94">
        <f>IFERROR(VLOOKUP($A148,Liste_J!$C$7:$G$234,2,0),"-")</f>
        <v>19.100000000000001</v>
      </c>
      <c r="E148" s="94" t="str">
        <f>IFERROR(VLOOKUP($A148,'J1'!$I$6:$M$35,5,0),"")</f>
        <v/>
      </c>
      <c r="F148" s="94" t="str">
        <f>IFERROR(VLOOKUP($A148,'J2'!$I$6:$M$35,5,0),"")</f>
        <v/>
      </c>
      <c r="G148" s="94" t="str">
        <f>IFERROR(VLOOKUP($A148,'J3'!$I$6:$M$35,5,0),"")</f>
        <v/>
      </c>
      <c r="H148" s="94" t="str">
        <f>IFERROR(VLOOKUP($A148,'J4'!$I$6:$M$35,5,0),"")</f>
        <v/>
      </c>
      <c r="I148" s="94" t="str">
        <f>IFERROR(VLOOKUP($A148,'J5'!$I$6:$M$35,5,0),"")</f>
        <v/>
      </c>
      <c r="J148" s="94" t="str">
        <f>IFERROR(VLOOKUP($A148,'J6'!$I$6:$M$35,5,0),"")</f>
        <v/>
      </c>
      <c r="K148" s="94" t="str">
        <f>IFERROR(VLOOKUP($A148,'J7'!$I$6:$M$35,5,0),"")</f>
        <v/>
      </c>
      <c r="L148" s="94" t="str">
        <f>IFERROR(VLOOKUP($A148,'J8'!$I$6:$M$35,5,0),"")</f>
        <v/>
      </c>
      <c r="M148" s="94" t="str">
        <f>IFERROR(VLOOKUP($A148,'J9'!$I$6:$M$35,5,0),"")</f>
        <v/>
      </c>
      <c r="N148" s="94" t="str">
        <f>IFERROR(VLOOKUP($A148,'J10'!$I$6:$M$35,5,0),"")</f>
        <v/>
      </c>
      <c r="O148" s="94">
        <f t="shared" si="13"/>
        <v>0</v>
      </c>
      <c r="P148" s="94">
        <f t="shared" si="14"/>
        <v>0</v>
      </c>
      <c r="Q148" s="94">
        <f t="shared" si="15"/>
        <v>104</v>
      </c>
      <c r="R148" s="9"/>
    </row>
    <row r="149" spans="1:18" ht="12.75" x14ac:dyDescent="0.35">
      <c r="A149" s="25" t="s">
        <v>199</v>
      </c>
      <c r="B149" s="94" t="str">
        <f>IFERROR(VLOOKUP($A149,Liste_J!$C$7:$G$234,5,0),"-")</f>
        <v>H</v>
      </c>
      <c r="C149" s="94" t="str">
        <f>IFERROR(VLOOKUP($A149,Liste_J!$C$7:$G$234,4,0),"-")</f>
        <v>Chevannes</v>
      </c>
      <c r="D149" s="94">
        <f>IFERROR(VLOOKUP($A149,Liste_J!$C$7:$G$234,2,0),"-")</f>
        <v>7.8</v>
      </c>
      <c r="E149" s="94" t="str">
        <f>IFERROR(VLOOKUP($A149,'J1'!$I$6:$M$35,5,0),"")</f>
        <v/>
      </c>
      <c r="F149" s="94" t="str">
        <f>IFERROR(VLOOKUP($A149,'J2'!$I$6:$M$35,5,0),"")</f>
        <v/>
      </c>
      <c r="G149" s="94" t="str">
        <f>IFERROR(VLOOKUP($A149,'J3'!$I$6:$M$35,5,0),"")</f>
        <v/>
      </c>
      <c r="H149" s="94" t="str">
        <f>IFERROR(VLOOKUP($A149,'J4'!$I$6:$M$35,5,0),"")</f>
        <v/>
      </c>
      <c r="I149" s="94" t="str">
        <f>IFERROR(VLOOKUP($A149,'J5'!$I$6:$M$35,5,0),"")</f>
        <v/>
      </c>
      <c r="J149" s="94" t="str">
        <f>IFERROR(VLOOKUP($A149,'J6'!$I$6:$M$35,5,0),"")</f>
        <v/>
      </c>
      <c r="K149" s="94" t="str">
        <f>IFERROR(VLOOKUP($A149,'J7'!$I$6:$M$35,5,0),"")</f>
        <v/>
      </c>
      <c r="L149" s="94" t="str">
        <f>IFERROR(VLOOKUP($A149,'J8'!$I$6:$M$35,5,0),"")</f>
        <v/>
      </c>
      <c r="M149" s="94" t="str">
        <f>IFERROR(VLOOKUP($A149,'J9'!$I$6:$M$35,5,0),"")</f>
        <v/>
      </c>
      <c r="N149" s="94" t="str">
        <f>IFERROR(VLOOKUP($A149,'J10'!$I$6:$M$35,5,0),"")</f>
        <v/>
      </c>
      <c r="O149" s="94">
        <f t="shared" si="13"/>
        <v>0</v>
      </c>
      <c r="P149" s="94">
        <f t="shared" si="14"/>
        <v>0</v>
      </c>
      <c r="Q149" s="94">
        <f t="shared" si="15"/>
        <v>104</v>
      </c>
      <c r="R149" s="9"/>
    </row>
    <row r="150" spans="1:18" ht="12.75" x14ac:dyDescent="0.35">
      <c r="A150" s="25" t="s">
        <v>165</v>
      </c>
      <c r="B150" s="94" t="str">
        <f>IFERROR(VLOOKUP($A150,Liste_J!$C$7:$G$234,5,0),"-")</f>
        <v>H</v>
      </c>
      <c r="C150" s="94" t="str">
        <f>IFERROR(VLOOKUP($A150,Liste_J!$C$7:$G$234,4,0),"-")</f>
        <v>Chevannes</v>
      </c>
      <c r="D150" s="94">
        <f>IFERROR(VLOOKUP($A150,Liste_J!$C$7:$G$234,2,0),"-")</f>
        <v>37</v>
      </c>
      <c r="E150" s="94" t="str">
        <f>IFERROR(VLOOKUP($A150,'J1'!$I$6:$M$35,5,0),"")</f>
        <v/>
      </c>
      <c r="F150" s="94" t="str">
        <f>IFERROR(VLOOKUP($A150,'J2'!$I$6:$M$35,5,0),"")</f>
        <v/>
      </c>
      <c r="G150" s="94" t="str">
        <f>IFERROR(VLOOKUP($A150,'J3'!$I$6:$M$35,5,0),"")</f>
        <v/>
      </c>
      <c r="H150" s="94" t="str">
        <f>IFERROR(VLOOKUP($A150,'J4'!$I$6:$M$35,5,0),"")</f>
        <v/>
      </c>
      <c r="I150" s="94" t="str">
        <f>IFERROR(VLOOKUP($A150,'J5'!$I$6:$M$35,5,0),"")</f>
        <v/>
      </c>
      <c r="J150" s="94" t="str">
        <f>IFERROR(VLOOKUP($A150,'J6'!$I$6:$M$35,5,0),"")</f>
        <v/>
      </c>
      <c r="K150" s="94" t="str">
        <f>IFERROR(VLOOKUP($A150,'J7'!$I$6:$M$35,5,0),"")</f>
        <v/>
      </c>
      <c r="L150" s="94" t="str">
        <f>IFERROR(VLOOKUP($A150,'J8'!$I$6:$M$35,5,0),"")</f>
        <v/>
      </c>
      <c r="M150" s="94" t="str">
        <f>IFERROR(VLOOKUP($A150,'J9'!$I$6:$M$35,5,0),"")</f>
        <v/>
      </c>
      <c r="N150" s="94" t="str">
        <f>IFERROR(VLOOKUP($A150,'J10'!$I$6:$M$35,5,0),"")</f>
        <v/>
      </c>
      <c r="O150" s="94">
        <f t="shared" si="13"/>
        <v>0</v>
      </c>
      <c r="P150" s="94">
        <f t="shared" si="14"/>
        <v>0</v>
      </c>
      <c r="Q150" s="94">
        <f t="shared" si="15"/>
        <v>104</v>
      </c>
      <c r="R150" s="9"/>
    </row>
    <row r="151" spans="1:18" ht="12.75" x14ac:dyDescent="0.35">
      <c r="A151" s="25" t="s">
        <v>256</v>
      </c>
      <c r="B151" s="94" t="str">
        <f>IFERROR(VLOOKUP($A151,Liste_J!$C$7:$G$234,5,0),"-")</f>
        <v>H</v>
      </c>
      <c r="C151" s="94" t="str">
        <f>IFERROR(VLOOKUP($A151,Liste_J!$C$7:$G$234,4,0),"-")</f>
        <v>Chevannes</v>
      </c>
      <c r="D151" s="94">
        <f>IFERROR(VLOOKUP($A151,Liste_J!$C$7:$G$234,2,0),"-")</f>
        <v>37.299999999999997</v>
      </c>
      <c r="E151" s="94" t="str">
        <f>IFERROR(VLOOKUP($A151,'J1'!$I$6:$M$35,5,0),"")</f>
        <v/>
      </c>
      <c r="F151" s="94" t="str">
        <f>IFERROR(VLOOKUP($A151,'J2'!$I$6:$M$35,5,0),"")</f>
        <v/>
      </c>
      <c r="G151" s="94" t="str">
        <f>IFERROR(VLOOKUP($A151,'J3'!$I$6:$M$35,5,0),"")</f>
        <v/>
      </c>
      <c r="H151" s="94" t="str">
        <f>IFERROR(VLOOKUP($A151,'J4'!$I$6:$M$35,5,0),"")</f>
        <v/>
      </c>
      <c r="I151" s="94" t="str">
        <f>IFERROR(VLOOKUP($A151,'J5'!$I$6:$M$35,5,0),"")</f>
        <v/>
      </c>
      <c r="J151" s="94" t="str">
        <f>IFERROR(VLOOKUP($A151,'J6'!$I$6:$M$35,5,0),"")</f>
        <v/>
      </c>
      <c r="K151" s="94" t="str">
        <f>IFERROR(VLOOKUP($A151,'J7'!$I$6:$M$35,5,0),"")</f>
        <v/>
      </c>
      <c r="L151" s="94" t="str">
        <f>IFERROR(VLOOKUP($A151,'J8'!$I$6:$M$35,5,0),"")</f>
        <v/>
      </c>
      <c r="M151" s="94" t="str">
        <f>IFERROR(VLOOKUP($A151,'J9'!$I$6:$M$35,5,0),"")</f>
        <v/>
      </c>
      <c r="N151" s="94" t="str">
        <f>IFERROR(VLOOKUP($A151,'J10'!$I$6:$M$35,5,0),"")</f>
        <v/>
      </c>
      <c r="O151" s="94">
        <f t="shared" si="13"/>
        <v>0</v>
      </c>
      <c r="P151" s="94">
        <f t="shared" si="14"/>
        <v>0</v>
      </c>
      <c r="Q151" s="94">
        <f t="shared" si="15"/>
        <v>104</v>
      </c>
      <c r="R151" s="9"/>
    </row>
    <row r="152" spans="1:18" ht="12.75" x14ac:dyDescent="0.35">
      <c r="A152" s="25" t="s">
        <v>299</v>
      </c>
      <c r="B152" s="94" t="str">
        <f>IFERROR(VLOOKUP($A152,Liste_J!$C$7:$G$234,5,0),"-")</f>
        <v>H</v>
      </c>
      <c r="C152" s="94" t="str">
        <f>IFERROR(VLOOKUP($A152,Liste_J!$C$7:$G$234,4,0),"-")</f>
        <v>Chevannes</v>
      </c>
      <c r="D152" s="94">
        <f>IFERROR(VLOOKUP($A152,Liste_J!$C$7:$G$234,2,0),"-")</f>
        <v>30.9</v>
      </c>
      <c r="E152" s="94" t="str">
        <f>IFERROR(VLOOKUP($A152,'J1'!$I$6:$M$35,5,0),"")</f>
        <v/>
      </c>
      <c r="F152" s="94" t="str">
        <f>IFERROR(VLOOKUP($A152,'J2'!$I$6:$M$35,5,0),"")</f>
        <v/>
      </c>
      <c r="G152" s="94" t="str">
        <f>IFERROR(VLOOKUP($A152,'J3'!$I$6:$M$35,5,0),"")</f>
        <v/>
      </c>
      <c r="H152" s="94" t="str">
        <f>IFERROR(VLOOKUP($A152,'J4'!$I$6:$M$35,5,0),"")</f>
        <v/>
      </c>
      <c r="I152" s="94" t="str">
        <f>IFERROR(VLOOKUP($A152,'J5'!$I$6:$M$35,5,0),"")</f>
        <v/>
      </c>
      <c r="J152" s="94" t="str">
        <f>IFERROR(VLOOKUP($A152,'J6'!$I$6:$M$35,5,0),"")</f>
        <v/>
      </c>
      <c r="K152" s="94" t="str">
        <f>IFERROR(VLOOKUP($A152,'J7'!$I$6:$M$35,5,0),"")</f>
        <v/>
      </c>
      <c r="L152" s="94" t="str">
        <f>IFERROR(VLOOKUP($A152,'J8'!$I$6:$M$35,5,0),"")</f>
        <v/>
      </c>
      <c r="M152" s="94" t="str">
        <f>IFERROR(VLOOKUP($A152,'J9'!$I$6:$M$35,5,0),"")</f>
        <v/>
      </c>
      <c r="N152" s="94" t="str">
        <f>IFERROR(VLOOKUP($A152,'J10'!$I$6:$M$35,5,0),"")</f>
        <v/>
      </c>
      <c r="O152" s="94">
        <f t="shared" si="13"/>
        <v>0</v>
      </c>
      <c r="P152" s="94">
        <f t="shared" si="14"/>
        <v>0</v>
      </c>
      <c r="Q152" s="94">
        <f t="shared" si="15"/>
        <v>104</v>
      </c>
      <c r="R152" s="9"/>
    </row>
    <row r="153" spans="1:18" ht="12.75" x14ac:dyDescent="0.35">
      <c r="A153" s="25" t="s">
        <v>198</v>
      </c>
      <c r="B153" s="94" t="str">
        <f>IFERROR(VLOOKUP($A153,Liste_J!$C$7:$G$234,5,0),"-")</f>
        <v>H</v>
      </c>
      <c r="C153" s="94" t="str">
        <f>IFERROR(VLOOKUP($A153,Liste_J!$C$7:$G$234,4,0),"-")</f>
        <v>Chevannes</v>
      </c>
      <c r="D153" s="94">
        <f>IFERROR(VLOOKUP($A153,Liste_J!$C$7:$G$234,2,0),"-")</f>
        <v>26.1</v>
      </c>
      <c r="E153" s="94" t="str">
        <f>IFERROR(VLOOKUP($A153,'J1'!$I$6:$M$35,5,0),"")</f>
        <v/>
      </c>
      <c r="F153" s="94" t="str">
        <f>IFERROR(VLOOKUP($A153,'J2'!$I$6:$M$35,5,0),"")</f>
        <v/>
      </c>
      <c r="G153" s="94" t="str">
        <f>IFERROR(VLOOKUP($A153,'J3'!$I$6:$M$35,5,0),"")</f>
        <v/>
      </c>
      <c r="H153" s="94" t="str">
        <f>IFERROR(VLOOKUP($A153,'J4'!$I$6:$M$35,5,0),"")</f>
        <v/>
      </c>
      <c r="I153" s="94" t="str">
        <f>IFERROR(VLOOKUP($A153,'J5'!$I$6:$M$35,5,0),"")</f>
        <v/>
      </c>
      <c r="J153" s="94" t="str">
        <f>IFERROR(VLOOKUP($A153,'J6'!$I$6:$M$35,5,0),"")</f>
        <v/>
      </c>
      <c r="K153" s="94" t="str">
        <f>IFERROR(VLOOKUP($A153,'J7'!$I$6:$M$35,5,0),"")</f>
        <v/>
      </c>
      <c r="L153" s="94" t="str">
        <f>IFERROR(VLOOKUP($A153,'J8'!$I$6:$M$35,5,0),"")</f>
        <v/>
      </c>
      <c r="M153" s="94" t="str">
        <f>IFERROR(VLOOKUP($A153,'J9'!$I$6:$M$35,5,0),"")</f>
        <v/>
      </c>
      <c r="N153" s="94" t="str">
        <f>IFERROR(VLOOKUP($A153,'J10'!$I$6:$M$35,5,0),"")</f>
        <v/>
      </c>
      <c r="O153" s="94">
        <f t="shared" si="13"/>
        <v>0</v>
      </c>
      <c r="P153" s="94">
        <f t="shared" si="14"/>
        <v>0</v>
      </c>
      <c r="Q153" s="94">
        <f t="shared" si="15"/>
        <v>104</v>
      </c>
      <c r="R153" s="9"/>
    </row>
    <row r="154" spans="1:18" ht="12.75" x14ac:dyDescent="0.35">
      <c r="A154" s="26" t="s">
        <v>344</v>
      </c>
      <c r="B154" s="94" t="str">
        <f>IFERROR(VLOOKUP($A154,Liste_J!$C$7:$G$234,5,0),"-")</f>
        <v>H</v>
      </c>
      <c r="C154" s="94" t="str">
        <f>IFERROR(VLOOKUP($A154,Liste_J!$C$7:$G$234,4,0),"-")</f>
        <v>Chevannes</v>
      </c>
      <c r="D154" s="94">
        <f>IFERROR(VLOOKUP($A154,Liste_J!$C$7:$G$234,2,0),"-")</f>
        <v>26.8</v>
      </c>
      <c r="E154" s="94" t="str">
        <f>IFERROR(VLOOKUP($A154,'J1'!$I$6:$M$35,5,0),"")</f>
        <v/>
      </c>
      <c r="F154" s="94" t="str">
        <f>IFERROR(VLOOKUP($A154,'J2'!$I$6:$M$35,5,0),"")</f>
        <v/>
      </c>
      <c r="G154" s="94" t="str">
        <f>IFERROR(VLOOKUP($A154,'J3'!$I$6:$M$35,5,0),"")</f>
        <v/>
      </c>
      <c r="H154" s="94" t="str">
        <f>IFERROR(VLOOKUP($A154,'J4'!$I$6:$M$35,5,0),"")</f>
        <v/>
      </c>
      <c r="I154" s="94" t="str">
        <f>IFERROR(VLOOKUP($A154,'J5'!$I$6:$M$35,5,0),"")</f>
        <v/>
      </c>
      <c r="J154" s="94" t="str">
        <f>IFERROR(VLOOKUP($A154,'J6'!$I$6:$M$35,5,0),"")</f>
        <v/>
      </c>
      <c r="K154" s="94" t="str">
        <f>IFERROR(VLOOKUP($A154,'J7'!$I$6:$M$35,5,0),"")</f>
        <v/>
      </c>
      <c r="L154" s="94" t="str">
        <f>IFERROR(VLOOKUP($A154,'J8'!$I$6:$M$35,5,0),"")</f>
        <v/>
      </c>
      <c r="M154" s="94" t="str">
        <f>IFERROR(VLOOKUP($A154,'J9'!$I$6:$M$35,5,0),"")</f>
        <v/>
      </c>
      <c r="N154" s="94" t="str">
        <f>IFERROR(VLOOKUP($A154,'J10'!$I$6:$M$35,5,0),"")</f>
        <v/>
      </c>
      <c r="O154" s="94">
        <f t="shared" si="13"/>
        <v>0</v>
      </c>
      <c r="P154" s="94">
        <f t="shared" si="14"/>
        <v>0</v>
      </c>
      <c r="Q154" s="94">
        <f t="shared" si="15"/>
        <v>104</v>
      </c>
      <c r="R154" s="9"/>
    </row>
    <row r="155" spans="1:18" ht="12.75" x14ac:dyDescent="0.35">
      <c r="A155" s="26" t="s">
        <v>347</v>
      </c>
      <c r="B155" s="94" t="str">
        <f>IFERROR(VLOOKUP($A155,Liste_J!$C$7:$G$234,5,0),"-")</f>
        <v>H</v>
      </c>
      <c r="C155" s="94" t="str">
        <f>IFERROR(VLOOKUP($A155,Liste_J!$C$7:$G$234,4,0),"-")</f>
        <v>Chevannes</v>
      </c>
      <c r="D155" s="94">
        <f>IFERROR(VLOOKUP($A155,Liste_J!$C$7:$G$234,2,0),"-")</f>
        <v>32.200000000000003</v>
      </c>
      <c r="E155" s="94" t="str">
        <f>IFERROR(VLOOKUP($A155,'J1'!$I$6:$M$35,5,0),"")</f>
        <v/>
      </c>
      <c r="F155" s="94" t="str">
        <f>IFERROR(VLOOKUP($A155,'J2'!$I$6:$M$35,5,0),"")</f>
        <v/>
      </c>
      <c r="G155" s="94" t="str">
        <f>IFERROR(VLOOKUP($A155,'J3'!$I$6:$M$35,5,0),"")</f>
        <v/>
      </c>
      <c r="H155" s="94" t="str">
        <f>IFERROR(VLOOKUP($A155,'J4'!$I$6:$M$35,5,0),"")</f>
        <v/>
      </c>
      <c r="I155" s="94" t="str">
        <f>IFERROR(VLOOKUP($A155,'J5'!$I$6:$M$35,5,0),"")</f>
        <v/>
      </c>
      <c r="J155" s="94" t="str">
        <f>IFERROR(VLOOKUP($A155,'J6'!$I$6:$M$35,5,0),"")</f>
        <v/>
      </c>
      <c r="K155" s="94" t="str">
        <f>IFERROR(VLOOKUP($A155,'J7'!$I$6:$M$35,5,0),"")</f>
        <v/>
      </c>
      <c r="L155" s="94" t="str">
        <f>IFERROR(VLOOKUP($A155,'J8'!$I$6:$M$35,5,0),"")</f>
        <v/>
      </c>
      <c r="M155" s="94" t="str">
        <f>IFERROR(VLOOKUP($A155,'J9'!$I$6:$M$35,5,0),"")</f>
        <v/>
      </c>
      <c r="N155" s="94" t="str">
        <f>IFERROR(VLOOKUP($A155,'J10'!$I$6:$M$35,5,0),"")</f>
        <v/>
      </c>
      <c r="O155" s="94">
        <f t="shared" si="13"/>
        <v>0</v>
      </c>
      <c r="P155" s="94">
        <f t="shared" si="14"/>
        <v>0</v>
      </c>
      <c r="Q155" s="94">
        <f t="shared" si="15"/>
        <v>104</v>
      </c>
      <c r="R155" s="9"/>
    </row>
    <row r="156" spans="1:18" ht="12.75" x14ac:dyDescent="0.35">
      <c r="A156" s="26" t="s">
        <v>198</v>
      </c>
      <c r="B156" s="94" t="str">
        <f>IFERROR(VLOOKUP($A156,Liste_J!$C$7:$G$234,5,0),"-")</f>
        <v>H</v>
      </c>
      <c r="C156" s="94" t="str">
        <f>IFERROR(VLOOKUP($A156,Liste_J!$C$7:$G$234,4,0),"-")</f>
        <v>Chevannes</v>
      </c>
      <c r="D156" s="94">
        <f>IFERROR(VLOOKUP($A156,Liste_J!$C$7:$G$234,2,0),"-")</f>
        <v>26.1</v>
      </c>
      <c r="E156" s="94" t="str">
        <f>IFERROR(VLOOKUP($A156,'J1'!$I$6:$M$35,5,0),"")</f>
        <v/>
      </c>
      <c r="F156" s="94" t="str">
        <f>IFERROR(VLOOKUP($A156,'J2'!$I$6:$M$35,5,0),"")</f>
        <v/>
      </c>
      <c r="G156" s="94" t="str">
        <f>IFERROR(VLOOKUP($A156,'J3'!$I$6:$M$35,5,0),"")</f>
        <v/>
      </c>
      <c r="H156" s="94" t="str">
        <f>IFERROR(VLOOKUP($A156,'J4'!$I$6:$M$35,5,0),"")</f>
        <v/>
      </c>
      <c r="I156" s="94" t="str">
        <f>IFERROR(VLOOKUP($A156,'J5'!$I$6:$M$35,5,0),"")</f>
        <v/>
      </c>
      <c r="J156" s="94" t="str">
        <f>IFERROR(VLOOKUP($A156,'J6'!$I$6:$M$35,5,0),"")</f>
        <v/>
      </c>
      <c r="K156" s="94" t="str">
        <f>IFERROR(VLOOKUP($A156,'J7'!$I$6:$M$35,5,0),"")</f>
        <v/>
      </c>
      <c r="L156" s="94" t="str">
        <f>IFERROR(VLOOKUP($A156,'J8'!$I$6:$M$35,5,0),"")</f>
        <v/>
      </c>
      <c r="M156" s="94" t="str">
        <f>IFERROR(VLOOKUP($A156,'J9'!$I$6:$M$35,5,0),"")</f>
        <v/>
      </c>
      <c r="N156" s="94" t="str">
        <f>IFERROR(VLOOKUP($A156,'J10'!$I$6:$M$35,5,0),"")</f>
        <v/>
      </c>
      <c r="O156" s="94">
        <f t="shared" si="13"/>
        <v>0</v>
      </c>
      <c r="P156" s="94">
        <f t="shared" si="14"/>
        <v>0</v>
      </c>
      <c r="Q156" s="94">
        <f t="shared" si="15"/>
        <v>104</v>
      </c>
      <c r="R156" s="9"/>
    </row>
    <row r="157" spans="1:18" ht="12.75" x14ac:dyDescent="0.35">
      <c r="A157" s="26" t="s">
        <v>198</v>
      </c>
      <c r="B157" s="94" t="str">
        <f>IFERROR(VLOOKUP($A157,Liste_J!$C$7:$G$234,5,0),"-")</f>
        <v>H</v>
      </c>
      <c r="C157" s="94" t="str">
        <f>IFERROR(VLOOKUP($A157,Liste_J!$C$7:$G$234,4,0),"-")</f>
        <v>Chevannes</v>
      </c>
      <c r="D157" s="94">
        <f>IFERROR(VLOOKUP($A157,Liste_J!$C$7:$G$234,2,0),"-")</f>
        <v>26.1</v>
      </c>
      <c r="E157" s="94" t="str">
        <f>IFERROR(VLOOKUP($A157,'J1'!$I$6:$M$35,5,0),"")</f>
        <v/>
      </c>
      <c r="F157" s="94" t="str">
        <f>IFERROR(VLOOKUP($A157,'J2'!$I$6:$M$35,5,0),"")</f>
        <v/>
      </c>
      <c r="G157" s="94" t="str">
        <f>IFERROR(VLOOKUP($A157,'J3'!$I$6:$M$35,5,0),"")</f>
        <v/>
      </c>
      <c r="H157" s="94" t="str">
        <f>IFERROR(VLOOKUP($A157,'J4'!$I$6:$M$35,5,0),"")</f>
        <v/>
      </c>
      <c r="I157" s="94" t="str">
        <f>IFERROR(VLOOKUP($A157,'J5'!$I$6:$M$35,5,0),"")</f>
        <v/>
      </c>
      <c r="J157" s="94" t="str">
        <f>IFERROR(VLOOKUP($A157,'J6'!$I$6:$M$35,5,0),"")</f>
        <v/>
      </c>
      <c r="K157" s="94" t="str">
        <f>IFERROR(VLOOKUP($A157,'J7'!$I$6:$M$35,5,0),"")</f>
        <v/>
      </c>
      <c r="L157" s="94" t="str">
        <f>IFERROR(VLOOKUP($A157,'J8'!$I$6:$M$35,5,0),"")</f>
        <v/>
      </c>
      <c r="M157" s="94" t="str">
        <f>IFERROR(VLOOKUP($A157,'J9'!$I$6:$M$35,5,0),"")</f>
        <v/>
      </c>
      <c r="N157" s="94" t="str">
        <f>IFERROR(VLOOKUP($A157,'J10'!$I$6:$M$35,5,0),"")</f>
        <v/>
      </c>
      <c r="O157" s="94">
        <f t="shared" si="13"/>
        <v>0</v>
      </c>
      <c r="P157" s="94">
        <f t="shared" si="14"/>
        <v>0</v>
      </c>
      <c r="Q157" s="94">
        <f t="shared" si="15"/>
        <v>104</v>
      </c>
      <c r="R157" s="9"/>
    </row>
    <row r="158" spans="1:18" ht="12.75" x14ac:dyDescent="0.35">
      <c r="A158" s="26" t="s">
        <v>164</v>
      </c>
      <c r="B158" s="94" t="str">
        <f>IFERROR(VLOOKUP($A158,Liste_J!$C$7:$G$234,5,0),"-")</f>
        <v>H</v>
      </c>
      <c r="C158" s="94" t="str">
        <f>IFERROR(VLOOKUP($A158,Liste_J!$C$7:$G$234,4,0),"-")</f>
        <v>Chevry</v>
      </c>
      <c r="D158" s="94">
        <f>IFERROR(VLOOKUP($A158,Liste_J!$C$7:$G$234,2,0),"-")</f>
        <v>43</v>
      </c>
      <c r="E158" s="94" t="str">
        <f>IFERROR(VLOOKUP($A158,'J1'!$I$6:$M$35,5,0),"")</f>
        <v/>
      </c>
      <c r="F158" s="94" t="str">
        <f>IFERROR(VLOOKUP($A158,'J2'!$I$6:$M$35,5,0),"")</f>
        <v/>
      </c>
      <c r="G158" s="94" t="str">
        <f>IFERROR(VLOOKUP($A158,'J3'!$I$6:$M$35,5,0),"")</f>
        <v/>
      </c>
      <c r="H158" s="94" t="str">
        <f>IFERROR(VLOOKUP($A158,'J4'!$I$6:$M$35,5,0),"")</f>
        <v/>
      </c>
      <c r="I158" s="94" t="str">
        <f>IFERROR(VLOOKUP($A158,'J5'!$I$6:$M$35,5,0),"")</f>
        <v/>
      </c>
      <c r="J158" s="94" t="str">
        <f>IFERROR(VLOOKUP($A158,'J6'!$I$6:$M$35,5,0),"")</f>
        <v/>
      </c>
      <c r="K158" s="94" t="str">
        <f>IFERROR(VLOOKUP($A158,'J7'!$I$6:$M$35,5,0),"")</f>
        <v/>
      </c>
      <c r="L158" s="94" t="str">
        <f>IFERROR(VLOOKUP($A158,'J8'!$I$6:$M$35,5,0),"")</f>
        <v/>
      </c>
      <c r="M158" s="94" t="str">
        <f>IFERROR(VLOOKUP($A158,'J9'!$I$6:$M$35,5,0),"")</f>
        <v/>
      </c>
      <c r="N158" s="94" t="str">
        <f>IFERROR(VLOOKUP($A158,'J10'!$I$6:$M$35,5,0),"")</f>
        <v/>
      </c>
      <c r="O158" s="94">
        <f t="shared" si="13"/>
        <v>0</v>
      </c>
      <c r="P158" s="94">
        <f t="shared" si="14"/>
        <v>0</v>
      </c>
      <c r="Q158" s="94">
        <f t="shared" si="15"/>
        <v>104</v>
      </c>
      <c r="R158" s="9"/>
    </row>
    <row r="159" spans="1:18" ht="12.75" x14ac:dyDescent="0.35">
      <c r="A159" s="26" t="s">
        <v>267</v>
      </c>
      <c r="B159" s="94" t="str">
        <f>IFERROR(VLOOKUP($A159,Liste_J!$C$7:$G$234,5,0),"-")</f>
        <v>H</v>
      </c>
      <c r="C159" s="94" t="str">
        <f>IFERROR(VLOOKUP($A159,Liste_J!$C$7:$G$234,4,0),"-")</f>
        <v>Chevry</v>
      </c>
      <c r="D159" s="94">
        <f>IFERROR(VLOOKUP($A159,Liste_J!$C$7:$G$234,2,0),"-")</f>
        <v>15.6</v>
      </c>
      <c r="E159" s="94" t="str">
        <f>IFERROR(VLOOKUP($A159,'J1'!$I$6:$M$35,5,0),"")</f>
        <v/>
      </c>
      <c r="F159" s="94" t="str">
        <f>IFERROR(VLOOKUP($A159,'J2'!$I$6:$M$35,5,0),"")</f>
        <v/>
      </c>
      <c r="G159" s="94" t="str">
        <f>IFERROR(VLOOKUP($A159,'J3'!$I$6:$M$35,5,0),"")</f>
        <v/>
      </c>
      <c r="H159" s="94" t="str">
        <f>IFERROR(VLOOKUP($A159,'J4'!$I$6:$M$35,5,0),"")</f>
        <v/>
      </c>
      <c r="I159" s="94" t="str">
        <f>IFERROR(VLOOKUP($A159,'J5'!$I$6:$M$35,5,0),"")</f>
        <v/>
      </c>
      <c r="J159" s="94" t="str">
        <f>IFERROR(VLOOKUP($A159,'J6'!$I$6:$M$35,5,0),"")</f>
        <v/>
      </c>
      <c r="K159" s="94" t="str">
        <f>IFERROR(VLOOKUP($A159,'J7'!$I$6:$M$35,5,0),"")</f>
        <v/>
      </c>
      <c r="L159" s="94" t="str">
        <f>IFERROR(VLOOKUP($A159,'J8'!$I$6:$M$35,5,0),"")</f>
        <v/>
      </c>
      <c r="M159" s="94" t="str">
        <f>IFERROR(VLOOKUP($A159,'J9'!$I$6:$M$35,5,0),"")</f>
        <v/>
      </c>
      <c r="N159" s="94" t="str">
        <f>IFERROR(VLOOKUP($A159,'J10'!$I$6:$M$35,5,0),"")</f>
        <v/>
      </c>
      <c r="O159" s="94">
        <f t="shared" si="13"/>
        <v>0</v>
      </c>
      <c r="P159" s="94">
        <f t="shared" si="14"/>
        <v>0</v>
      </c>
      <c r="Q159" s="94">
        <f t="shared" si="15"/>
        <v>104</v>
      </c>
      <c r="R159" s="9"/>
    </row>
    <row r="160" spans="1:18" ht="12.75" x14ac:dyDescent="0.35">
      <c r="A160" s="26" t="s">
        <v>266</v>
      </c>
      <c r="B160" s="94" t="str">
        <f>IFERROR(VLOOKUP($A160,Liste_J!$C$7:$G$234,5,0),"-")</f>
        <v>H</v>
      </c>
      <c r="C160" s="94" t="str">
        <f>IFERROR(VLOOKUP($A160,Liste_J!$C$7:$G$234,4,0),"-")</f>
        <v>Chevry</v>
      </c>
      <c r="D160" s="94">
        <f>IFERROR(VLOOKUP($A160,Liste_J!$C$7:$G$234,2,0),"-")</f>
        <v>30.3</v>
      </c>
      <c r="E160" s="94" t="str">
        <f>IFERROR(VLOOKUP($A160,'J1'!$I$6:$M$35,5,0),"")</f>
        <v/>
      </c>
      <c r="F160" s="94" t="str">
        <f>IFERROR(VLOOKUP($A160,'J2'!$I$6:$M$35,5,0),"")</f>
        <v/>
      </c>
      <c r="G160" s="94" t="str">
        <f>IFERROR(VLOOKUP($A160,'J3'!$I$6:$M$35,5,0),"")</f>
        <v/>
      </c>
      <c r="H160" s="94" t="str">
        <f>IFERROR(VLOOKUP($A160,'J4'!$I$6:$M$35,5,0),"")</f>
        <v/>
      </c>
      <c r="I160" s="94" t="str">
        <f>IFERROR(VLOOKUP($A160,'J5'!$I$6:$M$35,5,0),"")</f>
        <v/>
      </c>
      <c r="J160" s="94" t="str">
        <f>IFERROR(VLOOKUP($A160,'J6'!$I$6:$M$35,5,0),"")</f>
        <v/>
      </c>
      <c r="K160" s="94" t="str">
        <f>IFERROR(VLOOKUP($A160,'J7'!$I$6:$M$35,5,0),"")</f>
        <v/>
      </c>
      <c r="L160" s="94" t="str">
        <f>IFERROR(VLOOKUP($A160,'J8'!$I$6:$M$35,5,0),"")</f>
        <v/>
      </c>
      <c r="M160" s="94" t="str">
        <f>IFERROR(VLOOKUP($A160,'J9'!$I$6:$M$35,5,0),"")</f>
        <v/>
      </c>
      <c r="N160" s="94" t="str">
        <f>IFERROR(VLOOKUP($A160,'J10'!$I$6:$M$35,5,0),"")</f>
        <v/>
      </c>
      <c r="O160" s="94">
        <f t="shared" si="13"/>
        <v>0</v>
      </c>
      <c r="P160" s="94">
        <f t="shared" si="14"/>
        <v>0</v>
      </c>
      <c r="Q160" s="94">
        <f t="shared" si="15"/>
        <v>104</v>
      </c>
      <c r="R160" s="9"/>
    </row>
    <row r="161" spans="1:18" ht="12.75" x14ac:dyDescent="0.35">
      <c r="A161" s="26" t="s">
        <v>268</v>
      </c>
      <c r="B161" s="94" t="str">
        <f>IFERROR(VLOOKUP($A161,Liste_J!$C$7:$G$234,5,0),"-")</f>
        <v>H</v>
      </c>
      <c r="C161" s="94" t="str">
        <f>IFERROR(VLOOKUP($A161,Liste_J!$C$7:$G$234,4,0),"-")</f>
        <v>Chevry</v>
      </c>
      <c r="D161" s="94">
        <f>IFERROR(VLOOKUP($A161,Liste_J!$C$7:$G$234,2,0),"-")</f>
        <v>23.1</v>
      </c>
      <c r="E161" s="94" t="str">
        <f>IFERROR(VLOOKUP($A161,'J1'!$I$6:$M$35,5,0),"")</f>
        <v/>
      </c>
      <c r="F161" s="94" t="str">
        <f>IFERROR(VLOOKUP($A161,'J2'!$I$6:$M$35,5,0),"")</f>
        <v/>
      </c>
      <c r="G161" s="94" t="str">
        <f>IFERROR(VLOOKUP($A161,'J3'!$I$6:$M$35,5,0),"")</f>
        <v/>
      </c>
      <c r="H161" s="94" t="str">
        <f>IFERROR(VLOOKUP($A161,'J4'!$I$6:$M$35,5,0),"")</f>
        <v/>
      </c>
      <c r="I161" s="94" t="str">
        <f>IFERROR(VLOOKUP($A161,'J5'!$I$6:$M$35,5,0),"")</f>
        <v/>
      </c>
      <c r="J161" s="94" t="str">
        <f>IFERROR(VLOOKUP($A161,'J6'!$I$6:$M$35,5,0),"")</f>
        <v/>
      </c>
      <c r="K161" s="94" t="str">
        <f>IFERROR(VLOOKUP($A161,'J7'!$I$6:$M$35,5,0),"")</f>
        <v/>
      </c>
      <c r="L161" s="94" t="str">
        <f>IFERROR(VLOOKUP($A161,'J8'!$I$6:$M$35,5,0),"")</f>
        <v/>
      </c>
      <c r="M161" s="94" t="str">
        <f>IFERROR(VLOOKUP($A161,'J9'!$I$6:$M$35,5,0),"")</f>
        <v/>
      </c>
      <c r="N161" s="94" t="str">
        <f>IFERROR(VLOOKUP($A161,'J10'!$I$6:$M$35,5,0),"")</f>
        <v/>
      </c>
      <c r="O161" s="94">
        <f t="shared" si="13"/>
        <v>0</v>
      </c>
      <c r="P161" s="94">
        <f t="shared" si="14"/>
        <v>0</v>
      </c>
      <c r="Q161" s="94">
        <f t="shared" si="15"/>
        <v>104</v>
      </c>
      <c r="R161" s="9"/>
    </row>
    <row r="162" spans="1:18" ht="12.75" x14ac:dyDescent="0.35">
      <c r="A162" s="26" t="s">
        <v>264</v>
      </c>
      <c r="B162" s="94" t="str">
        <f>IFERROR(VLOOKUP($A162,Liste_J!$C$7:$G$234,5,0),"-")</f>
        <v>H</v>
      </c>
      <c r="C162" s="94" t="str">
        <f>IFERROR(VLOOKUP($A162,Liste_J!$C$7:$G$234,4,0),"-")</f>
        <v>Chevry</v>
      </c>
      <c r="D162" s="94">
        <f>IFERROR(VLOOKUP($A162,Liste_J!$C$7:$G$234,2,0),"-")</f>
        <v>17.2</v>
      </c>
      <c r="E162" s="94" t="str">
        <f>IFERROR(VLOOKUP($A162,'J1'!$I$6:$M$35,5,0),"")</f>
        <v/>
      </c>
      <c r="F162" s="94" t="str">
        <f>IFERROR(VLOOKUP($A162,'J2'!$I$6:$M$35,5,0),"")</f>
        <v/>
      </c>
      <c r="G162" s="94" t="str">
        <f>IFERROR(VLOOKUP($A162,'J3'!$I$6:$M$35,5,0),"")</f>
        <v/>
      </c>
      <c r="H162" s="94" t="str">
        <f>IFERROR(VLOOKUP($A162,'J4'!$I$6:$M$35,5,0),"")</f>
        <v/>
      </c>
      <c r="I162" s="94" t="str">
        <f>IFERROR(VLOOKUP($A162,'J5'!$I$6:$M$35,5,0),"")</f>
        <v/>
      </c>
      <c r="J162" s="94" t="str">
        <f>IFERROR(VLOOKUP($A162,'J6'!$I$6:$M$35,5,0),"")</f>
        <v/>
      </c>
      <c r="K162" s="94" t="str">
        <f>IFERROR(VLOOKUP($A162,'J7'!$I$6:$M$35,5,0),"")</f>
        <v/>
      </c>
      <c r="L162" s="94" t="str">
        <f>IFERROR(VLOOKUP($A162,'J8'!$I$6:$M$35,5,0),"")</f>
        <v/>
      </c>
      <c r="M162" s="94" t="str">
        <f>IFERROR(VLOOKUP($A162,'J9'!$I$6:$M$35,5,0),"")</f>
        <v/>
      </c>
      <c r="N162" s="94" t="str">
        <f>IFERROR(VLOOKUP($A162,'J10'!$I$6:$M$35,5,0),"")</f>
        <v/>
      </c>
      <c r="O162" s="94">
        <f t="shared" si="13"/>
        <v>0</v>
      </c>
      <c r="P162" s="94">
        <f t="shared" si="14"/>
        <v>0</v>
      </c>
      <c r="Q162" s="94">
        <f t="shared" si="15"/>
        <v>104</v>
      </c>
      <c r="R162" s="9"/>
    </row>
    <row r="163" spans="1:18" ht="12.75" x14ac:dyDescent="0.35">
      <c r="A163" s="26" t="s">
        <v>298</v>
      </c>
      <c r="B163" s="94" t="str">
        <f>IFERROR(VLOOKUP($A163,Liste_J!$C$7:$G$234,5,0),"-")</f>
        <v>H</v>
      </c>
      <c r="C163" s="94" t="str">
        <f>IFERROR(VLOOKUP($A163,Liste_J!$C$7:$G$234,4,0),"-")</f>
        <v>Chevry</v>
      </c>
      <c r="D163" s="94">
        <f>IFERROR(VLOOKUP($A163,Liste_J!$C$7:$G$234,2,0),"-")</f>
        <v>8.1999999999999993</v>
      </c>
      <c r="E163" s="94" t="str">
        <f>IFERROR(VLOOKUP($A163,'J1'!$I$6:$M$35,5,0),"")</f>
        <v/>
      </c>
      <c r="F163" s="94" t="str">
        <f>IFERROR(VLOOKUP($A163,'J2'!$I$6:$M$35,5,0),"")</f>
        <v/>
      </c>
      <c r="G163" s="94" t="str">
        <f>IFERROR(VLOOKUP($A163,'J3'!$I$6:$M$35,5,0),"")</f>
        <v/>
      </c>
      <c r="H163" s="94" t="str">
        <f>IFERROR(VLOOKUP($A163,'J4'!$I$6:$M$35,5,0),"")</f>
        <v/>
      </c>
      <c r="I163" s="94" t="str">
        <f>IFERROR(VLOOKUP($A163,'J5'!$I$6:$M$35,5,0),"")</f>
        <v/>
      </c>
      <c r="J163" s="94" t="str">
        <f>IFERROR(VLOOKUP($A163,'J6'!$I$6:$M$35,5,0),"")</f>
        <v/>
      </c>
      <c r="K163" s="94" t="str">
        <f>IFERROR(VLOOKUP($A163,'J7'!$I$6:$M$35,5,0),"")</f>
        <v/>
      </c>
      <c r="L163" s="94" t="str">
        <f>IFERROR(VLOOKUP($A163,'J8'!$I$6:$M$35,5,0),"")</f>
        <v/>
      </c>
      <c r="M163" s="94" t="str">
        <f>IFERROR(VLOOKUP($A163,'J9'!$I$6:$M$35,5,0),"")</f>
        <v/>
      </c>
      <c r="N163" s="94" t="str">
        <f>IFERROR(VLOOKUP($A163,'J10'!$I$6:$M$35,5,0),"")</f>
        <v/>
      </c>
      <c r="O163" s="94">
        <f t="shared" si="13"/>
        <v>0</v>
      </c>
      <c r="P163" s="94">
        <f t="shared" si="14"/>
        <v>0</v>
      </c>
      <c r="Q163" s="94">
        <f t="shared" si="15"/>
        <v>104</v>
      </c>
      <c r="R163" s="9"/>
    </row>
    <row r="164" spans="1:18" ht="12.75" x14ac:dyDescent="0.35">
      <c r="A164" s="26" t="s">
        <v>73</v>
      </c>
      <c r="B164" s="94" t="str">
        <f>IFERROR(VLOOKUP($A164,Liste_J!$C$7:$G$234,5,0),"-")</f>
        <v>H</v>
      </c>
      <c r="C164" s="94" t="str">
        <f>IFERROR(VLOOKUP($A164,Liste_J!$C$7:$G$234,4,0),"-")</f>
        <v>Chevry</v>
      </c>
      <c r="D164" s="94">
        <f>IFERROR(VLOOKUP($A164,Liste_J!$C$7:$G$234,2,0),"-")</f>
        <v>33.6</v>
      </c>
      <c r="E164" s="94" t="str">
        <f>IFERROR(VLOOKUP($A164,'J1'!$I$6:$M$35,5,0),"")</f>
        <v/>
      </c>
      <c r="F164" s="94" t="str">
        <f>IFERROR(VLOOKUP($A164,'J2'!$I$6:$M$35,5,0),"")</f>
        <v/>
      </c>
      <c r="G164" s="94" t="str">
        <f>IFERROR(VLOOKUP($A164,'J3'!$I$6:$M$35,5,0),"")</f>
        <v/>
      </c>
      <c r="H164" s="94" t="str">
        <f>IFERROR(VLOOKUP($A164,'J4'!$I$6:$M$35,5,0),"")</f>
        <v/>
      </c>
      <c r="I164" s="94" t="str">
        <f>IFERROR(VLOOKUP($A164,'J5'!$I$6:$M$35,5,0),"")</f>
        <v/>
      </c>
      <c r="J164" s="94" t="str">
        <f>IFERROR(VLOOKUP($A164,'J6'!$I$6:$M$35,5,0),"")</f>
        <v/>
      </c>
      <c r="K164" s="94" t="str">
        <f>IFERROR(VLOOKUP($A164,'J7'!$I$6:$M$35,5,0),"")</f>
        <v/>
      </c>
      <c r="L164" s="94" t="str">
        <f>IFERROR(VLOOKUP($A164,'J8'!$I$6:$M$35,5,0),"")</f>
        <v/>
      </c>
      <c r="M164" s="94" t="str">
        <f>IFERROR(VLOOKUP($A164,'J9'!$I$6:$M$35,5,0),"")</f>
        <v/>
      </c>
      <c r="N164" s="94" t="str">
        <f>IFERROR(VLOOKUP($A164,'J10'!$I$6:$M$35,5,0),"")</f>
        <v/>
      </c>
      <c r="O164" s="94">
        <f t="shared" si="13"/>
        <v>0</v>
      </c>
      <c r="P164" s="94">
        <f t="shared" si="14"/>
        <v>0</v>
      </c>
      <c r="Q164" s="94">
        <f t="shared" si="15"/>
        <v>104</v>
      </c>
      <c r="R164" s="9"/>
    </row>
    <row r="165" spans="1:18" ht="12.75" x14ac:dyDescent="0.35">
      <c r="A165" s="26" t="s">
        <v>214</v>
      </c>
      <c r="B165" s="94" t="str">
        <f>IFERROR(VLOOKUP($A165,Liste_J!$C$7:$G$234,5,0),"-")</f>
        <v>H</v>
      </c>
      <c r="C165" s="94" t="str">
        <f>IFERROR(VLOOKUP($A165,Liste_J!$C$7:$G$234,4,0),"-")</f>
        <v>Chevry</v>
      </c>
      <c r="D165" s="94">
        <f>IFERROR(VLOOKUP($A165,Liste_J!$C$7:$G$234,2,0),"-")</f>
        <v>23.1</v>
      </c>
      <c r="E165" s="94" t="str">
        <f>IFERROR(VLOOKUP($A165,'J1'!$I$6:$M$35,5,0),"")</f>
        <v/>
      </c>
      <c r="F165" s="94" t="str">
        <f>IFERROR(VLOOKUP($A165,'J2'!$I$6:$M$35,5,0),"")</f>
        <v/>
      </c>
      <c r="G165" s="94" t="str">
        <f>IFERROR(VLOOKUP($A165,'J3'!$I$6:$M$35,5,0),"")</f>
        <v/>
      </c>
      <c r="H165" s="94" t="str">
        <f>IFERROR(VLOOKUP($A165,'J4'!$I$6:$M$35,5,0),"")</f>
        <v/>
      </c>
      <c r="I165" s="94" t="str">
        <f>IFERROR(VLOOKUP($A165,'J5'!$I$6:$M$35,5,0),"")</f>
        <v/>
      </c>
      <c r="J165" s="94" t="str">
        <f>IFERROR(VLOOKUP($A165,'J6'!$I$6:$M$35,5,0),"")</f>
        <v/>
      </c>
      <c r="K165" s="94" t="str">
        <f>IFERROR(VLOOKUP($A165,'J7'!$I$6:$M$35,5,0),"")</f>
        <v/>
      </c>
      <c r="L165" s="94" t="str">
        <f>IFERROR(VLOOKUP($A165,'J8'!$I$6:$M$35,5,0),"")</f>
        <v/>
      </c>
      <c r="M165" s="94" t="str">
        <f>IFERROR(VLOOKUP($A165,'J9'!$I$6:$M$35,5,0),"")</f>
        <v/>
      </c>
      <c r="N165" s="94" t="str">
        <f>IFERROR(VLOOKUP($A165,'J10'!$I$6:$M$35,5,0),"")</f>
        <v/>
      </c>
      <c r="O165" s="94">
        <f t="shared" si="13"/>
        <v>0</v>
      </c>
      <c r="P165" s="94">
        <f t="shared" si="14"/>
        <v>0</v>
      </c>
      <c r="Q165" s="94">
        <f t="shared" si="15"/>
        <v>104</v>
      </c>
      <c r="R165" s="9"/>
    </row>
    <row r="166" spans="1:18" ht="12.75" x14ac:dyDescent="0.35">
      <c r="A166" s="26" t="s">
        <v>163</v>
      </c>
      <c r="B166" s="94" t="str">
        <f>IFERROR(VLOOKUP($A166,Liste_J!$C$7:$G$234,5,0),"-")</f>
        <v>H</v>
      </c>
      <c r="C166" s="94" t="str">
        <f>IFERROR(VLOOKUP($A166,Liste_J!$C$7:$G$234,4,0),"-")</f>
        <v>Chevry</v>
      </c>
      <c r="D166" s="94">
        <f>IFERROR(VLOOKUP($A166,Liste_J!$C$7:$G$234,2,0),"-")</f>
        <v>35.799999999999997</v>
      </c>
      <c r="E166" s="94" t="str">
        <f>IFERROR(VLOOKUP($A166,'J1'!$I$6:$M$35,5,0),"")</f>
        <v/>
      </c>
      <c r="F166" s="94" t="str">
        <f>IFERROR(VLOOKUP($A166,'J2'!$I$6:$M$35,5,0),"")</f>
        <v/>
      </c>
      <c r="G166" s="94" t="str">
        <f>IFERROR(VLOOKUP($A166,'J3'!$I$6:$M$35,5,0),"")</f>
        <v/>
      </c>
      <c r="H166" s="94" t="str">
        <f>IFERROR(VLOOKUP($A166,'J4'!$I$6:$M$35,5,0),"")</f>
        <v/>
      </c>
      <c r="I166" s="94" t="str">
        <f>IFERROR(VLOOKUP($A166,'J5'!$I$6:$M$35,5,0),"")</f>
        <v/>
      </c>
      <c r="J166" s="94" t="str">
        <f>IFERROR(VLOOKUP($A166,'J6'!$I$6:$M$35,5,0),"")</f>
        <v/>
      </c>
      <c r="K166" s="94" t="str">
        <f>IFERROR(VLOOKUP($A166,'J7'!$I$6:$M$35,5,0),"")</f>
        <v/>
      </c>
      <c r="L166" s="94" t="str">
        <f>IFERROR(VLOOKUP($A166,'J8'!$I$6:$M$35,5,0),"")</f>
        <v/>
      </c>
      <c r="M166" s="94" t="str">
        <f>IFERROR(VLOOKUP($A166,'J9'!$I$6:$M$35,5,0),"")</f>
        <v/>
      </c>
      <c r="N166" s="94" t="str">
        <f>IFERROR(VLOOKUP($A166,'J10'!$I$6:$M$35,5,0),"")</f>
        <v/>
      </c>
      <c r="O166" s="94">
        <f t="shared" si="13"/>
        <v>0</v>
      </c>
      <c r="P166" s="94">
        <f t="shared" si="14"/>
        <v>0</v>
      </c>
      <c r="Q166" s="94">
        <f t="shared" si="15"/>
        <v>104</v>
      </c>
      <c r="R166" s="9"/>
    </row>
    <row r="167" spans="1:18" ht="12.75" x14ac:dyDescent="0.35">
      <c r="A167" s="26" t="s">
        <v>200</v>
      </c>
      <c r="B167" s="94" t="str">
        <f>IFERROR(VLOOKUP($A167,Liste_J!$C$7:$G$234,5,0),"-")</f>
        <v>H</v>
      </c>
      <c r="C167" s="94" t="str">
        <f>IFERROR(VLOOKUP($A167,Liste_J!$C$7:$G$234,4,0),"-")</f>
        <v>Chevry</v>
      </c>
      <c r="D167" s="94">
        <f>IFERROR(VLOOKUP($A167,Liste_J!$C$7:$G$234,2,0),"-")</f>
        <v>33.700000000000003</v>
      </c>
      <c r="E167" s="94" t="str">
        <f>IFERROR(VLOOKUP($A167,'J1'!$I$6:$M$35,5,0),"")</f>
        <v/>
      </c>
      <c r="F167" s="94" t="str">
        <f>IFERROR(VLOOKUP($A167,'J2'!$I$6:$M$35,5,0),"")</f>
        <v/>
      </c>
      <c r="G167" s="94" t="str">
        <f>IFERROR(VLOOKUP($A167,'J3'!$I$6:$M$35,5,0),"")</f>
        <v/>
      </c>
      <c r="H167" s="94" t="str">
        <f>IFERROR(VLOOKUP($A167,'J4'!$I$6:$M$35,5,0),"")</f>
        <v/>
      </c>
      <c r="I167" s="94" t="str">
        <f>IFERROR(VLOOKUP($A167,'J5'!$I$6:$M$35,5,0),"")</f>
        <v/>
      </c>
      <c r="J167" s="94" t="str">
        <f>IFERROR(VLOOKUP($A167,'J6'!$I$6:$M$35,5,0),"")</f>
        <v/>
      </c>
      <c r="K167" s="94" t="str">
        <f>IFERROR(VLOOKUP($A167,'J7'!$I$6:$M$35,5,0),"")</f>
        <v/>
      </c>
      <c r="L167" s="94" t="str">
        <f>IFERROR(VLOOKUP($A167,'J8'!$I$6:$M$35,5,0),"")</f>
        <v/>
      </c>
      <c r="M167" s="94" t="str">
        <f>IFERROR(VLOOKUP($A167,'J9'!$I$6:$M$35,5,0),"")</f>
        <v/>
      </c>
      <c r="N167" s="94" t="str">
        <f>IFERROR(VLOOKUP($A167,'J10'!$I$6:$M$35,5,0),"")</f>
        <v/>
      </c>
      <c r="O167" s="94">
        <f t="shared" si="13"/>
        <v>0</v>
      </c>
      <c r="P167" s="94">
        <f t="shared" si="14"/>
        <v>0</v>
      </c>
      <c r="Q167" s="94">
        <f t="shared" si="15"/>
        <v>104</v>
      </c>
      <c r="R167" s="9"/>
    </row>
    <row r="168" spans="1:18" ht="12.75" x14ac:dyDescent="0.35">
      <c r="A168" s="26" t="s">
        <v>331</v>
      </c>
      <c r="B168" s="94" t="str">
        <f>IFERROR(VLOOKUP($A168,Liste_J!$C$7:$G$234,5,0),"-")</f>
        <v>H</v>
      </c>
      <c r="C168" s="94" t="str">
        <f>IFERROR(VLOOKUP($A168,Liste_J!$C$7:$G$234,4,0),"-")</f>
        <v>Chevry</v>
      </c>
      <c r="D168" s="94">
        <f>IFERROR(VLOOKUP($A168,Liste_J!$C$7:$G$234,2,0),"-")</f>
        <v>8.8000000000000007</v>
      </c>
      <c r="E168" s="94" t="str">
        <f>IFERROR(VLOOKUP($A168,'J1'!$I$6:$M$35,5,0),"")</f>
        <v/>
      </c>
      <c r="F168" s="94" t="str">
        <f>IFERROR(VLOOKUP($A168,'J2'!$I$6:$M$35,5,0),"")</f>
        <v/>
      </c>
      <c r="G168" s="94" t="str">
        <f>IFERROR(VLOOKUP($A168,'J3'!$I$6:$M$35,5,0),"")</f>
        <v/>
      </c>
      <c r="H168" s="94" t="str">
        <f>IFERROR(VLOOKUP($A168,'J4'!$I$6:$M$35,5,0),"")</f>
        <v/>
      </c>
      <c r="I168" s="94" t="str">
        <f>IFERROR(VLOOKUP($A168,'J5'!$I$6:$M$35,5,0),"")</f>
        <v/>
      </c>
      <c r="J168" s="94" t="str">
        <f>IFERROR(VLOOKUP($A168,'J6'!$I$6:$M$35,5,0),"")</f>
        <v/>
      </c>
      <c r="K168" s="94" t="str">
        <f>IFERROR(VLOOKUP($A168,'J7'!$I$6:$M$35,5,0),"")</f>
        <v/>
      </c>
      <c r="L168" s="94" t="str">
        <f>IFERROR(VLOOKUP($A168,'J8'!$I$6:$M$35,5,0),"")</f>
        <v/>
      </c>
      <c r="M168" s="94" t="str">
        <f>IFERROR(VLOOKUP($A168,'J9'!$I$6:$M$35,5,0),"")</f>
        <v/>
      </c>
      <c r="N168" s="94" t="str">
        <f>IFERROR(VLOOKUP($A168,'J10'!$I$6:$M$35,5,0),"")</f>
        <v/>
      </c>
      <c r="O168" s="94">
        <f t="shared" si="13"/>
        <v>0</v>
      </c>
      <c r="P168" s="94">
        <f t="shared" si="14"/>
        <v>0</v>
      </c>
      <c r="Q168" s="94">
        <f t="shared" si="15"/>
        <v>104</v>
      </c>
      <c r="R168" s="9"/>
    </row>
    <row r="169" spans="1:18" ht="12.75" x14ac:dyDescent="0.35">
      <c r="A169" s="26" t="s">
        <v>420</v>
      </c>
      <c r="B169" s="94" t="str">
        <f>IFERROR(VLOOKUP($A169,Liste_J!$C$7:$G$234,5,0),"-")</f>
        <v>H</v>
      </c>
      <c r="C169" s="94" t="str">
        <f>IFERROR(VLOOKUP($A169,Liste_J!$C$7:$G$234,4,0),"-")</f>
        <v>Chevry</v>
      </c>
      <c r="D169" s="94">
        <f>IFERROR(VLOOKUP($A169,Liste_J!$C$7:$G$234,2,0),"-")</f>
        <v>36.5</v>
      </c>
      <c r="E169" s="94" t="str">
        <f>IFERROR(VLOOKUP($A169,'J1'!$I$6:$M$35,5,0),"")</f>
        <v/>
      </c>
      <c r="F169" s="94" t="str">
        <f>IFERROR(VLOOKUP($A169,'J2'!$I$6:$M$35,5,0),"")</f>
        <v/>
      </c>
      <c r="G169" s="94" t="str">
        <f>IFERROR(VLOOKUP($A169,'J3'!$I$6:$M$35,5,0),"")</f>
        <v/>
      </c>
      <c r="H169" s="94" t="str">
        <f>IFERROR(VLOOKUP($A169,'J4'!$I$6:$M$35,5,0),"")</f>
        <v/>
      </c>
      <c r="I169" s="94" t="str">
        <f>IFERROR(VLOOKUP($A169,'J5'!$I$6:$M$35,5,0),"")</f>
        <v/>
      </c>
      <c r="J169" s="94" t="str">
        <f>IFERROR(VLOOKUP($A169,'J6'!$I$6:$M$35,5,0),"")</f>
        <v/>
      </c>
      <c r="K169" s="94" t="str">
        <f>IFERROR(VLOOKUP($A169,'J7'!$I$6:$M$35,5,0),"")</f>
        <v/>
      </c>
      <c r="L169" s="94" t="str">
        <f>IFERROR(VLOOKUP($A169,'J8'!$I$6:$M$35,5,0),"")</f>
        <v/>
      </c>
      <c r="M169" s="94" t="str">
        <f>IFERROR(VLOOKUP($A169,'J9'!$I$6:$M$35,5,0),"")</f>
        <v/>
      </c>
      <c r="N169" s="94" t="str">
        <f>IFERROR(VLOOKUP($A169,'J10'!$I$6:$M$35,5,0),"")</f>
        <v/>
      </c>
      <c r="O169" s="94">
        <f t="shared" ref="O169:O200" si="16">COUNTIF(E169:N169,"&lt;100")</f>
        <v>0</v>
      </c>
      <c r="P169" s="94">
        <f t="shared" ref="P169:P198" si="17">IF(B169="H",SUM(E169:N169),0)</f>
        <v>0</v>
      </c>
      <c r="Q169" s="94">
        <f t="shared" ref="Q169:Q200" si="18">RANK(P169,$P$9:$P$199)</f>
        <v>104</v>
      </c>
      <c r="R169" s="9"/>
    </row>
    <row r="170" spans="1:18" ht="12.75" x14ac:dyDescent="0.35">
      <c r="A170" s="26" t="s">
        <v>258</v>
      </c>
      <c r="B170" s="94" t="str">
        <f>IFERROR(VLOOKUP($A170,Liste_J!$C$7:$G$234,5,0),"-")</f>
        <v>H</v>
      </c>
      <c r="C170" s="94" t="str">
        <f>IFERROR(VLOOKUP($A170,Liste_J!$C$7:$G$234,4,0),"-")</f>
        <v>Corbuches</v>
      </c>
      <c r="D170" s="94">
        <f>IFERROR(VLOOKUP($A170,Liste_J!$C$7:$G$234,2,0),"-")</f>
        <v>27.3</v>
      </c>
      <c r="E170" s="94" t="str">
        <f>IFERROR(VLOOKUP($A170,'J1'!$I$6:$M$35,5,0),"")</f>
        <v/>
      </c>
      <c r="F170" s="94" t="str">
        <f>IFERROR(VLOOKUP($A170,'J2'!$I$6:$M$35,5,0),"")</f>
        <v/>
      </c>
      <c r="G170" s="94" t="str">
        <f>IFERROR(VLOOKUP($A170,'J3'!$I$6:$M$35,5,0),"")</f>
        <v/>
      </c>
      <c r="H170" s="94" t="str">
        <f>IFERROR(VLOOKUP($A170,'J4'!$I$6:$M$35,5,0),"")</f>
        <v/>
      </c>
      <c r="I170" s="94" t="str">
        <f>IFERROR(VLOOKUP($A170,'J5'!$I$6:$M$35,5,0),"")</f>
        <v/>
      </c>
      <c r="J170" s="94" t="str">
        <f>IFERROR(VLOOKUP($A170,'J6'!$I$6:$M$35,5,0),"")</f>
        <v/>
      </c>
      <c r="K170" s="94" t="str">
        <f>IFERROR(VLOOKUP($A170,'J7'!$I$6:$M$35,5,0),"")</f>
        <v/>
      </c>
      <c r="L170" s="94" t="str">
        <f>IFERROR(VLOOKUP($A170,'J8'!$I$6:$M$35,5,0),"")</f>
        <v/>
      </c>
      <c r="M170" s="94" t="str">
        <f>IFERROR(VLOOKUP($A170,'J9'!$I$6:$M$35,5,0),"")</f>
        <v/>
      </c>
      <c r="N170" s="94" t="str">
        <f>IFERROR(VLOOKUP($A170,'J10'!$I$6:$M$35,5,0),"")</f>
        <v/>
      </c>
      <c r="O170" s="94">
        <f t="shared" si="16"/>
        <v>0</v>
      </c>
      <c r="P170" s="94">
        <f t="shared" si="17"/>
        <v>0</v>
      </c>
      <c r="Q170" s="94">
        <f t="shared" si="18"/>
        <v>104</v>
      </c>
      <c r="R170" s="9"/>
    </row>
    <row r="171" spans="1:18" ht="12.75" x14ac:dyDescent="0.35">
      <c r="A171" s="26" t="s">
        <v>252</v>
      </c>
      <c r="B171" s="94" t="str">
        <f>IFERROR(VLOOKUP($A171,Liste_J!$C$7:$G$234,5,0),"-")</f>
        <v>H</v>
      </c>
      <c r="C171" s="94" t="str">
        <f>IFERROR(VLOOKUP($A171,Liste_J!$C$7:$G$234,4,0),"-")</f>
        <v>Corbuches</v>
      </c>
      <c r="D171" s="94">
        <f>IFERROR(VLOOKUP($A171,Liste_J!$C$7:$G$234,2,0),"-")</f>
        <v>25.4</v>
      </c>
      <c r="E171" s="94" t="str">
        <f>IFERROR(VLOOKUP($A171,'J1'!$I$6:$M$35,5,0),"")</f>
        <v/>
      </c>
      <c r="F171" s="94" t="str">
        <f>IFERROR(VLOOKUP($A171,'J2'!$I$6:$M$35,5,0),"")</f>
        <v/>
      </c>
      <c r="G171" s="94" t="str">
        <f>IFERROR(VLOOKUP($A171,'J3'!$I$6:$M$35,5,0),"")</f>
        <v/>
      </c>
      <c r="H171" s="94" t="str">
        <f>IFERROR(VLOOKUP($A171,'J4'!$I$6:$M$35,5,0),"")</f>
        <v/>
      </c>
      <c r="I171" s="94" t="str">
        <f>IFERROR(VLOOKUP($A171,'J5'!$I$6:$M$35,5,0),"")</f>
        <v/>
      </c>
      <c r="J171" s="94" t="str">
        <f>IFERROR(VLOOKUP($A171,'J6'!$I$6:$M$35,5,0),"")</f>
        <v/>
      </c>
      <c r="K171" s="94" t="str">
        <f>IFERROR(VLOOKUP($A171,'J7'!$I$6:$M$35,5,0),"")</f>
        <v/>
      </c>
      <c r="L171" s="94" t="str">
        <f>IFERROR(VLOOKUP($A171,'J8'!$I$6:$M$35,5,0),"")</f>
        <v/>
      </c>
      <c r="M171" s="94" t="str">
        <f>IFERROR(VLOOKUP($A171,'J9'!$I$6:$M$35,5,0),"")</f>
        <v/>
      </c>
      <c r="N171" s="94" t="str">
        <f>IFERROR(VLOOKUP($A171,'J10'!$I$6:$M$35,5,0),"")</f>
        <v/>
      </c>
      <c r="O171" s="94">
        <f t="shared" si="16"/>
        <v>0</v>
      </c>
      <c r="P171" s="94">
        <f t="shared" si="17"/>
        <v>0</v>
      </c>
      <c r="Q171" s="94">
        <f t="shared" si="18"/>
        <v>104</v>
      </c>
      <c r="R171" s="9"/>
    </row>
    <row r="172" spans="1:18" ht="12.75" x14ac:dyDescent="0.35">
      <c r="A172" s="26" t="s">
        <v>181</v>
      </c>
      <c r="B172" s="94" t="str">
        <f>IFERROR(VLOOKUP($A172,Liste_J!$C$7:$G$234,5,0),"-")</f>
        <v>H</v>
      </c>
      <c r="C172" s="94" t="str">
        <f>IFERROR(VLOOKUP($A172,Liste_J!$C$7:$G$234,4,0),"-")</f>
        <v>Corbuches</v>
      </c>
      <c r="D172" s="94">
        <f>IFERROR(VLOOKUP($A172,Liste_J!$C$7:$G$234,2,0),"-")</f>
        <v>14</v>
      </c>
      <c r="E172" s="94" t="str">
        <f>IFERROR(VLOOKUP($A172,'J1'!$I$6:$M$35,5,0),"")</f>
        <v/>
      </c>
      <c r="F172" s="94" t="str">
        <f>IFERROR(VLOOKUP($A172,'J2'!$I$6:$M$35,5,0),"")</f>
        <v/>
      </c>
      <c r="G172" s="94" t="str">
        <f>IFERROR(VLOOKUP($A172,'J3'!$I$6:$M$35,5,0),"")</f>
        <v/>
      </c>
      <c r="H172" s="94" t="str">
        <f>IFERROR(VLOOKUP($A172,'J4'!$I$6:$M$35,5,0),"")</f>
        <v/>
      </c>
      <c r="I172" s="94" t="str">
        <f>IFERROR(VLOOKUP($A172,'J5'!$I$6:$M$35,5,0),"")</f>
        <v/>
      </c>
      <c r="J172" s="94" t="str">
        <f>IFERROR(VLOOKUP($A172,'J6'!$I$6:$M$35,5,0),"")</f>
        <v/>
      </c>
      <c r="K172" s="94" t="str">
        <f>IFERROR(VLOOKUP($A172,'J7'!$I$6:$M$35,5,0),"")</f>
        <v/>
      </c>
      <c r="L172" s="94" t="str">
        <f>IFERROR(VLOOKUP($A172,'J8'!$I$6:$M$35,5,0),"")</f>
        <v/>
      </c>
      <c r="M172" s="94" t="str">
        <f>IFERROR(VLOOKUP($A172,'J9'!$I$6:$M$35,5,0),"")</f>
        <v/>
      </c>
      <c r="N172" s="94" t="str">
        <f>IFERROR(VLOOKUP($A172,'J10'!$I$6:$M$35,5,0),"")</f>
        <v/>
      </c>
      <c r="O172" s="94">
        <f t="shared" si="16"/>
        <v>0</v>
      </c>
      <c r="P172" s="94">
        <f t="shared" si="17"/>
        <v>0</v>
      </c>
      <c r="Q172" s="94">
        <f t="shared" si="18"/>
        <v>104</v>
      </c>
      <c r="R172" s="9"/>
    </row>
    <row r="173" spans="1:18" ht="12.75" x14ac:dyDescent="0.35">
      <c r="A173" s="26" t="s">
        <v>253</v>
      </c>
      <c r="B173" s="94" t="str">
        <f>IFERROR(VLOOKUP($A173,Liste_J!$C$7:$G$234,5,0),"-")</f>
        <v>H</v>
      </c>
      <c r="C173" s="94" t="str">
        <f>IFERROR(VLOOKUP($A173,Liste_J!$C$7:$G$234,4,0),"-")</f>
        <v>Corbuches</v>
      </c>
      <c r="D173" s="94">
        <f>IFERROR(VLOOKUP($A173,Liste_J!$C$7:$G$234,2,0),"-")</f>
        <v>28.3</v>
      </c>
      <c r="E173" s="94" t="str">
        <f>IFERROR(VLOOKUP($A173,'J1'!$I$6:$M$35,5,0),"")</f>
        <v/>
      </c>
      <c r="F173" s="94" t="str">
        <f>IFERROR(VLOOKUP($A173,'J2'!$I$6:$M$35,5,0),"")</f>
        <v/>
      </c>
      <c r="G173" s="94" t="str">
        <f>IFERROR(VLOOKUP($A173,'J3'!$I$6:$M$35,5,0),"")</f>
        <v/>
      </c>
      <c r="H173" s="94" t="str">
        <f>IFERROR(VLOOKUP($A173,'J4'!$I$6:$M$35,5,0),"")</f>
        <v/>
      </c>
      <c r="I173" s="94" t="str">
        <f>IFERROR(VLOOKUP($A173,'J5'!$I$6:$M$35,5,0),"")</f>
        <v/>
      </c>
      <c r="J173" s="94" t="str">
        <f>IFERROR(VLOOKUP($A173,'J6'!$I$6:$M$35,5,0),"")</f>
        <v/>
      </c>
      <c r="K173" s="94" t="str">
        <f>IFERROR(VLOOKUP($A173,'J7'!$I$6:$M$35,5,0),"")</f>
        <v/>
      </c>
      <c r="L173" s="94" t="str">
        <f>IFERROR(VLOOKUP($A173,'J8'!$I$6:$M$35,5,0),"")</f>
        <v/>
      </c>
      <c r="M173" s="94" t="str">
        <f>IFERROR(VLOOKUP($A173,'J9'!$I$6:$M$35,5,0),"")</f>
        <v/>
      </c>
      <c r="N173" s="94" t="str">
        <f>IFERROR(VLOOKUP($A173,'J10'!$I$6:$M$35,5,0),"")</f>
        <v/>
      </c>
      <c r="O173" s="94">
        <f t="shared" si="16"/>
        <v>0</v>
      </c>
      <c r="P173" s="94">
        <f t="shared" si="17"/>
        <v>0</v>
      </c>
      <c r="Q173" s="94">
        <f t="shared" si="18"/>
        <v>104</v>
      </c>
      <c r="R173" s="9"/>
    </row>
    <row r="174" spans="1:18" ht="12.75" x14ac:dyDescent="0.35">
      <c r="A174" s="26" t="s">
        <v>259</v>
      </c>
      <c r="B174" s="94" t="str">
        <f>IFERROR(VLOOKUP($A174,Liste_J!$C$7:$G$234,5,0),"-")</f>
        <v>H</v>
      </c>
      <c r="C174" s="94" t="str">
        <f>IFERROR(VLOOKUP($A174,Liste_J!$C$7:$G$234,4,0),"-")</f>
        <v>Corbuches</v>
      </c>
      <c r="D174" s="94">
        <f>IFERROR(VLOOKUP($A174,Liste_J!$C$7:$G$234,2,0),"-")</f>
        <v>27.1</v>
      </c>
      <c r="E174" s="94" t="str">
        <f>IFERROR(VLOOKUP($A174,'J1'!$I$6:$M$35,5,0),"")</f>
        <v/>
      </c>
      <c r="F174" s="94" t="str">
        <f>IFERROR(VLOOKUP($A174,'J2'!$I$6:$M$35,5,0),"")</f>
        <v/>
      </c>
      <c r="G174" s="94" t="str">
        <f>IFERROR(VLOOKUP($A174,'J3'!$I$6:$M$35,5,0),"")</f>
        <v/>
      </c>
      <c r="H174" s="94" t="str">
        <f>IFERROR(VLOOKUP($A174,'J4'!$I$6:$M$35,5,0),"")</f>
        <v/>
      </c>
      <c r="I174" s="94" t="str">
        <f>IFERROR(VLOOKUP($A174,'J5'!$I$6:$M$35,5,0),"")</f>
        <v/>
      </c>
      <c r="J174" s="94" t="str">
        <f>IFERROR(VLOOKUP($A174,'J6'!$I$6:$M$35,5,0),"")</f>
        <v/>
      </c>
      <c r="K174" s="94" t="str">
        <f>IFERROR(VLOOKUP($A174,'J7'!$I$6:$M$35,5,0),"")</f>
        <v/>
      </c>
      <c r="L174" s="94" t="str">
        <f>IFERROR(VLOOKUP($A174,'J8'!$I$6:$M$35,5,0),"")</f>
        <v/>
      </c>
      <c r="M174" s="94" t="str">
        <f>IFERROR(VLOOKUP($A174,'J9'!$I$6:$M$35,5,0),"")</f>
        <v/>
      </c>
      <c r="N174" s="94" t="str">
        <f>IFERROR(VLOOKUP($A174,'J10'!$I$6:$M$35,5,0),"")</f>
        <v/>
      </c>
      <c r="O174" s="94">
        <f t="shared" si="16"/>
        <v>0</v>
      </c>
      <c r="P174" s="94">
        <f t="shared" si="17"/>
        <v>0</v>
      </c>
      <c r="Q174" s="94">
        <f t="shared" si="18"/>
        <v>104</v>
      </c>
      <c r="R174" s="9"/>
    </row>
    <row r="175" spans="1:18" ht="12.75" x14ac:dyDescent="0.35">
      <c r="A175" s="26" t="s">
        <v>254</v>
      </c>
      <c r="B175" s="94" t="str">
        <f>IFERROR(VLOOKUP($A175,Liste_J!$C$7:$G$234,5,0),"-")</f>
        <v>H</v>
      </c>
      <c r="C175" s="94" t="str">
        <f>IFERROR(VLOOKUP($A175,Liste_J!$C$7:$G$234,4,0),"-")</f>
        <v>Corbuches</v>
      </c>
      <c r="D175" s="94">
        <f>IFERROR(VLOOKUP($A175,Liste_J!$C$7:$G$234,2,0),"-")</f>
        <v>28.4</v>
      </c>
      <c r="E175" s="94" t="str">
        <f>IFERROR(VLOOKUP($A175,'J1'!$I$6:$M$35,5,0),"")</f>
        <v/>
      </c>
      <c r="F175" s="94" t="str">
        <f>IFERROR(VLOOKUP($A175,'J2'!$I$6:$M$35,5,0),"")</f>
        <v/>
      </c>
      <c r="G175" s="94" t="str">
        <f>IFERROR(VLOOKUP($A175,'J3'!$I$6:$M$35,5,0),"")</f>
        <v/>
      </c>
      <c r="H175" s="94" t="str">
        <f>IFERROR(VLOOKUP($A175,'J4'!$I$6:$M$35,5,0),"")</f>
        <v/>
      </c>
      <c r="I175" s="94" t="str">
        <f>IFERROR(VLOOKUP($A175,'J5'!$I$6:$M$35,5,0),"")</f>
        <v/>
      </c>
      <c r="J175" s="94" t="str">
        <f>IFERROR(VLOOKUP($A175,'J6'!$I$6:$M$35,5,0),"")</f>
        <v/>
      </c>
      <c r="K175" s="94" t="str">
        <f>IFERROR(VLOOKUP($A175,'J7'!$I$6:$M$35,5,0),"")</f>
        <v/>
      </c>
      <c r="L175" s="94" t="str">
        <f>IFERROR(VLOOKUP($A175,'J8'!$I$6:$M$35,5,0),"")</f>
        <v/>
      </c>
      <c r="M175" s="94" t="str">
        <f>IFERROR(VLOOKUP($A175,'J9'!$I$6:$M$35,5,0),"")</f>
        <v/>
      </c>
      <c r="N175" s="94" t="str">
        <f>IFERROR(VLOOKUP($A175,'J10'!$I$6:$M$35,5,0),"")</f>
        <v/>
      </c>
      <c r="O175" s="94">
        <f t="shared" si="16"/>
        <v>0</v>
      </c>
      <c r="P175" s="94">
        <f t="shared" si="17"/>
        <v>0</v>
      </c>
      <c r="Q175" s="94">
        <f t="shared" si="18"/>
        <v>104</v>
      </c>
      <c r="R175" s="9"/>
    </row>
    <row r="176" spans="1:18" ht="12.75" x14ac:dyDescent="0.35">
      <c r="A176" s="26" t="s">
        <v>261</v>
      </c>
      <c r="B176" s="94" t="str">
        <f>IFERROR(VLOOKUP($A176,Liste_J!$C$7:$G$234,5,0),"-")</f>
        <v>H</v>
      </c>
      <c r="C176" s="94" t="str">
        <f>IFERROR(VLOOKUP($A176,Liste_J!$C$7:$G$234,4,0),"-")</f>
        <v>Corbuches</v>
      </c>
      <c r="D176" s="94">
        <f>IFERROR(VLOOKUP($A176,Liste_J!$C$7:$G$234,2,0),"-")</f>
        <v>29.7</v>
      </c>
      <c r="E176" s="94" t="str">
        <f>IFERROR(VLOOKUP($A176,'J1'!$I$6:$M$35,5,0),"")</f>
        <v/>
      </c>
      <c r="F176" s="94" t="str">
        <f>IFERROR(VLOOKUP($A176,'J2'!$I$6:$M$35,5,0),"")</f>
        <v/>
      </c>
      <c r="G176" s="94" t="str">
        <f>IFERROR(VLOOKUP($A176,'J3'!$I$6:$M$35,5,0),"")</f>
        <v/>
      </c>
      <c r="H176" s="94" t="str">
        <f>IFERROR(VLOOKUP($A176,'J4'!$I$6:$M$35,5,0),"")</f>
        <v/>
      </c>
      <c r="I176" s="94" t="str">
        <f>IFERROR(VLOOKUP($A176,'J5'!$I$6:$M$35,5,0),"")</f>
        <v/>
      </c>
      <c r="J176" s="94" t="str">
        <f>IFERROR(VLOOKUP($A176,'J6'!$I$6:$M$35,5,0),"")</f>
        <v/>
      </c>
      <c r="K176" s="94" t="str">
        <f>IFERROR(VLOOKUP($A176,'J7'!$I$6:$M$35,5,0),"")</f>
        <v/>
      </c>
      <c r="L176" s="94" t="str">
        <f>IFERROR(VLOOKUP($A176,'J8'!$I$6:$M$35,5,0),"")</f>
        <v/>
      </c>
      <c r="M176" s="94" t="str">
        <f>IFERROR(VLOOKUP($A176,'J9'!$I$6:$M$35,5,0),"")</f>
        <v/>
      </c>
      <c r="N176" s="94" t="str">
        <f>IFERROR(VLOOKUP($A176,'J10'!$I$6:$M$35,5,0),"")</f>
        <v/>
      </c>
      <c r="O176" s="94">
        <f t="shared" si="16"/>
        <v>0</v>
      </c>
      <c r="P176" s="94">
        <f t="shared" si="17"/>
        <v>0</v>
      </c>
      <c r="Q176" s="94">
        <f t="shared" si="18"/>
        <v>104</v>
      </c>
      <c r="R176" s="9"/>
    </row>
    <row r="177" spans="1:18" ht="12.75" x14ac:dyDescent="0.35">
      <c r="A177" s="26" t="s">
        <v>173</v>
      </c>
      <c r="B177" s="94" t="str">
        <f>IFERROR(VLOOKUP($A177,Liste_J!$C$7:$G$234,5,0),"-")</f>
        <v>H</v>
      </c>
      <c r="C177" s="94" t="str">
        <f>IFERROR(VLOOKUP($A177,Liste_J!$C$7:$G$234,4,0),"-")</f>
        <v>Corbuches</v>
      </c>
      <c r="D177" s="94">
        <f>IFERROR(VLOOKUP($A177,Liste_J!$C$7:$G$234,2,0),"-")</f>
        <v>18.2</v>
      </c>
      <c r="E177" s="94" t="str">
        <f>IFERROR(VLOOKUP($A177,'J1'!$I$6:$M$35,5,0),"")</f>
        <v/>
      </c>
      <c r="F177" s="94" t="str">
        <f>IFERROR(VLOOKUP($A177,'J2'!$I$6:$M$35,5,0),"")</f>
        <v/>
      </c>
      <c r="G177" s="94" t="str">
        <f>IFERROR(VLOOKUP($A177,'J3'!$I$6:$M$35,5,0),"")</f>
        <v/>
      </c>
      <c r="H177" s="94" t="str">
        <f>IFERROR(VLOOKUP($A177,'J4'!$I$6:$M$35,5,0),"")</f>
        <v/>
      </c>
      <c r="I177" s="94" t="str">
        <f>IFERROR(VLOOKUP($A177,'J5'!$I$6:$M$35,5,0),"")</f>
        <v/>
      </c>
      <c r="J177" s="94" t="str">
        <f>IFERROR(VLOOKUP($A177,'J6'!$I$6:$M$35,5,0),"")</f>
        <v/>
      </c>
      <c r="K177" s="94" t="str">
        <f>IFERROR(VLOOKUP($A177,'J7'!$I$6:$M$35,5,0),"")</f>
        <v/>
      </c>
      <c r="L177" s="94" t="str">
        <f>IFERROR(VLOOKUP($A177,'J8'!$I$6:$M$35,5,0),"")</f>
        <v/>
      </c>
      <c r="M177" s="94" t="str">
        <f>IFERROR(VLOOKUP($A177,'J9'!$I$6:$M$35,5,0),"")</f>
        <v/>
      </c>
      <c r="N177" s="94" t="str">
        <f>IFERROR(VLOOKUP($A177,'J10'!$I$6:$M$35,5,0),"")</f>
        <v/>
      </c>
      <c r="O177" s="94">
        <f t="shared" si="16"/>
        <v>0</v>
      </c>
      <c r="P177" s="94">
        <f t="shared" si="17"/>
        <v>0</v>
      </c>
      <c r="Q177" s="94">
        <f t="shared" si="18"/>
        <v>104</v>
      </c>
      <c r="R177" s="9"/>
    </row>
    <row r="178" spans="1:18" ht="12.75" x14ac:dyDescent="0.35">
      <c r="A178" s="26" t="s">
        <v>289</v>
      </c>
      <c r="B178" s="94" t="str">
        <f>IFERROR(VLOOKUP($A178,Liste_J!$C$7:$G$234,5,0),"-")</f>
        <v>H</v>
      </c>
      <c r="C178" s="94" t="str">
        <f>IFERROR(VLOOKUP($A178,Liste_J!$C$7:$G$234,4,0),"-")</f>
        <v>Corbuches</v>
      </c>
      <c r="D178" s="94">
        <f>IFERROR(VLOOKUP($A178,Liste_J!$C$7:$G$234,2,0),"-")</f>
        <v>44</v>
      </c>
      <c r="E178" s="94" t="str">
        <f>IFERROR(VLOOKUP($A178,'J1'!$I$6:$M$35,5,0),"")</f>
        <v/>
      </c>
      <c r="F178" s="94" t="str">
        <f>IFERROR(VLOOKUP($A178,'J2'!$I$6:$M$35,5,0),"")</f>
        <v/>
      </c>
      <c r="G178" s="94" t="str">
        <f>IFERROR(VLOOKUP($A178,'J3'!$I$6:$M$35,5,0),"")</f>
        <v/>
      </c>
      <c r="H178" s="94" t="str">
        <f>IFERROR(VLOOKUP($A178,'J4'!$I$6:$M$35,5,0),"")</f>
        <v/>
      </c>
      <c r="I178" s="94" t="str">
        <f>IFERROR(VLOOKUP($A178,'J5'!$I$6:$M$35,5,0),"")</f>
        <v/>
      </c>
      <c r="J178" s="94" t="str">
        <f>IFERROR(VLOOKUP($A178,'J6'!$I$6:$M$35,5,0),"")</f>
        <v/>
      </c>
      <c r="K178" s="94" t="str">
        <f>IFERROR(VLOOKUP($A178,'J7'!$I$6:$M$35,5,0),"")</f>
        <v/>
      </c>
      <c r="L178" s="94" t="str">
        <f>IFERROR(VLOOKUP($A178,'J8'!$I$6:$M$35,5,0),"")</f>
        <v/>
      </c>
      <c r="M178" s="94" t="str">
        <f>IFERROR(VLOOKUP($A178,'J9'!$I$6:$M$35,5,0),"")</f>
        <v/>
      </c>
      <c r="N178" s="94" t="str">
        <f>IFERROR(VLOOKUP($A178,'J10'!$I$6:$M$35,5,0),"")</f>
        <v/>
      </c>
      <c r="O178" s="94">
        <f t="shared" si="16"/>
        <v>0</v>
      </c>
      <c r="P178" s="94">
        <f t="shared" si="17"/>
        <v>0</v>
      </c>
      <c r="Q178" s="94">
        <f t="shared" si="18"/>
        <v>104</v>
      </c>
      <c r="R178" s="9"/>
    </row>
    <row r="179" spans="1:18" ht="12.75" x14ac:dyDescent="0.35">
      <c r="A179" s="26" t="s">
        <v>273</v>
      </c>
      <c r="B179" s="94" t="str">
        <f>IFERROR(VLOOKUP($A179,Liste_J!$C$7:$G$234,5,0),"-")</f>
        <v>H</v>
      </c>
      <c r="C179" s="94" t="str">
        <f>IFERROR(VLOOKUP($A179,Liste_J!$C$7:$G$234,4,0),"-")</f>
        <v>Corbuches</v>
      </c>
      <c r="D179" s="94">
        <f>IFERROR(VLOOKUP($A179,Liste_J!$C$7:$G$234,2,0),"-")</f>
        <v>19</v>
      </c>
      <c r="E179" s="94" t="str">
        <f>IFERROR(VLOOKUP($A179,'J1'!$I$6:$M$35,5,0),"")</f>
        <v/>
      </c>
      <c r="F179" s="94" t="str">
        <f>IFERROR(VLOOKUP($A179,'J2'!$I$6:$M$35,5,0),"")</f>
        <v/>
      </c>
      <c r="G179" s="94" t="str">
        <f>IFERROR(VLOOKUP($A179,'J3'!$I$6:$M$35,5,0),"")</f>
        <v/>
      </c>
      <c r="H179" s="94" t="str">
        <f>IFERROR(VLOOKUP($A179,'J4'!$I$6:$M$35,5,0),"")</f>
        <v/>
      </c>
      <c r="I179" s="94" t="str">
        <f>IFERROR(VLOOKUP($A179,'J5'!$I$6:$M$35,5,0),"")</f>
        <v/>
      </c>
      <c r="J179" s="94" t="str">
        <f>IFERROR(VLOOKUP($A179,'J6'!$I$6:$M$35,5,0),"")</f>
        <v/>
      </c>
      <c r="K179" s="94" t="str">
        <f>IFERROR(VLOOKUP($A179,'J7'!$I$6:$M$35,5,0),"")</f>
        <v/>
      </c>
      <c r="L179" s="94" t="str">
        <f>IFERROR(VLOOKUP($A179,'J8'!$I$6:$M$35,5,0),"")</f>
        <v/>
      </c>
      <c r="M179" s="94" t="str">
        <f>IFERROR(VLOOKUP($A179,'J9'!$I$6:$M$35,5,0),"")</f>
        <v/>
      </c>
      <c r="N179" s="94" t="str">
        <f>IFERROR(VLOOKUP($A179,'J10'!$I$6:$M$35,5,0),"")</f>
        <v/>
      </c>
      <c r="O179" s="94">
        <f t="shared" si="16"/>
        <v>0</v>
      </c>
      <c r="P179" s="94">
        <f t="shared" si="17"/>
        <v>0</v>
      </c>
      <c r="Q179" s="94">
        <f t="shared" si="18"/>
        <v>104</v>
      </c>
      <c r="R179" s="9"/>
    </row>
    <row r="180" spans="1:18" ht="12.75" x14ac:dyDescent="0.35">
      <c r="A180" s="26" t="s">
        <v>274</v>
      </c>
      <c r="B180" s="94" t="str">
        <f>IFERROR(VLOOKUP($A180,Liste_J!$C$7:$G$234,5,0),"-")</f>
        <v>H</v>
      </c>
      <c r="C180" s="94" t="str">
        <f>IFERROR(VLOOKUP($A180,Liste_J!$C$7:$G$234,4,0),"-")</f>
        <v>Corbuches</v>
      </c>
      <c r="D180" s="94">
        <f>IFERROR(VLOOKUP($A180,Liste_J!$C$7:$G$234,2,0),"-")</f>
        <v>14.6</v>
      </c>
      <c r="E180" s="94" t="str">
        <f>IFERROR(VLOOKUP($A180,'J1'!$I$6:$M$35,5,0),"")</f>
        <v/>
      </c>
      <c r="F180" s="94" t="str">
        <f>IFERROR(VLOOKUP($A180,'J2'!$I$6:$M$35,5,0),"")</f>
        <v/>
      </c>
      <c r="G180" s="94" t="str">
        <f>IFERROR(VLOOKUP($A180,'J3'!$I$6:$M$35,5,0),"")</f>
        <v/>
      </c>
      <c r="H180" s="94" t="str">
        <f>IFERROR(VLOOKUP($A180,'J4'!$I$6:$M$35,5,0),"")</f>
        <v/>
      </c>
      <c r="I180" s="94" t="str">
        <f>IFERROR(VLOOKUP($A180,'J5'!$I$6:$M$35,5,0),"")</f>
        <v/>
      </c>
      <c r="J180" s="94" t="str">
        <f>IFERROR(VLOOKUP($A180,'J6'!$I$6:$M$35,5,0),"")</f>
        <v/>
      </c>
      <c r="K180" s="94" t="str">
        <f>IFERROR(VLOOKUP($A180,'J7'!$I$6:$M$35,5,0),"")</f>
        <v/>
      </c>
      <c r="L180" s="94" t="str">
        <f>IFERROR(VLOOKUP($A180,'J8'!$I$6:$M$35,5,0),"")</f>
        <v/>
      </c>
      <c r="M180" s="94" t="str">
        <f>IFERROR(VLOOKUP($A180,'J9'!$I$6:$M$35,5,0),"")</f>
        <v/>
      </c>
      <c r="N180" s="94" t="str">
        <f>IFERROR(VLOOKUP($A180,'J10'!$I$6:$M$35,5,0),"")</f>
        <v/>
      </c>
      <c r="O180" s="94">
        <f t="shared" si="16"/>
        <v>0</v>
      </c>
      <c r="P180" s="94">
        <f t="shared" si="17"/>
        <v>0</v>
      </c>
      <c r="Q180" s="94">
        <f t="shared" si="18"/>
        <v>104</v>
      </c>
      <c r="R180" s="9"/>
    </row>
    <row r="181" spans="1:18" ht="12.75" x14ac:dyDescent="0.35">
      <c r="A181" s="26" t="s">
        <v>250</v>
      </c>
      <c r="B181" s="94" t="str">
        <f>IFERROR(VLOOKUP($A181,Liste_J!$C$7:$G$234,5,0),"-")</f>
        <v>H</v>
      </c>
      <c r="C181" s="94" t="str">
        <f>IFERROR(VLOOKUP($A181,Liste_J!$C$7:$G$234,4,0),"-")</f>
        <v>Corbuches</v>
      </c>
      <c r="D181" s="94">
        <f>IFERROR(VLOOKUP($A181,Liste_J!$C$7:$G$234,2,0),"-")</f>
        <v>29.5</v>
      </c>
      <c r="E181" s="94" t="str">
        <f>IFERROR(VLOOKUP($A181,'J1'!$I$6:$M$35,5,0),"")</f>
        <v/>
      </c>
      <c r="F181" s="94" t="str">
        <f>IFERROR(VLOOKUP($A181,'J2'!$I$6:$M$35,5,0),"")</f>
        <v/>
      </c>
      <c r="G181" s="94" t="str">
        <f>IFERROR(VLOOKUP($A181,'J3'!$I$6:$M$35,5,0),"")</f>
        <v/>
      </c>
      <c r="H181" s="94" t="str">
        <f>IFERROR(VLOOKUP($A181,'J4'!$I$6:$M$35,5,0),"")</f>
        <v/>
      </c>
      <c r="I181" s="94" t="str">
        <f>IFERROR(VLOOKUP($A181,'J5'!$I$6:$M$35,5,0),"")</f>
        <v/>
      </c>
      <c r="J181" s="94" t="str">
        <f>IFERROR(VLOOKUP($A181,'J6'!$I$6:$M$35,5,0),"")</f>
        <v/>
      </c>
      <c r="K181" s="94" t="str">
        <f>IFERROR(VLOOKUP($A181,'J7'!$I$6:$M$35,5,0),"")</f>
        <v/>
      </c>
      <c r="L181" s="94" t="str">
        <f>IFERROR(VLOOKUP($A181,'J8'!$I$6:$M$35,5,0),"")</f>
        <v/>
      </c>
      <c r="M181" s="94" t="str">
        <f>IFERROR(VLOOKUP($A181,'J9'!$I$6:$M$35,5,0),"")</f>
        <v/>
      </c>
      <c r="N181" s="94" t="str">
        <f>IFERROR(VLOOKUP($A181,'J10'!$I$6:$M$35,5,0),"")</f>
        <v/>
      </c>
      <c r="O181" s="94">
        <f t="shared" si="16"/>
        <v>0</v>
      </c>
      <c r="P181" s="94">
        <f t="shared" si="17"/>
        <v>0</v>
      </c>
      <c r="Q181" s="94">
        <f t="shared" si="18"/>
        <v>104</v>
      </c>
      <c r="R181" s="9"/>
    </row>
    <row r="182" spans="1:18" ht="12.75" x14ac:dyDescent="0.35">
      <c r="A182" s="26" t="s">
        <v>255</v>
      </c>
      <c r="B182" s="94" t="str">
        <f>IFERROR(VLOOKUP($A182,Liste_J!$C$7:$G$234,5,0),"-")</f>
        <v>H</v>
      </c>
      <c r="C182" s="94" t="str">
        <f>IFERROR(VLOOKUP($A182,Liste_J!$C$7:$G$234,4,0),"-")</f>
        <v>Corbuches</v>
      </c>
      <c r="D182" s="94">
        <f>IFERROR(VLOOKUP($A182,Liste_J!$C$7:$G$234,2,0),"-")</f>
        <v>17</v>
      </c>
      <c r="E182" s="94" t="str">
        <f>IFERROR(VLOOKUP($A182,'J1'!$I$6:$M$35,5,0),"")</f>
        <v/>
      </c>
      <c r="F182" s="94" t="str">
        <f>IFERROR(VLOOKUP($A182,'J2'!$I$6:$M$35,5,0),"")</f>
        <v/>
      </c>
      <c r="G182" s="94" t="str">
        <f>IFERROR(VLOOKUP($A182,'J3'!$I$6:$M$35,5,0),"")</f>
        <v/>
      </c>
      <c r="H182" s="94" t="str">
        <f>IFERROR(VLOOKUP($A182,'J4'!$I$6:$M$35,5,0),"")</f>
        <v/>
      </c>
      <c r="I182" s="94" t="str">
        <f>IFERROR(VLOOKUP($A182,'J5'!$I$6:$M$35,5,0),"")</f>
        <v/>
      </c>
      <c r="J182" s="94" t="str">
        <f>IFERROR(VLOOKUP($A182,'J6'!$I$6:$M$35,5,0),"")</f>
        <v/>
      </c>
      <c r="K182" s="94" t="str">
        <f>IFERROR(VLOOKUP($A182,'J7'!$I$6:$M$35,5,0),"")</f>
        <v/>
      </c>
      <c r="L182" s="94" t="str">
        <f>IFERROR(VLOOKUP($A182,'J8'!$I$6:$M$35,5,0),"")</f>
        <v/>
      </c>
      <c r="M182" s="94" t="str">
        <f>IFERROR(VLOOKUP($A182,'J9'!$I$6:$M$35,5,0),"")</f>
        <v/>
      </c>
      <c r="N182" s="94" t="str">
        <f>IFERROR(VLOOKUP($A182,'J10'!$I$6:$M$35,5,0),"")</f>
        <v/>
      </c>
      <c r="O182" s="94">
        <f t="shared" si="16"/>
        <v>0</v>
      </c>
      <c r="P182" s="94">
        <f t="shared" si="17"/>
        <v>0</v>
      </c>
      <c r="Q182" s="94">
        <f t="shared" si="18"/>
        <v>104</v>
      </c>
      <c r="R182" s="9"/>
    </row>
    <row r="183" spans="1:18" ht="12.75" x14ac:dyDescent="0.35">
      <c r="A183" s="26" t="s">
        <v>287</v>
      </c>
      <c r="B183" s="94" t="str">
        <f>IFERROR(VLOOKUP($A183,Liste_J!$C$7:$G$234,5,0),"-")</f>
        <v>H</v>
      </c>
      <c r="C183" s="94" t="str">
        <f>IFERROR(VLOOKUP($A183,Liste_J!$C$7:$G$234,4,0),"-")</f>
        <v>Corbuches</v>
      </c>
      <c r="D183" s="94">
        <f>IFERROR(VLOOKUP($A183,Liste_J!$C$7:$G$234,2,0),"-")</f>
        <v>25.1</v>
      </c>
      <c r="E183" s="94" t="str">
        <f>IFERROR(VLOOKUP($A183,'J1'!$I$6:$M$35,5,0),"")</f>
        <v/>
      </c>
      <c r="F183" s="94" t="str">
        <f>IFERROR(VLOOKUP($A183,'J2'!$I$6:$M$35,5,0),"")</f>
        <v/>
      </c>
      <c r="G183" s="94" t="str">
        <f>IFERROR(VLOOKUP($A183,'J3'!$I$6:$M$35,5,0),"")</f>
        <v/>
      </c>
      <c r="H183" s="94" t="str">
        <f>IFERROR(VLOOKUP($A183,'J4'!$I$6:$M$35,5,0),"")</f>
        <v/>
      </c>
      <c r="I183" s="94" t="str">
        <f>IFERROR(VLOOKUP($A183,'J5'!$I$6:$M$35,5,0),"")</f>
        <v/>
      </c>
      <c r="J183" s="94" t="str">
        <f>IFERROR(VLOOKUP($A183,'J6'!$I$6:$M$35,5,0),"")</f>
        <v/>
      </c>
      <c r="K183" s="94" t="str">
        <f>IFERROR(VLOOKUP($A183,'J7'!$I$6:$M$35,5,0),"")</f>
        <v/>
      </c>
      <c r="L183" s="94" t="str">
        <f>IFERROR(VLOOKUP($A183,'J8'!$I$6:$M$35,5,0),"")</f>
        <v/>
      </c>
      <c r="M183" s="94" t="str">
        <f>IFERROR(VLOOKUP($A183,'J9'!$I$6:$M$35,5,0),"")</f>
        <v/>
      </c>
      <c r="N183" s="94" t="str">
        <f>IFERROR(VLOOKUP($A183,'J10'!$I$6:$M$35,5,0),"")</f>
        <v/>
      </c>
      <c r="O183" s="94">
        <f t="shared" si="16"/>
        <v>0</v>
      </c>
      <c r="P183" s="94">
        <f t="shared" si="17"/>
        <v>0</v>
      </c>
      <c r="Q183" s="94">
        <f t="shared" si="18"/>
        <v>104</v>
      </c>
      <c r="R183" s="9"/>
    </row>
    <row r="184" spans="1:18" ht="12.75" x14ac:dyDescent="0.35">
      <c r="A184" s="26" t="s">
        <v>333</v>
      </c>
      <c r="B184" s="94" t="str">
        <f>IFERROR(VLOOKUP($A184,Liste_J!$C$7:$G$234,5,0),"-")</f>
        <v>H</v>
      </c>
      <c r="C184" s="94" t="str">
        <f>IFERROR(VLOOKUP($A184,Liste_J!$C$7:$G$234,4,0),"-")</f>
        <v>Corbuches</v>
      </c>
      <c r="D184" s="94">
        <f>IFERROR(VLOOKUP($A184,Liste_J!$C$7:$G$234,2,0),"-")</f>
        <v>17.3</v>
      </c>
      <c r="E184" s="94" t="str">
        <f>IFERROR(VLOOKUP($A184,'J1'!$I$6:$M$35,5,0),"")</f>
        <v/>
      </c>
      <c r="F184" s="94" t="str">
        <f>IFERROR(VLOOKUP($A184,'J2'!$I$6:$M$35,5,0),"")</f>
        <v/>
      </c>
      <c r="G184" s="94" t="str">
        <f>IFERROR(VLOOKUP($A184,'J3'!$I$6:$M$35,5,0),"")</f>
        <v/>
      </c>
      <c r="H184" s="94" t="str">
        <f>IFERROR(VLOOKUP($A184,'J4'!$I$6:$M$35,5,0),"")</f>
        <v/>
      </c>
      <c r="I184" s="94" t="str">
        <f>IFERROR(VLOOKUP($A184,'J5'!$I$6:$M$35,5,0),"")</f>
        <v/>
      </c>
      <c r="J184" s="94" t="str">
        <f>IFERROR(VLOOKUP($A184,'J6'!$I$6:$M$35,5,0),"")</f>
        <v/>
      </c>
      <c r="K184" s="94" t="str">
        <f>IFERROR(VLOOKUP($A184,'J7'!$I$6:$M$35,5,0),"")</f>
        <v/>
      </c>
      <c r="L184" s="94" t="str">
        <f>IFERROR(VLOOKUP($A184,'J8'!$I$6:$M$35,5,0),"")</f>
        <v/>
      </c>
      <c r="M184" s="94" t="str">
        <f>IFERROR(VLOOKUP($A184,'J9'!$I$6:$M$35,5,0),"")</f>
        <v/>
      </c>
      <c r="N184" s="94" t="str">
        <f>IFERROR(VLOOKUP($A184,'J10'!$I$6:$M$35,5,0),"")</f>
        <v/>
      </c>
      <c r="O184" s="94">
        <f t="shared" si="16"/>
        <v>0</v>
      </c>
      <c r="P184" s="94">
        <f t="shared" si="17"/>
        <v>0</v>
      </c>
      <c r="Q184" s="94">
        <f t="shared" si="18"/>
        <v>104</v>
      </c>
      <c r="R184" s="9"/>
    </row>
    <row r="185" spans="1:18" ht="12.75" x14ac:dyDescent="0.35">
      <c r="A185" s="26" t="s">
        <v>345</v>
      </c>
      <c r="B185" s="94" t="str">
        <f>IFERROR(VLOOKUP($A185,Liste_J!$C$7:$G$234,5,0),"-")</f>
        <v>H</v>
      </c>
      <c r="C185" s="94" t="str">
        <f>IFERROR(VLOOKUP($A185,Liste_J!$C$7:$G$234,4,0),"-")</f>
        <v>Corbuches</v>
      </c>
      <c r="D185" s="94">
        <f>IFERROR(VLOOKUP($A185,Liste_J!$C$7:$G$234,2,0),"-")</f>
        <v>29.5</v>
      </c>
      <c r="E185" s="94" t="str">
        <f>IFERROR(VLOOKUP($A185,'J1'!$I$6:$M$35,5,0),"")</f>
        <v/>
      </c>
      <c r="F185" s="94" t="str">
        <f>IFERROR(VLOOKUP($A185,'J2'!$I$6:$M$35,5,0),"")</f>
        <v/>
      </c>
      <c r="G185" s="94" t="str">
        <f>IFERROR(VLOOKUP($A185,'J3'!$I$6:$M$35,5,0),"")</f>
        <v/>
      </c>
      <c r="H185" s="94" t="str">
        <f>IFERROR(VLOOKUP($A185,'J4'!$I$6:$M$35,5,0),"")</f>
        <v/>
      </c>
      <c r="I185" s="94" t="str">
        <f>IFERROR(VLOOKUP($A185,'J5'!$I$6:$M$35,5,0),"")</f>
        <v/>
      </c>
      <c r="J185" s="94" t="str">
        <f>IFERROR(VLOOKUP($A185,'J6'!$I$6:$M$35,5,0),"")</f>
        <v/>
      </c>
      <c r="K185" s="94" t="str">
        <f>IFERROR(VLOOKUP($A185,'J7'!$I$6:$M$35,5,0),"")</f>
        <v/>
      </c>
      <c r="L185" s="94" t="str">
        <f>IFERROR(VLOOKUP($A185,'J8'!$I$6:$M$35,5,0),"")</f>
        <v/>
      </c>
      <c r="M185" s="94" t="str">
        <f>IFERROR(VLOOKUP($A185,'J9'!$I$6:$M$35,5,0),"")</f>
        <v/>
      </c>
      <c r="N185" s="94" t="str">
        <f>IFERROR(VLOOKUP($A185,'J10'!$I$6:$M$35,5,0),"")</f>
        <v/>
      </c>
      <c r="O185" s="94">
        <f t="shared" si="16"/>
        <v>0</v>
      </c>
      <c r="P185" s="94">
        <f t="shared" si="17"/>
        <v>0</v>
      </c>
      <c r="Q185" s="94">
        <f t="shared" si="18"/>
        <v>104</v>
      </c>
      <c r="R185" s="9"/>
    </row>
    <row r="186" spans="1:18" ht="12.75" x14ac:dyDescent="0.35">
      <c r="A186" s="26" t="s">
        <v>281</v>
      </c>
      <c r="B186" s="94" t="str">
        <f>IFERROR(VLOOKUP($A186,Liste_J!$C$7:$G$234,5,0),"-")</f>
        <v>H</v>
      </c>
      <c r="C186" s="94" t="str">
        <f>IFERROR(VLOOKUP($A186,Liste_J!$C$7:$G$234,4,0),"-")</f>
        <v>Réveillon</v>
      </c>
      <c r="D186" s="94">
        <f>IFERROR(VLOOKUP($A186,Liste_J!$C$7:$G$234,2,0),"-")</f>
        <v>26.2</v>
      </c>
      <c r="E186" s="94" t="str">
        <f>IFERROR(VLOOKUP($A186,'J1'!$I$6:$M$35,5,0),"")</f>
        <v/>
      </c>
      <c r="F186" s="94" t="str">
        <f>IFERROR(VLOOKUP($A186,'J2'!$I$6:$M$35,5,0),"")</f>
        <v/>
      </c>
      <c r="G186" s="94" t="str">
        <f>IFERROR(VLOOKUP($A186,'J3'!$I$6:$M$35,5,0),"")</f>
        <v/>
      </c>
      <c r="H186" s="94" t="str">
        <f>IFERROR(VLOOKUP($A186,'J4'!$I$6:$M$35,5,0),"")</f>
        <v/>
      </c>
      <c r="I186" s="94" t="str">
        <f>IFERROR(VLOOKUP($A186,'J5'!$I$6:$M$35,5,0),"")</f>
        <v/>
      </c>
      <c r="J186" s="94" t="str">
        <f>IFERROR(VLOOKUP($A186,'J6'!$I$6:$M$35,5,0),"")</f>
        <v/>
      </c>
      <c r="K186" s="94" t="str">
        <f>IFERROR(VLOOKUP($A186,'J7'!$I$6:$M$35,5,0),"")</f>
        <v/>
      </c>
      <c r="L186" s="94" t="str">
        <f>IFERROR(VLOOKUP($A186,'J8'!$I$6:$M$35,5,0),"")</f>
        <v/>
      </c>
      <c r="M186" s="94" t="str">
        <f>IFERROR(VLOOKUP($A186,'J9'!$I$6:$M$35,5,0),"")</f>
        <v/>
      </c>
      <c r="N186" s="94" t="str">
        <f>IFERROR(VLOOKUP($A186,'J10'!$I$6:$M$35,5,0),"")</f>
        <v/>
      </c>
      <c r="O186" s="94">
        <f t="shared" si="16"/>
        <v>0</v>
      </c>
      <c r="P186" s="94">
        <f t="shared" si="17"/>
        <v>0</v>
      </c>
      <c r="Q186" s="94">
        <f t="shared" si="18"/>
        <v>104</v>
      </c>
      <c r="R186" s="9"/>
    </row>
    <row r="187" spans="1:18" ht="12.75" x14ac:dyDescent="0.35">
      <c r="A187" s="26" t="s">
        <v>172</v>
      </c>
      <c r="B187" s="94" t="str">
        <f>IFERROR(VLOOKUP($A187,Liste_J!$C$7:$G$234,5,0),"-")</f>
        <v>H</v>
      </c>
      <c r="C187" s="94" t="str">
        <f>IFERROR(VLOOKUP($A187,Liste_J!$C$7:$G$234,4,0),"-")</f>
        <v>Réveillon</v>
      </c>
      <c r="D187" s="94">
        <f>IFERROR(VLOOKUP($A187,Liste_J!$C$7:$G$234,2,0),"-")</f>
        <v>23.2</v>
      </c>
      <c r="E187" s="94" t="str">
        <f>IFERROR(VLOOKUP($A187,'J1'!$I$6:$M$35,5,0),"")</f>
        <v/>
      </c>
      <c r="F187" s="94" t="str">
        <f>IFERROR(VLOOKUP($A187,'J2'!$I$6:$M$35,5,0),"")</f>
        <v/>
      </c>
      <c r="G187" s="94" t="str">
        <f>IFERROR(VLOOKUP($A187,'J3'!$I$6:$M$35,5,0),"")</f>
        <v/>
      </c>
      <c r="H187" s="94" t="str">
        <f>IFERROR(VLOOKUP($A187,'J4'!$I$6:$M$35,5,0),"")</f>
        <v/>
      </c>
      <c r="I187" s="94" t="str">
        <f>IFERROR(VLOOKUP($A187,'J5'!$I$6:$M$35,5,0),"")</f>
        <v/>
      </c>
      <c r="J187" s="94" t="str">
        <f>IFERROR(VLOOKUP($A187,'J6'!$I$6:$M$35,5,0),"")</f>
        <v/>
      </c>
      <c r="K187" s="94" t="str">
        <f>IFERROR(VLOOKUP($A187,'J7'!$I$6:$M$35,5,0),"")</f>
        <v/>
      </c>
      <c r="L187" s="94" t="str">
        <f>IFERROR(VLOOKUP($A187,'J8'!$I$6:$M$35,5,0),"")</f>
        <v/>
      </c>
      <c r="M187" s="94" t="str">
        <f>IFERROR(VLOOKUP($A187,'J9'!$I$6:$M$35,5,0),"")</f>
        <v/>
      </c>
      <c r="N187" s="94" t="str">
        <f>IFERROR(VLOOKUP($A187,'J10'!$I$6:$M$35,5,0),"")</f>
        <v/>
      </c>
      <c r="O187" s="94">
        <f t="shared" si="16"/>
        <v>0</v>
      </c>
      <c r="P187" s="94">
        <f t="shared" si="17"/>
        <v>0</v>
      </c>
      <c r="Q187" s="94">
        <f t="shared" si="18"/>
        <v>104</v>
      </c>
      <c r="R187" s="9"/>
    </row>
    <row r="188" spans="1:18" ht="12.75" x14ac:dyDescent="0.35">
      <c r="A188" s="26" t="s">
        <v>245</v>
      </c>
      <c r="B188" s="94" t="str">
        <f>IFERROR(VLOOKUP($A188,Liste_J!$C$7:$G$234,5,0),"-")</f>
        <v>H</v>
      </c>
      <c r="C188" s="94" t="str">
        <f>IFERROR(VLOOKUP($A188,Liste_J!$C$7:$G$234,4,0),"-")</f>
        <v>Réveillon</v>
      </c>
      <c r="D188" s="94">
        <f>IFERROR(VLOOKUP($A188,Liste_J!$C$7:$G$234,2,0),"-")</f>
        <v>19.5</v>
      </c>
      <c r="E188" s="94" t="str">
        <f>IFERROR(VLOOKUP($A188,'J1'!$I$6:$M$35,5,0),"")</f>
        <v/>
      </c>
      <c r="F188" s="94" t="str">
        <f>IFERROR(VLOOKUP($A188,'J2'!$I$6:$M$35,5,0),"")</f>
        <v/>
      </c>
      <c r="G188" s="94" t="str">
        <f>IFERROR(VLOOKUP($A188,'J3'!$I$6:$M$35,5,0),"")</f>
        <v/>
      </c>
      <c r="H188" s="94" t="str">
        <f>IFERROR(VLOOKUP($A188,'J4'!$I$6:$M$35,5,0),"")</f>
        <v/>
      </c>
      <c r="I188" s="94" t="str">
        <f>IFERROR(VLOOKUP($A188,'J5'!$I$6:$M$35,5,0),"")</f>
        <v/>
      </c>
      <c r="J188" s="94" t="str">
        <f>IFERROR(VLOOKUP($A188,'J6'!$I$6:$M$35,5,0),"")</f>
        <v/>
      </c>
      <c r="K188" s="94" t="str">
        <f>IFERROR(VLOOKUP($A188,'J7'!$I$6:$M$35,5,0),"")</f>
        <v/>
      </c>
      <c r="L188" s="94" t="str">
        <f>IFERROR(VLOOKUP($A188,'J8'!$I$6:$M$35,5,0),"")</f>
        <v/>
      </c>
      <c r="M188" s="94" t="str">
        <f>IFERROR(VLOOKUP($A188,'J9'!$I$6:$M$35,5,0),"")</f>
        <v/>
      </c>
      <c r="N188" s="94" t="str">
        <f>IFERROR(VLOOKUP($A188,'J10'!$I$6:$M$35,5,0),"")</f>
        <v/>
      </c>
      <c r="O188" s="94">
        <f t="shared" si="16"/>
        <v>0</v>
      </c>
      <c r="P188" s="94">
        <f t="shared" si="17"/>
        <v>0</v>
      </c>
      <c r="Q188" s="94">
        <f t="shared" si="18"/>
        <v>104</v>
      </c>
      <c r="R188" s="9"/>
    </row>
    <row r="189" spans="1:18" ht="12.75" x14ac:dyDescent="0.35">
      <c r="A189" s="26" t="s">
        <v>238</v>
      </c>
      <c r="B189" s="94" t="str">
        <f>IFERROR(VLOOKUP($A189,Liste_J!$C$7:$G$234,5,0),"-")</f>
        <v>H</v>
      </c>
      <c r="C189" s="94" t="str">
        <f>IFERROR(VLOOKUP($A189,Liste_J!$C$7:$G$234,4,0),"-")</f>
        <v>Réveillon</v>
      </c>
      <c r="D189" s="94">
        <f>IFERROR(VLOOKUP($A189,Liste_J!$C$7:$G$234,2,0),"-")</f>
        <v>17.5</v>
      </c>
      <c r="E189" s="94" t="str">
        <f>IFERROR(VLOOKUP($A189,'J1'!$I$6:$M$35,5,0),"")</f>
        <v/>
      </c>
      <c r="F189" s="94" t="str">
        <f>IFERROR(VLOOKUP($A189,'J2'!$I$6:$M$35,5,0),"")</f>
        <v/>
      </c>
      <c r="G189" s="94" t="str">
        <f>IFERROR(VLOOKUP($A189,'J3'!$I$6:$M$35,5,0),"")</f>
        <v/>
      </c>
      <c r="H189" s="94" t="str">
        <f>IFERROR(VLOOKUP($A189,'J4'!$I$6:$M$35,5,0),"")</f>
        <v/>
      </c>
      <c r="I189" s="94" t="str">
        <f>IFERROR(VLOOKUP($A189,'J5'!$I$6:$M$35,5,0),"")</f>
        <v/>
      </c>
      <c r="J189" s="94" t="str">
        <f>IFERROR(VLOOKUP($A189,'J6'!$I$6:$M$35,5,0),"")</f>
        <v/>
      </c>
      <c r="K189" s="94" t="str">
        <f>IFERROR(VLOOKUP($A189,'J7'!$I$6:$M$35,5,0),"")</f>
        <v/>
      </c>
      <c r="L189" s="94" t="str">
        <f>IFERROR(VLOOKUP($A189,'J8'!$I$6:$M$35,5,0),"")</f>
        <v/>
      </c>
      <c r="M189" s="94" t="str">
        <f>IFERROR(VLOOKUP($A189,'J9'!$I$6:$M$35,5,0),"")</f>
        <v/>
      </c>
      <c r="N189" s="94" t="str">
        <f>IFERROR(VLOOKUP($A189,'J10'!$I$6:$M$35,5,0),"")</f>
        <v/>
      </c>
      <c r="O189" s="94">
        <f t="shared" si="16"/>
        <v>0</v>
      </c>
      <c r="P189" s="94">
        <f t="shared" si="17"/>
        <v>0</v>
      </c>
      <c r="Q189" s="94">
        <f t="shared" si="18"/>
        <v>104</v>
      </c>
      <c r="R189" s="9"/>
    </row>
    <row r="190" spans="1:18" ht="12.75" x14ac:dyDescent="0.35">
      <c r="A190" s="26" t="s">
        <v>291</v>
      </c>
      <c r="B190" s="94" t="str">
        <f>IFERROR(VLOOKUP($A190,Liste_J!$C$7:$G$234,5,0),"-")</f>
        <v>H</v>
      </c>
      <c r="C190" s="94" t="str">
        <f>IFERROR(VLOOKUP($A190,Liste_J!$C$7:$G$234,4,0),"-")</f>
        <v>Réveillon</v>
      </c>
      <c r="D190" s="94">
        <f>IFERROR(VLOOKUP($A190,Liste_J!$C$7:$G$234,2,0),"-")</f>
        <v>21.1</v>
      </c>
      <c r="E190" s="94" t="str">
        <f>IFERROR(VLOOKUP($A190,'J1'!$I$6:$M$35,5,0),"")</f>
        <v/>
      </c>
      <c r="F190" s="94" t="str">
        <f>IFERROR(VLOOKUP($A190,'J2'!$I$6:$M$35,5,0),"")</f>
        <v/>
      </c>
      <c r="G190" s="94" t="str">
        <f>IFERROR(VLOOKUP($A190,'J3'!$I$6:$M$35,5,0),"")</f>
        <v/>
      </c>
      <c r="H190" s="94" t="str">
        <f>IFERROR(VLOOKUP($A190,'J4'!$I$6:$M$35,5,0),"")</f>
        <v/>
      </c>
      <c r="I190" s="94" t="str">
        <f>IFERROR(VLOOKUP($A190,'J5'!$I$6:$M$35,5,0),"")</f>
        <v/>
      </c>
      <c r="J190" s="94" t="str">
        <f>IFERROR(VLOOKUP($A190,'J6'!$I$6:$M$35,5,0),"")</f>
        <v/>
      </c>
      <c r="K190" s="94" t="str">
        <f>IFERROR(VLOOKUP($A190,'J7'!$I$6:$M$35,5,0),"")</f>
        <v/>
      </c>
      <c r="L190" s="94" t="str">
        <f>IFERROR(VLOOKUP($A190,'J8'!$I$6:$M$35,5,0),"")</f>
        <v/>
      </c>
      <c r="M190" s="94" t="str">
        <f>IFERROR(VLOOKUP($A190,'J9'!$I$6:$M$35,5,0),"")</f>
        <v/>
      </c>
      <c r="N190" s="94" t="str">
        <f>IFERROR(VLOOKUP($A190,'J10'!$I$6:$M$35,5,0),"")</f>
        <v/>
      </c>
      <c r="O190" s="94">
        <f t="shared" si="16"/>
        <v>0</v>
      </c>
      <c r="P190" s="94">
        <f t="shared" si="17"/>
        <v>0</v>
      </c>
      <c r="Q190" s="94">
        <f t="shared" si="18"/>
        <v>104</v>
      </c>
      <c r="R190" s="9"/>
    </row>
    <row r="191" spans="1:18" ht="12.75" x14ac:dyDescent="0.35">
      <c r="A191" s="26" t="s">
        <v>334</v>
      </c>
      <c r="B191" s="94" t="str">
        <f>IFERROR(VLOOKUP($A191,Liste_J!$C$7:$G$234,5,0),"-")</f>
        <v>H</v>
      </c>
      <c r="C191" s="94" t="str">
        <f>IFERROR(VLOOKUP($A191,Liste_J!$C$7:$G$234,4,0),"-")</f>
        <v>Réveillon</v>
      </c>
      <c r="D191" s="94">
        <f>IFERROR(VLOOKUP($A191,Liste_J!$C$7:$G$234,2,0),"-")</f>
        <v>17.3</v>
      </c>
      <c r="E191" s="94" t="str">
        <f>IFERROR(VLOOKUP($A191,'J1'!$I$6:$M$35,5,0),"")</f>
        <v/>
      </c>
      <c r="F191" s="94" t="str">
        <f>IFERROR(VLOOKUP($A191,'J2'!$I$6:$M$35,5,0),"")</f>
        <v/>
      </c>
      <c r="G191" s="94" t="str">
        <f>IFERROR(VLOOKUP($A191,'J3'!$I$6:$M$35,5,0),"")</f>
        <v/>
      </c>
      <c r="H191" s="94" t="str">
        <f>IFERROR(VLOOKUP($A191,'J4'!$I$6:$M$35,5,0),"")</f>
        <v/>
      </c>
      <c r="I191" s="94" t="str">
        <f>IFERROR(VLOOKUP($A191,'J5'!$I$6:$M$35,5,0),"")</f>
        <v/>
      </c>
      <c r="J191" s="94" t="str">
        <f>IFERROR(VLOOKUP($A191,'J6'!$I$6:$M$35,5,0),"")</f>
        <v/>
      </c>
      <c r="K191" s="94" t="str">
        <f>IFERROR(VLOOKUP($A191,'J7'!$I$6:$M$35,5,0),"")</f>
        <v/>
      </c>
      <c r="L191" s="94" t="str">
        <f>IFERROR(VLOOKUP($A191,'J8'!$I$6:$M$35,5,0),"")</f>
        <v/>
      </c>
      <c r="M191" s="94" t="str">
        <f>IFERROR(VLOOKUP($A191,'J9'!$I$6:$M$35,5,0),"")</f>
        <v/>
      </c>
      <c r="N191" s="94" t="str">
        <f>IFERROR(VLOOKUP($A191,'J10'!$I$6:$M$35,5,0),"")</f>
        <v/>
      </c>
      <c r="O191" s="94">
        <f t="shared" si="16"/>
        <v>0</v>
      </c>
      <c r="P191" s="94">
        <f t="shared" si="17"/>
        <v>0</v>
      </c>
      <c r="Q191" s="94">
        <f t="shared" si="18"/>
        <v>104</v>
      </c>
      <c r="R191" s="9"/>
    </row>
    <row r="192" spans="1:18" ht="12.75" x14ac:dyDescent="0.35">
      <c r="A192" s="26" t="s">
        <v>366</v>
      </c>
      <c r="B192" s="94" t="str">
        <f>IFERROR(VLOOKUP($A192,Liste_J!$C$7:$G$234,5,0),"-")</f>
        <v>H</v>
      </c>
      <c r="C192" s="94" t="str">
        <f>IFERROR(VLOOKUP($A192,Liste_J!$C$7:$G$234,4,0),"-")</f>
        <v>Réveillon</v>
      </c>
      <c r="D192" s="94">
        <f>IFERROR(VLOOKUP($A192,Liste_J!$C$7:$G$234,2,0),"-")</f>
        <v>21</v>
      </c>
      <c r="E192" s="94" t="str">
        <f>IFERROR(VLOOKUP($A192,'J1'!$I$6:$M$35,5,0),"")</f>
        <v/>
      </c>
      <c r="F192" s="94" t="str">
        <f>IFERROR(VLOOKUP($A192,'J2'!$I$6:$M$35,5,0),"")</f>
        <v/>
      </c>
      <c r="G192" s="94" t="str">
        <f>IFERROR(VLOOKUP($A192,'J3'!$I$6:$M$35,5,0),"")</f>
        <v/>
      </c>
      <c r="H192" s="94" t="str">
        <f>IFERROR(VLOOKUP($A192,'J4'!$I$6:$M$35,5,0),"")</f>
        <v/>
      </c>
      <c r="I192" s="94" t="str">
        <f>IFERROR(VLOOKUP($A192,'J5'!$I$6:$M$35,5,0),"")</f>
        <v/>
      </c>
      <c r="J192" s="94" t="str">
        <f>IFERROR(VLOOKUP($A192,'J6'!$I$6:$M$35,5,0),"")</f>
        <v/>
      </c>
      <c r="K192" s="94" t="str">
        <f>IFERROR(VLOOKUP($A192,'J7'!$I$6:$M$35,5,0),"")</f>
        <v/>
      </c>
      <c r="L192" s="94" t="str">
        <f>IFERROR(VLOOKUP($A192,'J8'!$I$6:$M$35,5,0),"")</f>
        <v/>
      </c>
      <c r="M192" s="94" t="str">
        <f>IFERROR(VLOOKUP($A192,'J9'!$I$6:$M$35,5,0),"")</f>
        <v/>
      </c>
      <c r="N192" s="94" t="str">
        <f>IFERROR(VLOOKUP($A192,'J10'!$I$6:$M$35,5,0),"")</f>
        <v/>
      </c>
      <c r="O192" s="94">
        <f t="shared" si="16"/>
        <v>0</v>
      </c>
      <c r="P192" s="94">
        <f t="shared" si="17"/>
        <v>0</v>
      </c>
      <c r="Q192" s="94">
        <f t="shared" si="18"/>
        <v>104</v>
      </c>
      <c r="R192" s="9"/>
    </row>
    <row r="193" spans="1:18" ht="12.75" x14ac:dyDescent="0.35">
      <c r="A193" s="26" t="s">
        <v>412</v>
      </c>
      <c r="B193" s="94" t="str">
        <f>IFERROR(VLOOKUP($A193,Liste_J!$C$7:$G$234,5,0),"-")</f>
        <v>H</v>
      </c>
      <c r="C193" s="94" t="str">
        <f>IFERROR(VLOOKUP($A193,Liste_J!$C$7:$G$234,4,0),"-")</f>
        <v>Réveillon</v>
      </c>
      <c r="D193" s="94">
        <f>IFERROR(VLOOKUP($A193,Liste_J!$C$7:$G$234,2,0),"-")</f>
        <v>19.7</v>
      </c>
      <c r="E193" s="94" t="str">
        <f>IFERROR(VLOOKUP($A193,'J1'!$I$6:$M$35,5,0),"")</f>
        <v/>
      </c>
      <c r="F193" s="94" t="str">
        <f>IFERROR(VLOOKUP($A193,'J2'!$I$6:$M$35,5,0),"")</f>
        <v/>
      </c>
      <c r="G193" s="94" t="str">
        <f>IFERROR(VLOOKUP($A193,'J3'!$I$6:$M$35,5,0),"")</f>
        <v/>
      </c>
      <c r="H193" s="94" t="str">
        <f>IFERROR(VLOOKUP($A193,'J4'!$I$6:$M$35,5,0),"")</f>
        <v/>
      </c>
      <c r="I193" s="94" t="str">
        <f>IFERROR(VLOOKUP($A193,'J5'!$I$6:$M$35,5,0),"")</f>
        <v/>
      </c>
      <c r="J193" s="94" t="str">
        <f>IFERROR(VLOOKUP($A193,'J6'!$I$6:$M$35,5,0),"")</f>
        <v/>
      </c>
      <c r="K193" s="94" t="str">
        <f>IFERROR(VLOOKUP($A193,'J7'!$I$6:$M$35,5,0),"")</f>
        <v/>
      </c>
      <c r="L193" s="94" t="str">
        <f>IFERROR(VLOOKUP($A193,'J8'!$I$6:$M$35,5,0),"")</f>
        <v/>
      </c>
      <c r="M193" s="94" t="str">
        <f>IFERROR(VLOOKUP($A193,'J9'!$I$6:$M$35,5,0),"")</f>
        <v/>
      </c>
      <c r="N193" s="94" t="str">
        <f>IFERROR(VLOOKUP($A193,'J10'!$I$6:$M$35,5,0),"")</f>
        <v/>
      </c>
      <c r="O193" s="94">
        <f t="shared" si="16"/>
        <v>0</v>
      </c>
      <c r="P193" s="94">
        <f t="shared" si="17"/>
        <v>0</v>
      </c>
      <c r="Q193" s="94">
        <f t="shared" si="18"/>
        <v>104</v>
      </c>
      <c r="R193" s="9"/>
    </row>
    <row r="194" spans="1:18" ht="12.75" x14ac:dyDescent="0.35">
      <c r="A194" s="26" t="s">
        <v>428</v>
      </c>
      <c r="B194" s="94" t="str">
        <f>IFERROR(VLOOKUP($A194,Liste_J!$C$7:$G$234,5,0),"-")</f>
        <v>H</v>
      </c>
      <c r="C194" s="94" t="str">
        <f>IFERROR(VLOOKUP($A194,Liste_J!$C$7:$G$234,4,0),"-")</f>
        <v>Réveillon</v>
      </c>
      <c r="D194" s="94">
        <f>IFERROR(VLOOKUP($A194,Liste_J!$C$7:$G$234,2,0),"-")</f>
        <v>18.100000000000001</v>
      </c>
      <c r="E194" s="94" t="str">
        <f>IFERROR(VLOOKUP($A194,'J1'!$I$6:$M$35,5,0),"")</f>
        <v/>
      </c>
      <c r="F194" s="94" t="str">
        <f>IFERROR(VLOOKUP($A194,'J2'!$I$6:$M$35,5,0),"")</f>
        <v/>
      </c>
      <c r="G194" s="94" t="str">
        <f>IFERROR(VLOOKUP($A194,'J3'!$I$6:$M$35,5,0),"")</f>
        <v/>
      </c>
      <c r="H194" s="94" t="str">
        <f>IFERROR(VLOOKUP($A194,'J4'!$I$6:$M$35,5,0),"")</f>
        <v/>
      </c>
      <c r="I194" s="94" t="str">
        <f>IFERROR(VLOOKUP($A194,'J5'!$I$6:$M$35,5,0),"")</f>
        <v/>
      </c>
      <c r="J194" s="94" t="str">
        <f>IFERROR(VLOOKUP($A194,'J6'!$I$6:$M$35,5,0),"")</f>
        <v/>
      </c>
      <c r="K194" s="94" t="str">
        <f>IFERROR(VLOOKUP($A194,'J7'!$I$6:$M$35,5,0),"")</f>
        <v/>
      </c>
      <c r="L194" s="94" t="str">
        <f>IFERROR(VLOOKUP($A194,'J8'!$I$6:$M$35,5,0),"")</f>
        <v/>
      </c>
      <c r="M194" s="94" t="str">
        <f>IFERROR(VLOOKUP($A194,'J9'!$I$6:$M$35,5,0),"")</f>
        <v/>
      </c>
      <c r="N194" s="94" t="str">
        <f>IFERROR(VLOOKUP($A194,'J10'!$I$6:$M$35,5,0),"")</f>
        <v/>
      </c>
      <c r="O194" s="94">
        <f t="shared" si="16"/>
        <v>0</v>
      </c>
      <c r="P194" s="94">
        <f t="shared" si="17"/>
        <v>0</v>
      </c>
      <c r="Q194" s="94">
        <f t="shared" si="18"/>
        <v>104</v>
      </c>
      <c r="R194" s="9"/>
    </row>
    <row r="195" spans="1:18" ht="12.75" x14ac:dyDescent="0.35">
      <c r="A195" s="26" t="s">
        <v>478</v>
      </c>
      <c r="B195" s="94" t="str">
        <f>IFERROR(VLOOKUP($A195,Liste_J!$C$7:$G$234,5,0),"-")</f>
        <v>H</v>
      </c>
      <c r="C195" s="94" t="str">
        <f>IFERROR(VLOOKUP($A195,Liste_J!$C$7:$G$234,4,0),"-")</f>
        <v>Chevry</v>
      </c>
      <c r="D195" s="94">
        <f>IFERROR(VLOOKUP($A195,Liste_J!$C$7:$G$234,2,0),"-")</f>
        <v>21</v>
      </c>
      <c r="E195" s="94" t="str">
        <f>IFERROR(VLOOKUP($A195,'J1'!$I$6:$M$35,5,0),"")</f>
        <v/>
      </c>
      <c r="F195" s="94" t="str">
        <f>IFERROR(VLOOKUP($A195,'J2'!$I$6:$M$35,5,0),"")</f>
        <v/>
      </c>
      <c r="G195" s="94" t="str">
        <f>IFERROR(VLOOKUP($A195,'J3'!$I$6:$M$35,5,0),"")</f>
        <v/>
      </c>
      <c r="H195" s="94" t="str">
        <f>IFERROR(VLOOKUP($A195,'J4'!$I$6:$M$35,5,0),"")</f>
        <v/>
      </c>
      <c r="I195" s="94" t="str">
        <f>IFERROR(VLOOKUP($A195,'J5'!$I$6:$M$35,5,0),"")</f>
        <v/>
      </c>
      <c r="J195" s="94" t="str">
        <f>IFERROR(VLOOKUP($A195,'J6'!$I$6:$M$35,5,0),"")</f>
        <v/>
      </c>
      <c r="K195" s="94" t="str">
        <f>IFERROR(VLOOKUP($A195,'J7'!$I$6:$M$35,5,0),"")</f>
        <v/>
      </c>
      <c r="L195" s="94" t="str">
        <f>IFERROR(VLOOKUP($A195,'J8'!$I$6:$M$35,5,0),"")</f>
        <v/>
      </c>
      <c r="M195" s="94" t="str">
        <f>IFERROR(VLOOKUP($A195,'J9'!$I$6:$M$35,5,0),"")</f>
        <v/>
      </c>
      <c r="N195" s="94" t="str">
        <f>IFERROR(VLOOKUP($A195,'J10'!$I$6:$M$35,5,0),"")</f>
        <v/>
      </c>
      <c r="O195" s="94">
        <f t="shared" si="16"/>
        <v>0</v>
      </c>
      <c r="P195" s="94">
        <f t="shared" si="17"/>
        <v>0</v>
      </c>
      <c r="Q195" s="94">
        <f t="shared" si="18"/>
        <v>104</v>
      </c>
      <c r="R195" s="9"/>
    </row>
    <row r="196" spans="1:18" ht="12.75" x14ac:dyDescent="0.35">
      <c r="B196" s="94" t="str">
        <f>IFERROR(VLOOKUP($A196,Liste_J!$C$7:$G$234,5,0),"-")</f>
        <v>-</v>
      </c>
      <c r="C196" s="94" t="str">
        <f>IFERROR(VLOOKUP($A196,Liste_J!$C$7:$G$234,4,0),"-")</f>
        <v>-</v>
      </c>
      <c r="D196" s="94" t="str">
        <f>IFERROR(VLOOKUP($A196,Liste_J!$C$7:$G$234,2,0),"-")</f>
        <v>-</v>
      </c>
      <c r="E196" s="94" t="str">
        <f>IFERROR(VLOOKUP($A196,'J1'!$I$6:$M$35,5,0),"")</f>
        <v/>
      </c>
      <c r="F196" s="94" t="str">
        <f>IFERROR(VLOOKUP($A196,'J2'!$I$6:$M$35,5,0),"")</f>
        <v/>
      </c>
      <c r="G196" s="94" t="str">
        <f>IFERROR(VLOOKUP($A196,'J3'!$I$6:$M$35,5,0),"")</f>
        <v/>
      </c>
      <c r="H196" s="94" t="str">
        <f>IFERROR(VLOOKUP($A196,'J4'!$I$6:$M$35,5,0),"")</f>
        <v/>
      </c>
      <c r="I196" s="94" t="str">
        <f>IFERROR(VLOOKUP($A196,'J5'!$I$6:$M$35,5,0),"")</f>
        <v/>
      </c>
      <c r="J196" s="94" t="str">
        <f>IFERROR(VLOOKUP($A196,'J6'!$I$6:$M$35,5,0),"")</f>
        <v/>
      </c>
      <c r="K196" s="94"/>
      <c r="L196" s="94"/>
      <c r="M196" s="94"/>
      <c r="N196" s="94"/>
      <c r="O196" s="94">
        <f t="shared" si="16"/>
        <v>0</v>
      </c>
      <c r="P196" s="94">
        <f t="shared" si="17"/>
        <v>0</v>
      </c>
      <c r="Q196" s="94">
        <f t="shared" si="18"/>
        <v>104</v>
      </c>
      <c r="R196" s="9"/>
    </row>
    <row r="197" spans="1:18" ht="12.75" x14ac:dyDescent="0.35">
      <c r="B197" s="94" t="str">
        <f>IFERROR(VLOOKUP($A197,Liste_J!$C$7:$G$234,5,0),"-")</f>
        <v>-</v>
      </c>
      <c r="C197" s="94" t="str">
        <f>IFERROR(VLOOKUP($A197,Liste_J!$C$7:$G$234,4,0),"-")</f>
        <v>-</v>
      </c>
      <c r="D197" s="94" t="str">
        <f>IFERROR(VLOOKUP($A197,Liste_J!$C$7:$G$234,2,0),"-")</f>
        <v>-</v>
      </c>
      <c r="E197" s="94" t="str">
        <f>IFERROR(VLOOKUP($A197,'J1'!$I$6:$M$35,5,0),"")</f>
        <v/>
      </c>
      <c r="F197" s="94" t="str">
        <f>IFERROR(VLOOKUP($A197,'J2'!$I$6:$M$35,5,0),"")</f>
        <v/>
      </c>
      <c r="G197" s="94" t="str">
        <f>IFERROR(VLOOKUP($A197,'J3'!$I$6:$M$35,5,0),"")</f>
        <v/>
      </c>
      <c r="H197" s="94" t="str">
        <f>IFERROR(VLOOKUP($A197,'J4'!$I$6:$M$35,5,0),"")</f>
        <v/>
      </c>
      <c r="I197" s="94" t="str">
        <f>IFERROR(VLOOKUP($A197,'J5'!$I$6:$M$35,5,0),"")</f>
        <v/>
      </c>
      <c r="J197" s="94" t="str">
        <f>IFERROR(VLOOKUP($A197,'J6'!$I$6:$M$35,5,0),"")</f>
        <v/>
      </c>
      <c r="K197" s="94"/>
      <c r="L197" s="94"/>
      <c r="M197" s="94"/>
      <c r="N197" s="94"/>
      <c r="O197" s="94">
        <f t="shared" si="16"/>
        <v>0</v>
      </c>
      <c r="P197" s="94">
        <f t="shared" si="17"/>
        <v>0</v>
      </c>
      <c r="Q197" s="94">
        <f t="shared" si="18"/>
        <v>104</v>
      </c>
      <c r="R197" s="9"/>
    </row>
    <row r="198" spans="1:18" ht="12.75" x14ac:dyDescent="0.35">
      <c r="B198" s="94" t="str">
        <f>IFERROR(VLOOKUP($A198,Liste_J!$C$7:$G$234,5,0),"-")</f>
        <v>-</v>
      </c>
      <c r="C198" s="94" t="str">
        <f>IFERROR(VLOOKUP($A198,Liste_J!$C$7:$G$234,4,0),"-")</f>
        <v>-</v>
      </c>
      <c r="D198" s="94" t="str">
        <f>IFERROR(VLOOKUP($A198,Liste_J!$C$7:$G$234,2,0),"-")</f>
        <v>-</v>
      </c>
      <c r="E198" s="94" t="str">
        <f>IFERROR(VLOOKUP($A198,'J1'!$I$6:$M$35,5,0),"")</f>
        <v/>
      </c>
      <c r="F198" s="94" t="str">
        <f>IFERROR(VLOOKUP($A198,'J2'!$I$6:$M$35,5,0),"")</f>
        <v/>
      </c>
      <c r="G198" s="94" t="str">
        <f>IFERROR(VLOOKUP($A198,'J3'!$I$6:$M$35,5,0),"")</f>
        <v/>
      </c>
      <c r="H198" s="94" t="str">
        <f>IFERROR(VLOOKUP($A198,'J4'!$I$6:$M$35,5,0),"")</f>
        <v/>
      </c>
      <c r="I198" s="94" t="str">
        <f>IFERROR(VLOOKUP($A198,'J5'!$I$6:$M$35,5,0),"")</f>
        <v/>
      </c>
      <c r="J198" s="94" t="str">
        <f>IFERROR(VLOOKUP($A198,'J6'!$I$6:$M$35,5,0),"")</f>
        <v/>
      </c>
      <c r="K198" s="94"/>
      <c r="L198" s="94"/>
      <c r="M198" s="94"/>
      <c r="N198" s="94"/>
      <c r="O198" s="94">
        <f t="shared" si="16"/>
        <v>0</v>
      </c>
      <c r="P198" s="94">
        <f t="shared" si="17"/>
        <v>0</v>
      </c>
      <c r="Q198" s="94">
        <f t="shared" si="18"/>
        <v>104</v>
      </c>
      <c r="R198" s="9"/>
    </row>
    <row r="199" spans="1:18" ht="12.75" x14ac:dyDescent="0.35"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>
        <f t="shared" ref="Q199" si="19">RANK(P199,$P$9:$P$199)</f>
        <v>104</v>
      </c>
      <c r="R199" s="9"/>
    </row>
    <row r="200" spans="1:18" ht="15.4" thickBot="1" x14ac:dyDescent="0.45">
      <c r="B200" s="889" t="s">
        <v>371</v>
      </c>
      <c r="C200" s="889"/>
      <c r="D200" s="889"/>
      <c r="E200" s="889"/>
      <c r="F200" s="889"/>
      <c r="G200" s="889"/>
      <c r="H200" s="889"/>
      <c r="I200" s="889"/>
      <c r="J200" s="889"/>
      <c r="K200" s="889"/>
      <c r="L200" s="889"/>
      <c r="M200" s="889"/>
      <c r="N200" s="889"/>
      <c r="O200" s="889"/>
      <c r="P200" s="889"/>
      <c r="Q200" s="889"/>
      <c r="R200" s="890"/>
    </row>
  </sheetData>
  <sortState xmlns:xlrd2="http://schemas.microsoft.com/office/spreadsheetml/2017/richdata2" ref="A9:R195">
    <sortCondition ref="Q9:Q195"/>
  </sortState>
  <mergeCells count="7">
    <mergeCell ref="A1:R1"/>
    <mergeCell ref="O2:R2"/>
    <mergeCell ref="B200:R200"/>
    <mergeCell ref="B6:M6"/>
    <mergeCell ref="C3:D4"/>
    <mergeCell ref="A2:M2"/>
    <mergeCell ref="O6:R6"/>
  </mergeCells>
  <conditionalFormatting sqref="A76:A93 A95:A199">
    <cfRule type="expression" dxfId="192" priority="2">
      <formula>($H76="F")</formula>
    </cfRule>
  </conditionalFormatting>
  <conditionalFormatting sqref="A94">
    <cfRule type="expression" dxfId="191" priority="154">
      <formula>($H200="F")</formula>
    </cfRule>
  </conditionalFormatting>
  <conditionalFormatting sqref="B200">
    <cfRule type="expression" dxfId="190" priority="57">
      <formula>"$D8&gt;36"</formula>
    </cfRule>
    <cfRule type="expression" dxfId="189" priority="58">
      <formula>$Q200=1</formula>
    </cfRule>
  </conditionalFormatting>
  <conditionalFormatting sqref="B9:D39 A9:A75 C40:C41 B40:B60 D40:D60 B61:D199">
    <cfRule type="expression" dxfId="188" priority="63">
      <formula>"$D8&gt;36"</formula>
    </cfRule>
  </conditionalFormatting>
  <conditionalFormatting sqref="C42:C60">
    <cfRule type="expression" dxfId="187" priority="100">
      <formula>($N42="F")</formula>
    </cfRule>
  </conditionalFormatting>
  <conditionalFormatting sqref="H9:Q9 B9:G39 A9:A75 H10:N67 O10:Q189 C40:G41 B40:B60 D42:G42 D43:F60 G43:G67 B61:F67 B68:N189 B190:P198 Q190:Q199 B199:Q199">
    <cfRule type="expression" dxfId="186" priority="64">
      <formula>$Q9=1</formula>
    </cfRule>
  </conditionalFormatting>
  <pageMargins left="0.70866141732283472" right="0.70866141732283472" top="0.74803149606299213" bottom="0.74803149606299213" header="0.31496062992125984" footer="0.31496062992125984"/>
  <pageSetup paperSize="8" fitToHeight="2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9">
    <pageSetUpPr fitToPage="1"/>
  </sheetPr>
  <dimension ref="A1:Q158"/>
  <sheetViews>
    <sheetView topLeftCell="A11" workbookViewId="0">
      <selection activeCell="S27" sqref="S27"/>
    </sheetView>
  </sheetViews>
  <sheetFormatPr baseColWidth="10" defaultColWidth="11.53125" defaultRowHeight="13.15" x14ac:dyDescent="0.35"/>
  <cols>
    <col min="1" max="1" width="21.1328125" style="26" customWidth="1"/>
    <col min="2" max="2" width="6.46484375" style="6" customWidth="1"/>
    <col min="3" max="3" width="13.19921875" style="6" customWidth="1"/>
    <col min="4" max="4" width="11.53125" style="6"/>
    <col min="5" max="15" width="6.6640625" style="6" customWidth="1"/>
    <col min="16" max="16" width="7.46484375" style="41" customWidth="1"/>
    <col min="17" max="17" width="7.46484375" style="5" customWidth="1"/>
    <col min="18" max="18" width="7.46484375" style="26" customWidth="1"/>
    <col min="19" max="16384" width="11.53125" style="26"/>
  </cols>
  <sheetData>
    <row r="1" spans="1:17" ht="21" thickBot="1" x14ac:dyDescent="0.4">
      <c r="A1" s="827" t="str">
        <f>+Explications!A1</f>
        <v>CARRE D'AS 2025</v>
      </c>
      <c r="B1" s="828"/>
      <c r="C1" s="828"/>
      <c r="D1" s="828"/>
      <c r="E1" s="828"/>
      <c r="F1" s="828"/>
      <c r="G1" s="828"/>
      <c r="H1" s="828"/>
      <c r="I1" s="828"/>
      <c r="J1" s="828"/>
      <c r="K1" s="828"/>
      <c r="L1" s="828"/>
      <c r="M1" s="828"/>
      <c r="N1" s="828"/>
      <c r="O1" s="828"/>
      <c r="P1" s="828"/>
      <c r="Q1" s="829"/>
    </row>
    <row r="2" spans="1:17" ht="18" thickBot="1" x14ac:dyDescent="0.4">
      <c r="A2" s="896" t="str">
        <f>Explications!A2</f>
        <v xml:space="preserve">RESULTATS AU </v>
      </c>
      <c r="B2" s="897"/>
      <c r="C2" s="897"/>
      <c r="D2" s="897"/>
      <c r="E2" s="897"/>
      <c r="F2" s="897"/>
      <c r="G2" s="897"/>
      <c r="H2" s="897"/>
      <c r="I2" s="897"/>
      <c r="J2" s="897"/>
      <c r="K2" s="897"/>
      <c r="L2" s="897"/>
      <c r="M2" s="897"/>
      <c r="N2" s="898"/>
      <c r="O2" s="879">
        <f>+Explications!J2</f>
        <v>45922</v>
      </c>
      <c r="P2" s="880"/>
      <c r="Q2" s="881"/>
    </row>
    <row r="3" spans="1:17" ht="17.649999999999999" x14ac:dyDescent="0.35">
      <c r="A3" s="59"/>
      <c r="B3" s="35"/>
      <c r="C3" s="884" t="s">
        <v>66</v>
      </c>
      <c r="D3" s="884"/>
      <c r="E3" s="42">
        <f>+'J1'!$S$35</f>
        <v>58</v>
      </c>
      <c r="F3" s="42">
        <f>+'J2'!$S$35</f>
        <v>30</v>
      </c>
      <c r="G3" s="42">
        <f>+'J3'!$S$35</f>
        <v>98</v>
      </c>
      <c r="H3" s="42">
        <f>+'J4'!$S$35</f>
        <v>44</v>
      </c>
      <c r="I3" s="42">
        <f>+'J5'!$S$35</f>
        <v>62</v>
      </c>
      <c r="J3" s="42">
        <f>+'J6'!$S$35</f>
        <v>43</v>
      </c>
      <c r="K3" s="42">
        <f>+'J7'!$S$35</f>
        <v>134</v>
      </c>
      <c r="L3" s="42">
        <f>+'J8'!$S$35</f>
        <v>62</v>
      </c>
      <c r="M3" s="42">
        <f>+'J9'!$S$35</f>
        <v>75</v>
      </c>
      <c r="N3" s="42">
        <f>+'J10'!$S$35</f>
        <v>0</v>
      </c>
      <c r="O3" s="42"/>
      <c r="P3" s="42">
        <f>SUM(E3:N3)</f>
        <v>606</v>
      </c>
      <c r="Q3" s="62"/>
    </row>
    <row r="4" spans="1:17" x14ac:dyDescent="0.35">
      <c r="A4" s="27"/>
      <c r="C4" s="884"/>
      <c r="D4" s="884"/>
      <c r="E4" s="42">
        <f>SUM(E9:E77)</f>
        <v>144</v>
      </c>
      <c r="F4" s="42">
        <f>SUM(F9:F77)</f>
        <v>30</v>
      </c>
      <c r="G4" s="42">
        <f>SUM(G9:G77)</f>
        <v>190</v>
      </c>
      <c r="H4" s="42">
        <f>SUM(H9:H77)</f>
        <v>44</v>
      </c>
      <c r="I4" s="42" t="e">
        <f>SUM(#REF!)</f>
        <v>#REF!</v>
      </c>
      <c r="J4" s="42">
        <f>SUM(J9:J77)</f>
        <v>43</v>
      </c>
      <c r="K4" s="42">
        <f>SUM(K9:K77)</f>
        <v>254</v>
      </c>
      <c r="L4" s="42">
        <f>SUM(L9:L77)</f>
        <v>94</v>
      </c>
      <c r="M4" s="42">
        <f>SUM(M9:M77)</f>
        <v>75</v>
      </c>
      <c r="N4" s="42">
        <f>SUM(N9:N77)</f>
        <v>0</v>
      </c>
      <c r="O4" s="42"/>
      <c r="P4" s="42" t="e">
        <f>SUM(E4:N4)</f>
        <v>#REF!</v>
      </c>
      <c r="Q4" s="38"/>
    </row>
    <row r="5" spans="1:17" ht="13.5" thickBot="1" x14ac:dyDescent="0.4">
      <c r="A5" s="27"/>
      <c r="P5" s="61"/>
      <c r="Q5" s="38"/>
    </row>
    <row r="6" spans="1:17" s="44" customFormat="1" ht="18" thickBot="1" x14ac:dyDescent="0.4">
      <c r="A6" s="135" t="s">
        <v>52</v>
      </c>
      <c r="B6" s="894" t="s">
        <v>53</v>
      </c>
      <c r="C6" s="894"/>
      <c r="D6" s="894"/>
      <c r="E6" s="894"/>
      <c r="F6" s="894"/>
      <c r="G6" s="894"/>
      <c r="H6" s="894"/>
      <c r="I6" s="894"/>
      <c r="J6" s="894"/>
      <c r="K6" s="894"/>
      <c r="L6" s="894"/>
      <c r="M6" s="894"/>
      <c r="N6" s="894"/>
      <c r="O6" s="894">
        <v>2025</v>
      </c>
      <c r="P6" s="894"/>
      <c r="Q6" s="895"/>
    </row>
    <row r="7" spans="1:17" s="25" customFormat="1" ht="13.5" thickBot="1" x14ac:dyDescent="0.4">
      <c r="A7" s="737"/>
      <c r="B7" s="738"/>
      <c r="C7" s="738"/>
      <c r="D7" s="738"/>
      <c r="E7" s="738" t="str">
        <f>+Explications!A34</f>
        <v>J1</v>
      </c>
      <c r="F7" s="738" t="str">
        <f>+Explications!B34</f>
        <v>J2</v>
      </c>
      <c r="G7" s="738" t="str">
        <f>+Explications!C34</f>
        <v>J3</v>
      </c>
      <c r="H7" s="738" t="str">
        <f>+Explications!D34</f>
        <v>J4</v>
      </c>
      <c r="I7" s="738" t="str">
        <f>+Explications!E34</f>
        <v>J5</v>
      </c>
      <c r="J7" s="738" t="str">
        <f>+Explications!F34</f>
        <v>J6</v>
      </c>
      <c r="K7" s="738" t="str">
        <f>+Explications!G34</f>
        <v>J7</v>
      </c>
      <c r="L7" s="738" t="str">
        <f>+Explications!H34</f>
        <v>J8</v>
      </c>
      <c r="M7" s="738" t="str">
        <f>+Explications!I34</f>
        <v>J9</v>
      </c>
      <c r="N7" s="738" t="str">
        <f>+Explications!J34</f>
        <v>J10</v>
      </c>
      <c r="O7" s="738"/>
      <c r="P7" s="738"/>
      <c r="Q7" s="739"/>
    </row>
    <row r="8" spans="1:17" ht="54" customHeight="1" thickBot="1" x14ac:dyDescent="0.4">
      <c r="A8" s="37" t="s">
        <v>1</v>
      </c>
      <c r="B8" s="28" t="s">
        <v>90</v>
      </c>
      <c r="C8" s="28" t="s">
        <v>77</v>
      </c>
      <c r="D8" s="136" t="s">
        <v>193</v>
      </c>
      <c r="E8" s="46">
        <f>+Explications!A35</f>
        <v>45748</v>
      </c>
      <c r="F8" s="46">
        <f>+Explications!B35</f>
        <v>45776</v>
      </c>
      <c r="G8" s="46">
        <f>+Explications!C35</f>
        <v>45790</v>
      </c>
      <c r="H8" s="46">
        <f>+Explications!D35</f>
        <v>45797</v>
      </c>
      <c r="I8" s="46">
        <f>+Explications!E35</f>
        <v>45803</v>
      </c>
      <c r="J8" s="46">
        <f>+Explications!F35</f>
        <v>45827</v>
      </c>
      <c r="K8" s="46">
        <f>+Explications!G35</f>
        <v>45911</v>
      </c>
      <c r="L8" s="46">
        <f>+Explications!H35</f>
        <v>45904</v>
      </c>
      <c r="M8" s="46">
        <f>+Explications!I35</f>
        <v>45916</v>
      </c>
      <c r="N8" s="46">
        <f>+Explications!J35</f>
        <v>45923</v>
      </c>
      <c r="O8" s="28" t="s">
        <v>187</v>
      </c>
      <c r="P8" s="28" t="s">
        <v>8</v>
      </c>
      <c r="Q8" s="137" t="s">
        <v>188</v>
      </c>
    </row>
    <row r="9" spans="1:17" ht="12.75" x14ac:dyDescent="0.35">
      <c r="A9" s="7" t="s">
        <v>263</v>
      </c>
      <c r="B9" s="743" t="str">
        <f>IFERROR(VLOOKUP($A9,Liste_J!$C$7:$G$234,5,0),"-")</f>
        <v>F</v>
      </c>
      <c r="C9" s="743" t="str">
        <f>IFERROR(VLOOKUP($A9,Liste_J!$C$7:$G$234,4,0),"-")</f>
        <v>ASGAF</v>
      </c>
      <c r="D9" s="743">
        <f>IFERROR(VLOOKUP($A9,Liste_J!$C$7:$G$234,2,0),"-")</f>
        <v>27.6</v>
      </c>
      <c r="E9" s="743">
        <f>IFERROR(VLOOKUP($A9,'J1'!$I$6:$M$35,5,0),0)+IFERROR(VLOOKUP($A9,'J1'!$B$6:$F$35,5,0),0)</f>
        <v>52</v>
      </c>
      <c r="F9" s="743">
        <f>IFERROR(VLOOKUP($A9,'J2'!$I$6:$M$35,5,0),0)+IFERROR(VLOOKUP($A9,'J2'!$B$6:$F$35,5,0),0)</f>
        <v>27</v>
      </c>
      <c r="G9" s="743">
        <f>IFERROR(VLOOKUP($A9,'J3'!$I$6:$M$35,5,0),0)+IFERROR(VLOOKUP($A9,'J3'!$B$6:$F$35,5,0),0)</f>
        <v>52</v>
      </c>
      <c r="H9" s="743">
        <f>IFERROR(VLOOKUP($A9,'J4'!$I$6:$M$35,5,0),0)+IFERROR(VLOOKUP($A9,'J4'!$B$6:$F$35,5,0),0)</f>
        <v>0</v>
      </c>
      <c r="I9" s="743">
        <f>IFERROR(VLOOKUP($A9,'J5'!$I$6:$M$35,5,0),0)+IFERROR(VLOOKUP($A9,'J5'!$B$6:$F$35,5,0),0)</f>
        <v>50</v>
      </c>
      <c r="J9" s="743">
        <f>IFERROR(VLOOKUP($A9,'J6'!$I$6:$M$35,5,0),0)+IFERROR(VLOOKUP($A9,'J6'!$B$6:$F$35,5,0),0)</f>
        <v>0</v>
      </c>
      <c r="K9" s="743">
        <f>IFERROR(VLOOKUP($A9,'J7'!$I$6:$M$35,5,0),0)+IFERROR(VLOOKUP($A9,'J7'!$B$6:$F$35,5,0),0)</f>
        <v>50</v>
      </c>
      <c r="L9" s="743">
        <f>IFERROR(VLOOKUP($A9,'J8'!$I$6:$M$35,5,0),0)+IFERROR(VLOOKUP($A9,'J8'!$B$6:$F$35,5,0),0)</f>
        <v>0</v>
      </c>
      <c r="M9" s="743">
        <f>IFERROR(VLOOKUP($A9,'J9'!$I$6:$M$35,5,0),0)+IFERROR(VLOOKUP($A9,'J9'!$B$6:$F$35,5,0),0)</f>
        <v>29</v>
      </c>
      <c r="N9" s="743">
        <f>IFERROR(VLOOKUP($A9,'J10'!$I$6:$M$35,5,0),0)+IFERROR(VLOOKUP($A9,'J10'!$B$6:$F$35,5,0),0)</f>
        <v>0</v>
      </c>
      <c r="O9" s="744">
        <f t="shared" ref="O9:O37" si="0">COUNTIF(E9:N9,"&lt;&gt;0")</f>
        <v>6</v>
      </c>
      <c r="P9" s="743">
        <f t="shared" ref="P9:P37" si="1">SUM(E9:N9)</f>
        <v>260</v>
      </c>
      <c r="Q9" s="749">
        <f t="shared" ref="Q9:Q37" si="2">RANK(P9,$P$9:$P$78)</f>
        <v>1</v>
      </c>
    </row>
    <row r="10" spans="1:17" ht="12.75" x14ac:dyDescent="0.35">
      <c r="A10" s="7" t="s">
        <v>415</v>
      </c>
      <c r="B10" s="743" t="str">
        <f>IFERROR(VLOOKUP($A10,Liste_J!$C$7:$G$234,5,0),"-")</f>
        <v>F</v>
      </c>
      <c r="C10" s="743" t="str">
        <f>IFERROR(VLOOKUP($A10,Liste_J!$C$7:$G$234,4,0),"-")</f>
        <v>ASGAF</v>
      </c>
      <c r="D10" s="743">
        <f>IFERROR(VLOOKUP($A10,Liste_J!$C$7:$G$234,2,0),"-")</f>
        <v>24.2</v>
      </c>
      <c r="E10" s="743">
        <f>IFERROR(VLOOKUP($A10,'J1'!$I$6:$M$35,5,0),0)+IFERROR(VLOOKUP($A10,'J1'!$B$6:$F$35,5,0),0)</f>
        <v>0</v>
      </c>
      <c r="F10" s="743">
        <f>IFERROR(VLOOKUP($A10,'J2'!$I$6:$M$35,5,0),0)+IFERROR(VLOOKUP($A10,'J2'!$B$6:$F$35,5,0),0)</f>
        <v>0</v>
      </c>
      <c r="G10" s="743">
        <f>IFERROR(VLOOKUP($A10,'J3'!$I$6:$M$35,5,0),0)+IFERROR(VLOOKUP($A10,'J3'!$B$6:$F$35,5,0),0)</f>
        <v>0</v>
      </c>
      <c r="H10" s="743">
        <f>IFERROR(VLOOKUP($A10,'J4'!$I$6:$M$35,5,0),0)+IFERROR(VLOOKUP($A10,'J4'!$B$6:$F$35,5,0),0)</f>
        <v>14</v>
      </c>
      <c r="I10" s="743">
        <f>IFERROR(VLOOKUP($A10,'J5'!$I$6:$M$35,5,0),0)+IFERROR(VLOOKUP($A10,'J5'!$B$6:$F$35,5,0),0)</f>
        <v>8</v>
      </c>
      <c r="J10" s="743">
        <f>IFERROR(VLOOKUP($A10,'J6'!$I$6:$M$35,5,0),0)+IFERROR(VLOOKUP($A10,'J6'!$B$6:$F$35,5,0),0)</f>
        <v>0</v>
      </c>
      <c r="K10" s="743">
        <f>IFERROR(VLOOKUP($A10,'J7'!$I$6:$M$35,5,0),0)+IFERROR(VLOOKUP($A10,'J7'!$B$6:$F$35,5,0),0)</f>
        <v>44</v>
      </c>
      <c r="L10" s="743">
        <f>IFERROR(VLOOKUP($A10,'J8'!$I$6:$M$35,5,0),0)+IFERROR(VLOOKUP($A10,'J8'!$B$6:$F$35,5,0),0)</f>
        <v>0</v>
      </c>
      <c r="M10" s="743">
        <f>IFERROR(VLOOKUP($A10,'J9'!$I$6:$M$35,5,0),0)+IFERROR(VLOOKUP($A10,'J9'!$B$6:$F$35,5,0),0)</f>
        <v>27</v>
      </c>
      <c r="N10" s="743">
        <f>IFERROR(VLOOKUP($A10,'J10'!$I$6:$M$35,5,0),0)+IFERROR(VLOOKUP($A10,'J10'!$B$6:$F$35,5,0),0)</f>
        <v>0</v>
      </c>
      <c r="O10" s="744">
        <f t="shared" si="0"/>
        <v>4</v>
      </c>
      <c r="P10" s="743">
        <f t="shared" si="1"/>
        <v>93</v>
      </c>
      <c r="Q10" s="749">
        <f t="shared" si="2"/>
        <v>2</v>
      </c>
    </row>
    <row r="11" spans="1:17" ht="12.75" x14ac:dyDescent="0.35">
      <c r="A11" s="7" t="s">
        <v>223</v>
      </c>
      <c r="B11" s="743" t="str">
        <f>IFERROR(VLOOKUP($A11,Liste_J!$C$7:$G$234,5,0),"-")</f>
        <v>F</v>
      </c>
      <c r="C11" s="743" t="str">
        <f>IFERROR(VLOOKUP($A11,Liste_J!$C$7:$G$234,4,0),"-")</f>
        <v>Chevannes</v>
      </c>
      <c r="D11" s="743">
        <f>IFERROR(VLOOKUP($A11,Liste_J!$C$7:$G$234,2,0),"-")</f>
        <v>14.3</v>
      </c>
      <c r="E11" s="743">
        <f>IFERROR(VLOOKUP($A11,'J1'!$I$6:$M$35,5,0),0)+IFERROR(VLOOKUP($A11,'J1'!$B$6:$F$35,5,0),0)</f>
        <v>0</v>
      </c>
      <c r="F11" s="743">
        <f>IFERROR(VLOOKUP($A11,'J2'!$I$6:$M$35,5,0),0)+IFERROR(VLOOKUP($A11,'J2'!$B$6:$F$35,5,0),0)</f>
        <v>3</v>
      </c>
      <c r="G11" s="743">
        <f>IFERROR(VLOOKUP($A11,'J3'!$I$6:$M$35,5,0),0)+IFERROR(VLOOKUP($A11,'J3'!$B$6:$F$35,5,0),0)</f>
        <v>50</v>
      </c>
      <c r="H11" s="743">
        <f>IFERROR(VLOOKUP($A11,'J4'!$I$6:$M$35,5,0),0)+IFERROR(VLOOKUP($A11,'J4'!$B$6:$F$35,5,0),0)</f>
        <v>0</v>
      </c>
      <c r="I11" s="743">
        <f>IFERROR(VLOOKUP($A11,'J5'!$I$6:$M$35,5,0),0)+IFERROR(VLOOKUP($A11,'J5'!$B$6:$F$35,5,0),0)</f>
        <v>0</v>
      </c>
      <c r="J11" s="743">
        <f>IFERROR(VLOOKUP($A11,'J6'!$I$6:$M$35,5,0),0)+IFERROR(VLOOKUP($A11,'J6'!$B$6:$F$35,5,0),0)</f>
        <v>25</v>
      </c>
      <c r="K11" s="743">
        <f>IFERROR(VLOOKUP($A11,'J7'!$I$6:$M$35,5,0),0)+IFERROR(VLOOKUP($A11,'J7'!$B$6:$F$35,5,0),0)</f>
        <v>0</v>
      </c>
      <c r="L11" s="743">
        <f>IFERROR(VLOOKUP($A11,'J8'!$I$6:$M$35,5,0),0)+IFERROR(VLOOKUP($A11,'J8'!$B$6:$F$35,5,0),0)</f>
        <v>0</v>
      </c>
      <c r="M11" s="743">
        <f>IFERROR(VLOOKUP($A11,'J9'!$I$6:$M$35,5,0),0)+IFERROR(VLOOKUP($A11,'J9'!$B$6:$F$35,5,0),0)</f>
        <v>9</v>
      </c>
      <c r="N11" s="743">
        <f>IFERROR(VLOOKUP($A11,'J10'!$I$6:$M$35,5,0),0)+IFERROR(VLOOKUP($A11,'J10'!$B$6:$F$35,5,0),0)</f>
        <v>0</v>
      </c>
      <c r="O11" s="744">
        <f t="shared" si="0"/>
        <v>4</v>
      </c>
      <c r="P11" s="743">
        <f t="shared" si="1"/>
        <v>87</v>
      </c>
      <c r="Q11" s="749">
        <f t="shared" si="2"/>
        <v>3</v>
      </c>
    </row>
    <row r="12" spans="1:17" ht="12.75" x14ac:dyDescent="0.35">
      <c r="A12" s="7" t="s">
        <v>168</v>
      </c>
      <c r="B12" s="743" t="str">
        <f>IFERROR(VLOOKUP($A12,Liste_J!$C$7:$G$234,5,0),"-")</f>
        <v>F</v>
      </c>
      <c r="C12" s="743" t="str">
        <f>IFERROR(VLOOKUP($A12,Liste_J!$C$7:$G$234,4,0),"-")</f>
        <v>Réveillon</v>
      </c>
      <c r="D12" s="743">
        <f>IFERROR(VLOOKUP($A12,Liste_J!$C$7:$G$234,2,0),"-")</f>
        <v>23.8</v>
      </c>
      <c r="E12" s="743">
        <f>IFERROR(VLOOKUP($A12,'J1'!$I$6:$M$35,5,0),0)+IFERROR(VLOOKUP($A12,'J1'!$B$6:$F$35,5,0),0)</f>
        <v>56</v>
      </c>
      <c r="F12" s="743">
        <f>IFERROR(VLOOKUP($A12,'J2'!$I$6:$M$35,5,0),0)+IFERROR(VLOOKUP($A12,'J2'!$B$6:$F$35,5,0),0)</f>
        <v>0</v>
      </c>
      <c r="G12" s="743">
        <f>IFERROR(VLOOKUP($A12,'J3'!$I$6:$M$35,5,0),0)+IFERROR(VLOOKUP($A12,'J3'!$B$6:$F$35,5,0),0)</f>
        <v>18</v>
      </c>
      <c r="H12" s="743">
        <f>IFERROR(VLOOKUP($A12,'J4'!$I$6:$M$35,5,0),0)+IFERROR(VLOOKUP($A12,'J4'!$B$6:$F$35,5,0),0)</f>
        <v>0</v>
      </c>
      <c r="I12" s="743">
        <f>IFERROR(VLOOKUP($A12,'J5'!$I$6:$M$35,5,0),0)+IFERROR(VLOOKUP($A12,'J5'!$B$6:$F$35,5,0),0)</f>
        <v>0</v>
      </c>
      <c r="J12" s="743">
        <f>IFERROR(VLOOKUP($A12,'J6'!$I$6:$M$35,5,0),0)+IFERROR(VLOOKUP($A12,'J6'!$B$6:$F$35,5,0),0)</f>
        <v>0</v>
      </c>
      <c r="K12" s="743">
        <f>IFERROR(VLOOKUP($A12,'J7'!$I$6:$M$35,5,0),0)+IFERROR(VLOOKUP($A12,'J7'!$B$6:$F$35,5,0),0)</f>
        <v>0</v>
      </c>
      <c r="L12" s="743">
        <f>IFERROR(VLOOKUP($A12,'J8'!$I$6:$M$35,5,0),0)+IFERROR(VLOOKUP($A12,'J8'!$B$6:$F$35,5,0),0)</f>
        <v>0</v>
      </c>
      <c r="M12" s="743">
        <f>IFERROR(VLOOKUP($A12,'J9'!$I$6:$M$35,5,0),0)+IFERROR(VLOOKUP($A12,'J9'!$B$6:$F$35,5,0),0)</f>
        <v>0</v>
      </c>
      <c r="N12" s="743">
        <f>IFERROR(VLOOKUP($A12,'J10'!$I$6:$M$35,5,0),0)+IFERROR(VLOOKUP($A12,'J10'!$B$6:$F$35,5,0),0)</f>
        <v>0</v>
      </c>
      <c r="O12" s="744">
        <f t="shared" si="0"/>
        <v>2</v>
      </c>
      <c r="P12" s="743">
        <f t="shared" si="1"/>
        <v>74</v>
      </c>
      <c r="Q12" s="749">
        <f t="shared" si="2"/>
        <v>4</v>
      </c>
    </row>
    <row r="13" spans="1:17" ht="12.75" x14ac:dyDescent="0.35">
      <c r="A13" s="7" t="s">
        <v>220</v>
      </c>
      <c r="B13" s="743" t="str">
        <f>IFERROR(VLOOKUP($A13,Liste_J!$C$7:$G$234,5,0),"-")</f>
        <v>F</v>
      </c>
      <c r="C13" s="743" t="str">
        <f>IFERROR(VLOOKUP($A13,Liste_J!$C$7:$G$234,4,0),"-")</f>
        <v>Chevannes</v>
      </c>
      <c r="D13" s="743">
        <f>IFERROR(VLOOKUP($A13,Liste_J!$C$7:$G$234,2,0),"-")</f>
        <v>21.7</v>
      </c>
      <c r="E13" s="743">
        <f>IFERROR(VLOOKUP($A13,'J1'!$I$6:$M$35,5,0),0)+IFERROR(VLOOKUP($A13,'J1'!$B$6:$F$35,5,0),0)</f>
        <v>0</v>
      </c>
      <c r="F13" s="743">
        <f>IFERROR(VLOOKUP($A13,'J2'!$I$6:$M$35,5,0),0)+IFERROR(VLOOKUP($A13,'J2'!$B$6:$F$35,5,0),0)</f>
        <v>0</v>
      </c>
      <c r="G13" s="743">
        <f>IFERROR(VLOOKUP($A13,'J3'!$I$6:$M$35,5,0),0)+IFERROR(VLOOKUP($A13,'J3'!$B$6:$F$35,5,0),0)</f>
        <v>0</v>
      </c>
      <c r="H13" s="743">
        <f>IFERROR(VLOOKUP($A13,'J4'!$I$6:$M$35,5,0),0)+IFERROR(VLOOKUP($A13,'J4'!$B$6:$F$35,5,0),0)</f>
        <v>0</v>
      </c>
      <c r="I13" s="743">
        <f>IFERROR(VLOOKUP($A13,'J5'!$I$6:$M$35,5,0),0)+IFERROR(VLOOKUP($A13,'J5'!$B$6:$F$35,5,0),0)</f>
        <v>36</v>
      </c>
      <c r="J13" s="743">
        <f>IFERROR(VLOOKUP($A13,'J6'!$I$6:$M$35,5,0),0)+IFERROR(VLOOKUP($A13,'J6'!$B$6:$F$35,5,0),0)</f>
        <v>13</v>
      </c>
      <c r="K13" s="743">
        <f>IFERROR(VLOOKUP($A13,'J7'!$I$6:$M$35,5,0),0)+IFERROR(VLOOKUP($A13,'J7'!$B$6:$F$35,5,0),0)</f>
        <v>0</v>
      </c>
      <c r="L13" s="743">
        <f>IFERROR(VLOOKUP($A13,'J8'!$I$6:$M$35,5,0),0)+IFERROR(VLOOKUP($A13,'J8'!$B$6:$F$35,5,0),0)</f>
        <v>0</v>
      </c>
      <c r="M13" s="743">
        <f>IFERROR(VLOOKUP($A13,'J9'!$I$6:$M$35,5,0),0)+IFERROR(VLOOKUP($A13,'J9'!$B$6:$F$35,5,0),0)</f>
        <v>10</v>
      </c>
      <c r="N13" s="743">
        <f>IFERROR(VLOOKUP($A13,'J10'!$I$6:$M$35,5,0),0)+IFERROR(VLOOKUP($A13,'J10'!$B$6:$F$35,5,0),0)</f>
        <v>0</v>
      </c>
      <c r="O13" s="744">
        <f t="shared" si="0"/>
        <v>3</v>
      </c>
      <c r="P13" s="743">
        <f t="shared" si="1"/>
        <v>59</v>
      </c>
      <c r="Q13" s="749">
        <f t="shared" si="2"/>
        <v>5</v>
      </c>
    </row>
    <row r="14" spans="1:17" ht="12.75" x14ac:dyDescent="0.35">
      <c r="A14" s="7" t="s">
        <v>186</v>
      </c>
      <c r="B14" s="743" t="str">
        <f>IFERROR(VLOOKUP($A14,Liste_J!$C$7:$G$234,5,0),"-")</f>
        <v>F</v>
      </c>
      <c r="C14" s="743" t="str">
        <f>IFERROR(VLOOKUP($A14,Liste_J!$C$7:$G$234,4,0),"-")</f>
        <v>Chevry</v>
      </c>
      <c r="D14" s="743">
        <f>IFERROR(VLOOKUP($A14,Liste_J!$C$7:$G$234,2,0),"-")</f>
        <v>24.4</v>
      </c>
      <c r="E14" s="743">
        <f>IFERROR(VLOOKUP($A14,'J1'!$I$6:$M$35,5,0),0)+IFERROR(VLOOKUP($A14,'J1'!$B$6:$F$35,5,0),0)</f>
        <v>0</v>
      </c>
      <c r="F14" s="743">
        <f>IFERROR(VLOOKUP($A14,'J2'!$I$6:$M$35,5,0),0)+IFERROR(VLOOKUP($A14,'J2'!$B$6:$F$35,5,0),0)</f>
        <v>0</v>
      </c>
      <c r="G14" s="743">
        <f>IFERROR(VLOOKUP($A14,'J3'!$I$6:$M$35,5,0),0)+IFERROR(VLOOKUP($A14,'J3'!$B$6:$F$35,5,0),0)</f>
        <v>0</v>
      </c>
      <c r="H14" s="743">
        <f>IFERROR(VLOOKUP($A14,'J4'!$I$6:$M$35,5,0),0)+IFERROR(VLOOKUP($A14,'J4'!$B$6:$F$35,5,0),0)</f>
        <v>17</v>
      </c>
      <c r="I14" s="743">
        <f>IFERROR(VLOOKUP($A14,'J5'!$I$6:$M$35,5,0),0)+IFERROR(VLOOKUP($A14,'J5'!$B$6:$F$35,5,0),0)</f>
        <v>0</v>
      </c>
      <c r="J14" s="743">
        <f>IFERROR(VLOOKUP($A14,'J6'!$I$6:$M$35,5,0),0)+IFERROR(VLOOKUP($A14,'J6'!$B$6:$F$35,5,0),0)</f>
        <v>0</v>
      </c>
      <c r="K14" s="743">
        <f>IFERROR(VLOOKUP($A14,'J7'!$I$6:$M$35,5,0),0)+IFERROR(VLOOKUP($A14,'J7'!$B$6:$F$35,5,0),0)</f>
        <v>36</v>
      </c>
      <c r="L14" s="743">
        <f>IFERROR(VLOOKUP($A14,'J8'!$I$6:$M$35,5,0),0)+IFERROR(VLOOKUP($A14,'J8'!$B$6:$F$35,5,0),0)</f>
        <v>0</v>
      </c>
      <c r="M14" s="743">
        <f>IFERROR(VLOOKUP($A14,'J9'!$I$6:$M$35,5,0),0)+IFERROR(VLOOKUP($A14,'J9'!$B$6:$F$35,5,0),0)</f>
        <v>0</v>
      </c>
      <c r="N14" s="743">
        <f>IFERROR(VLOOKUP($A14,'J10'!$I$6:$M$35,5,0),0)+IFERROR(VLOOKUP($A14,'J10'!$B$6:$F$35,5,0),0)</f>
        <v>0</v>
      </c>
      <c r="O14" s="744">
        <f t="shared" si="0"/>
        <v>2</v>
      </c>
      <c r="P14" s="743">
        <f t="shared" si="1"/>
        <v>53</v>
      </c>
      <c r="Q14" s="749">
        <f t="shared" si="2"/>
        <v>6</v>
      </c>
    </row>
    <row r="15" spans="1:17" ht="12.75" x14ac:dyDescent="0.35">
      <c r="A15" s="7" t="s">
        <v>472</v>
      </c>
      <c r="B15" s="743" t="str">
        <f>IFERROR(VLOOKUP($A15,Liste_J!$C$7:$G$234,5,0),"-")</f>
        <v>F</v>
      </c>
      <c r="C15" s="743" t="str">
        <f>IFERROR(VLOOKUP($A15,Liste_J!$C$7:$G$234,4,0),"-")</f>
        <v>ASGAF</v>
      </c>
      <c r="D15" s="743">
        <f>IFERROR(VLOOKUP($A15,Liste_J!$C$7:$G$234,2,0),"-")</f>
        <v>22.4</v>
      </c>
      <c r="E15" s="743">
        <f>IFERROR(VLOOKUP($A15,'J1'!$I$6:$M$35,5,0),0)+IFERROR(VLOOKUP($A15,'J1'!$B$6:$F$35,5,0),0)</f>
        <v>0</v>
      </c>
      <c r="F15" s="743">
        <f>IFERROR(VLOOKUP($A15,'J2'!$I$6:$M$35,5,0),0)+IFERROR(VLOOKUP($A15,'J2'!$B$6:$F$35,5,0),0)</f>
        <v>0</v>
      </c>
      <c r="G15" s="743">
        <f>IFERROR(VLOOKUP($A15,'J3'!$I$6:$M$35,5,0),0)+IFERROR(VLOOKUP($A15,'J3'!$B$6:$F$35,5,0),0)</f>
        <v>0</v>
      </c>
      <c r="H15" s="743">
        <f>IFERROR(VLOOKUP($A15,'J4'!$I$6:$M$35,5,0),0)+IFERROR(VLOOKUP($A15,'J4'!$B$6:$F$35,5,0),0)</f>
        <v>0</v>
      </c>
      <c r="I15" s="743">
        <f>IFERROR(VLOOKUP($A15,'J5'!$I$6:$M$35,5,0),0)+IFERROR(VLOOKUP($A15,'J5'!$B$6:$F$35,5,0),0)</f>
        <v>0</v>
      </c>
      <c r="J15" s="743">
        <f>IFERROR(VLOOKUP($A15,'J6'!$I$6:$M$35,5,0),0)+IFERROR(VLOOKUP($A15,'J6'!$B$6:$F$35,5,0),0)</f>
        <v>0</v>
      </c>
      <c r="K15" s="743">
        <f>IFERROR(VLOOKUP($A15,'J7'!$I$6:$M$35,5,0),0)+IFERROR(VLOOKUP($A15,'J7'!$B$6:$F$35,5,0),0)</f>
        <v>46</v>
      </c>
      <c r="L15" s="743">
        <f>IFERROR(VLOOKUP($A15,'J8'!$I$6:$M$35,5,0),0)+IFERROR(VLOOKUP($A15,'J8'!$B$6:$F$35,5,0),0)</f>
        <v>0</v>
      </c>
      <c r="M15" s="743">
        <f>IFERROR(VLOOKUP($A15,'J9'!$I$6:$M$35,5,0),0)+IFERROR(VLOOKUP($A15,'J9'!$B$6:$F$35,5,0),0)</f>
        <v>0</v>
      </c>
      <c r="N15" s="743">
        <f>IFERROR(VLOOKUP($A15,'J10'!$I$6:$M$35,5,0),0)+IFERROR(VLOOKUP($A15,'J10'!$B$6:$F$35,5,0),0)</f>
        <v>0</v>
      </c>
      <c r="O15" s="744">
        <f t="shared" si="0"/>
        <v>1</v>
      </c>
      <c r="P15" s="743">
        <f t="shared" si="1"/>
        <v>46</v>
      </c>
      <c r="Q15" s="749">
        <f t="shared" si="2"/>
        <v>7</v>
      </c>
    </row>
    <row r="16" spans="1:17" ht="12.75" x14ac:dyDescent="0.35">
      <c r="A16" s="7" t="s">
        <v>434</v>
      </c>
      <c r="B16" s="743" t="str">
        <f>IFERROR(VLOOKUP($A16,Liste_J!$C$7:$G$234,5,0),"-")</f>
        <v>F</v>
      </c>
      <c r="C16" s="743" t="str">
        <f>IFERROR(VLOOKUP($A16,Liste_J!$C$7:$G$234,4,0),"-")</f>
        <v>Chevannes</v>
      </c>
      <c r="D16" s="743">
        <f>IFERROR(VLOOKUP($A16,Liste_J!$C$7:$G$234,2,0),"-")</f>
        <v>19.899999999999999</v>
      </c>
      <c r="E16" s="743">
        <f>IFERROR(VLOOKUP($A16,'J1'!$I$6:$M$35,5,0),0)+IFERROR(VLOOKUP($A16,'J1'!$B$6:$F$35,5,0),0)</f>
        <v>0</v>
      </c>
      <c r="F16" s="743">
        <f>IFERROR(VLOOKUP($A16,'J2'!$I$6:$M$35,5,0),0)+IFERROR(VLOOKUP($A16,'J2'!$B$6:$F$35,5,0),0)</f>
        <v>0</v>
      </c>
      <c r="G16" s="743">
        <f>IFERROR(VLOOKUP($A16,'J3'!$I$6:$M$35,5,0),0)+IFERROR(VLOOKUP($A16,'J3'!$B$6:$F$35,5,0),0)</f>
        <v>24</v>
      </c>
      <c r="H16" s="743">
        <f>IFERROR(VLOOKUP($A16,'J4'!$I$6:$M$35,5,0),0)+IFERROR(VLOOKUP($A16,'J4'!$B$6:$F$35,5,0),0)</f>
        <v>0</v>
      </c>
      <c r="I16" s="743">
        <f>IFERROR(VLOOKUP($A16,'J5'!$I$6:$M$35,5,0),0)+IFERROR(VLOOKUP($A16,'J5'!$B$6:$F$35,5,0),0)</f>
        <v>20</v>
      </c>
      <c r="J16" s="743">
        <f>IFERROR(VLOOKUP($A16,'J6'!$I$6:$M$35,5,0),0)+IFERROR(VLOOKUP($A16,'J6'!$B$6:$F$35,5,0),0)</f>
        <v>0</v>
      </c>
      <c r="K16" s="743">
        <f>IFERROR(VLOOKUP($A16,'J7'!$I$6:$M$35,5,0),0)+IFERROR(VLOOKUP($A16,'J7'!$B$6:$F$35,5,0),0)</f>
        <v>0</v>
      </c>
      <c r="L16" s="743">
        <f>IFERROR(VLOOKUP($A16,'J8'!$I$6:$M$35,5,0),0)+IFERROR(VLOOKUP($A16,'J8'!$B$6:$F$35,5,0),0)</f>
        <v>0</v>
      </c>
      <c r="M16" s="743">
        <f>IFERROR(VLOOKUP($A16,'J9'!$I$6:$M$35,5,0),0)+IFERROR(VLOOKUP($A16,'J9'!$B$6:$F$35,5,0),0)</f>
        <v>0</v>
      </c>
      <c r="N16" s="743">
        <f>IFERROR(VLOOKUP($A16,'J10'!$I$6:$M$35,5,0),0)+IFERROR(VLOOKUP($A16,'J10'!$B$6:$F$35,5,0),0)</f>
        <v>0</v>
      </c>
      <c r="O16" s="744">
        <f t="shared" si="0"/>
        <v>2</v>
      </c>
      <c r="P16" s="743">
        <f t="shared" si="1"/>
        <v>44</v>
      </c>
      <c r="Q16" s="749">
        <f t="shared" si="2"/>
        <v>8</v>
      </c>
    </row>
    <row r="17" spans="1:17" ht="12.75" x14ac:dyDescent="0.35">
      <c r="A17" s="7" t="s">
        <v>460</v>
      </c>
      <c r="B17" s="743" t="str">
        <f>IFERROR(VLOOKUP($A17,Liste_J!$C$7:$G$234,5,0),"-")</f>
        <v>F</v>
      </c>
      <c r="C17" s="743" t="str">
        <f>IFERROR(VLOOKUP($A17,Liste_J!$C$7:$G$234,4,0),"-")</f>
        <v>Réveillon</v>
      </c>
      <c r="D17" s="743">
        <f>IFERROR(VLOOKUP($A17,Liste_J!$C$7:$G$234,2,0),"-")</f>
        <v>15.3</v>
      </c>
      <c r="E17" s="743">
        <f>IFERROR(VLOOKUP($A17,'J1'!$I$6:$M$35,5,0),0)+IFERROR(VLOOKUP($A17,'J1'!$B$6:$F$35,5,0),0)</f>
        <v>0</v>
      </c>
      <c r="F17" s="743">
        <f>IFERROR(VLOOKUP($A17,'J2'!$I$6:$M$35,5,0),0)+IFERROR(VLOOKUP($A17,'J2'!$B$6:$F$35,5,0),0)</f>
        <v>0</v>
      </c>
      <c r="G17" s="743">
        <f>IFERROR(VLOOKUP($A17,'J3'!$I$6:$M$35,5,0),0)+IFERROR(VLOOKUP($A17,'J3'!$B$6:$F$35,5,0),0)</f>
        <v>0</v>
      </c>
      <c r="H17" s="743">
        <f>IFERROR(VLOOKUP($A17,'J4'!$I$6:$M$35,5,0),0)+IFERROR(VLOOKUP($A17,'J4'!$B$6:$F$35,5,0),0)</f>
        <v>0</v>
      </c>
      <c r="I17" s="743">
        <f>IFERROR(VLOOKUP($A17,'J5'!$I$6:$M$35,5,0),0)+IFERROR(VLOOKUP($A17,'J5'!$B$6:$F$35,5,0),0)</f>
        <v>0</v>
      </c>
      <c r="J17" s="743">
        <f>IFERROR(VLOOKUP($A17,'J6'!$I$6:$M$35,5,0),0)+IFERROR(VLOOKUP($A17,'J6'!$B$6:$F$35,5,0),0)</f>
        <v>0</v>
      </c>
      <c r="K17" s="743">
        <f>IFERROR(VLOOKUP($A17,'J7'!$I$6:$M$35,5,0),0)+IFERROR(VLOOKUP($A17,'J7'!$B$6:$F$35,5,0),0)</f>
        <v>0</v>
      </c>
      <c r="L17" s="743">
        <f>IFERROR(VLOOKUP($A17,'J8'!$I$6:$M$35,5,0),0)+IFERROR(VLOOKUP($A17,'J8'!$B$6:$F$35,5,0),0)</f>
        <v>42</v>
      </c>
      <c r="M17" s="743">
        <f>IFERROR(VLOOKUP($A17,'J9'!$I$6:$M$35,5,0),0)+IFERROR(VLOOKUP($A17,'J9'!$B$6:$F$35,5,0),0)</f>
        <v>0</v>
      </c>
      <c r="N17" s="743">
        <f>IFERROR(VLOOKUP($A17,'J10'!$I$6:$M$35,5,0),0)+IFERROR(VLOOKUP($A17,'J10'!$B$6:$F$35,5,0),0)</f>
        <v>0</v>
      </c>
      <c r="O17" s="744">
        <f t="shared" si="0"/>
        <v>1</v>
      </c>
      <c r="P17" s="743">
        <f t="shared" si="1"/>
        <v>42</v>
      </c>
      <c r="Q17" s="749">
        <f t="shared" si="2"/>
        <v>9</v>
      </c>
    </row>
    <row r="18" spans="1:17" ht="12.75" x14ac:dyDescent="0.35">
      <c r="A18" s="7" t="s">
        <v>403</v>
      </c>
      <c r="B18" s="743" t="str">
        <f>IFERROR(VLOOKUP($A18,Liste_J!$C$7:$G$234,5,0),"-")</f>
        <v>F</v>
      </c>
      <c r="C18" s="743" t="str">
        <f>IFERROR(VLOOKUP($A18,Liste_J!$C$7:$G$234,4,0),"-")</f>
        <v>Réveillon</v>
      </c>
      <c r="D18" s="743">
        <f>IFERROR(VLOOKUP($A18,Liste_J!$C$7:$G$234,2,0),"-")</f>
        <v>13.1</v>
      </c>
      <c r="E18" s="743">
        <f>IFERROR(VLOOKUP($A18,'J1'!$I$6:$M$35,5,0),0)+IFERROR(VLOOKUP($A18,'J1'!$B$6:$F$35,5,0),0)</f>
        <v>14</v>
      </c>
      <c r="F18" s="743">
        <f>IFERROR(VLOOKUP($A18,'J2'!$I$6:$M$35,5,0),0)+IFERROR(VLOOKUP($A18,'J2'!$B$6:$F$35,5,0),0)</f>
        <v>0</v>
      </c>
      <c r="G18" s="743">
        <f>IFERROR(VLOOKUP($A18,'J3'!$I$6:$M$35,5,0),0)+IFERROR(VLOOKUP($A18,'J3'!$B$6:$F$35,5,0),0)</f>
        <v>0</v>
      </c>
      <c r="H18" s="743">
        <f>IFERROR(VLOOKUP($A18,'J4'!$I$6:$M$35,5,0),0)+IFERROR(VLOOKUP($A18,'J4'!$B$6:$F$35,5,0),0)</f>
        <v>0</v>
      </c>
      <c r="I18" s="743">
        <f>IFERROR(VLOOKUP($A18,'J5'!$I$6:$M$35,5,0),0)+IFERROR(VLOOKUP($A18,'J5'!$B$6:$F$35,5,0),0)</f>
        <v>0</v>
      </c>
      <c r="J18" s="743">
        <f>IFERROR(VLOOKUP($A18,'J6'!$I$6:$M$35,5,0),0)+IFERROR(VLOOKUP($A18,'J6'!$B$6:$F$35,5,0),0)</f>
        <v>0</v>
      </c>
      <c r="K18" s="743">
        <f>IFERROR(VLOOKUP($A18,'J7'!$I$6:$M$35,5,0),0)+IFERROR(VLOOKUP($A18,'J7'!$B$6:$F$35,5,0),0)</f>
        <v>0</v>
      </c>
      <c r="L18" s="743">
        <f>IFERROR(VLOOKUP($A18,'J8'!$I$6:$M$35,5,0),0)+IFERROR(VLOOKUP($A18,'J8'!$B$6:$F$35,5,0),0)</f>
        <v>26</v>
      </c>
      <c r="M18" s="743">
        <f>IFERROR(VLOOKUP($A18,'J9'!$I$6:$M$35,5,0),0)+IFERROR(VLOOKUP($A18,'J9'!$B$6:$F$35,5,0),0)</f>
        <v>0</v>
      </c>
      <c r="N18" s="743">
        <f>IFERROR(VLOOKUP($A18,'J10'!$I$6:$M$35,5,0),0)+IFERROR(VLOOKUP($A18,'J10'!$B$6:$F$35,5,0),0)</f>
        <v>0</v>
      </c>
      <c r="O18" s="744">
        <f t="shared" si="0"/>
        <v>2</v>
      </c>
      <c r="P18" s="743">
        <f t="shared" si="1"/>
        <v>40</v>
      </c>
      <c r="Q18" s="749">
        <f t="shared" si="2"/>
        <v>10</v>
      </c>
    </row>
    <row r="19" spans="1:17" ht="12.75" x14ac:dyDescent="0.35">
      <c r="A19" s="7" t="s">
        <v>403</v>
      </c>
      <c r="B19" s="743" t="str">
        <f>IFERROR(VLOOKUP($A19,Liste_J!$C$7:$G$234,5,0),"-")</f>
        <v>F</v>
      </c>
      <c r="C19" s="743" t="str">
        <f>IFERROR(VLOOKUP($A19,Liste_J!$C$7:$G$234,4,0),"-")</f>
        <v>Réveillon</v>
      </c>
      <c r="D19" s="743">
        <f>IFERROR(VLOOKUP($A19,Liste_J!$C$7:$G$234,2,0),"-")</f>
        <v>13.1</v>
      </c>
      <c r="E19" s="743">
        <f>IFERROR(VLOOKUP($A19,'J1'!$I$6:$M$35,5,0),0)+IFERROR(VLOOKUP($A19,'J1'!$B$6:$F$35,5,0),0)</f>
        <v>14</v>
      </c>
      <c r="F19" s="743">
        <f>IFERROR(VLOOKUP($A19,'J2'!$I$6:$M$35,5,0),0)+IFERROR(VLOOKUP($A19,'J2'!$B$6:$F$35,5,0),0)</f>
        <v>0</v>
      </c>
      <c r="G19" s="743">
        <f>IFERROR(VLOOKUP($A19,'J3'!$I$6:$M$35,5,0),0)+IFERROR(VLOOKUP($A19,'J3'!$B$6:$F$35,5,0),0)</f>
        <v>0</v>
      </c>
      <c r="H19" s="743">
        <f>IFERROR(VLOOKUP($A19,'J4'!$I$6:$M$35,5,0),0)+IFERROR(VLOOKUP($A19,'J4'!$B$6:$F$35,5,0),0)</f>
        <v>0</v>
      </c>
      <c r="I19" s="743">
        <f>IFERROR(VLOOKUP($A19,'J5'!$I$6:$M$35,5,0),0)+IFERROR(VLOOKUP($A19,'J5'!$B$6:$F$35,5,0),0)</f>
        <v>0</v>
      </c>
      <c r="J19" s="743">
        <f>IFERROR(VLOOKUP($A19,'J6'!$I$6:$M$35,5,0),0)+IFERROR(VLOOKUP($A19,'J6'!$B$6:$F$35,5,0),0)</f>
        <v>0</v>
      </c>
      <c r="K19" s="743">
        <f>IFERROR(VLOOKUP($A19,'J7'!$I$6:$M$35,5,0),0)+IFERROR(VLOOKUP($A19,'J7'!$B$6:$F$35,5,0),0)</f>
        <v>0</v>
      </c>
      <c r="L19" s="743">
        <f>IFERROR(VLOOKUP($A19,'J8'!$I$6:$M$35,5,0),0)+IFERROR(VLOOKUP($A19,'J8'!$B$6:$F$35,5,0),0)</f>
        <v>26</v>
      </c>
      <c r="M19" s="743">
        <f>IFERROR(VLOOKUP($A19,'J9'!$I$6:$M$35,5,0),0)+IFERROR(VLOOKUP($A19,'J9'!$B$6:$F$35,5,0),0)</f>
        <v>0</v>
      </c>
      <c r="N19" s="743">
        <f>IFERROR(VLOOKUP($A19,'J10'!$I$6:$M$35,5,0),0)+IFERROR(VLOOKUP($A19,'J10'!$B$6:$F$35,5,0),0)</f>
        <v>0</v>
      </c>
      <c r="O19" s="744">
        <f t="shared" si="0"/>
        <v>2</v>
      </c>
      <c r="P19" s="743">
        <f t="shared" si="1"/>
        <v>40</v>
      </c>
      <c r="Q19" s="749">
        <f t="shared" si="2"/>
        <v>10</v>
      </c>
    </row>
    <row r="20" spans="1:17" ht="12.75" x14ac:dyDescent="0.35">
      <c r="A20" s="7" t="s">
        <v>441</v>
      </c>
      <c r="B20" s="743" t="str">
        <f>IFERROR(VLOOKUP($A20,Liste_J!$C$7:$G$234,5,0),"-")</f>
        <v>F</v>
      </c>
      <c r="C20" s="743" t="str">
        <f>IFERROR(VLOOKUP($A20,Liste_J!$C$7:$G$234,4,0),"-")</f>
        <v>Chevry</v>
      </c>
      <c r="D20" s="743">
        <f>IFERROR(VLOOKUP($A20,Liste_J!$C$7:$G$234,2,0),"-")</f>
        <v>28.6</v>
      </c>
      <c r="E20" s="743">
        <f>IFERROR(VLOOKUP($A20,'J1'!$I$6:$M$35,5,0),0)+IFERROR(VLOOKUP($A20,'J1'!$B$6:$F$35,5,0),0)</f>
        <v>0</v>
      </c>
      <c r="F20" s="743">
        <f>IFERROR(VLOOKUP($A20,'J2'!$I$6:$M$35,5,0),0)+IFERROR(VLOOKUP($A20,'J2'!$B$6:$F$35,5,0),0)</f>
        <v>0</v>
      </c>
      <c r="G20" s="743">
        <f>IFERROR(VLOOKUP($A20,'J3'!$I$6:$M$35,5,0),0)+IFERROR(VLOOKUP($A20,'J3'!$B$6:$F$35,5,0),0)</f>
        <v>0</v>
      </c>
      <c r="H20" s="743">
        <f>IFERROR(VLOOKUP($A20,'J4'!$I$6:$M$35,5,0),0)+IFERROR(VLOOKUP($A20,'J4'!$B$6:$F$35,5,0),0)</f>
        <v>13</v>
      </c>
      <c r="I20" s="743">
        <f>IFERROR(VLOOKUP($A20,'J5'!$I$6:$M$35,5,0),0)+IFERROR(VLOOKUP($A20,'J5'!$B$6:$F$35,5,0),0)</f>
        <v>0</v>
      </c>
      <c r="J20" s="743">
        <f>IFERROR(VLOOKUP($A20,'J6'!$I$6:$M$35,5,0),0)+IFERROR(VLOOKUP($A20,'J6'!$B$6:$F$35,5,0),0)</f>
        <v>0</v>
      </c>
      <c r="K20" s="743">
        <f>IFERROR(VLOOKUP($A20,'J7'!$I$6:$M$35,5,0),0)+IFERROR(VLOOKUP($A20,'J7'!$B$6:$F$35,5,0),0)</f>
        <v>26</v>
      </c>
      <c r="L20" s="743">
        <f>IFERROR(VLOOKUP($A20,'J8'!$I$6:$M$35,5,0),0)+IFERROR(VLOOKUP($A20,'J8'!$B$6:$F$35,5,0),0)</f>
        <v>0</v>
      </c>
      <c r="M20" s="743">
        <f>IFERROR(VLOOKUP($A20,'J9'!$I$6:$M$35,5,0),0)+IFERROR(VLOOKUP($A20,'J9'!$B$6:$F$35,5,0),0)</f>
        <v>0</v>
      </c>
      <c r="N20" s="743">
        <f>IFERROR(VLOOKUP($A20,'J10'!$I$6:$M$35,5,0),0)+IFERROR(VLOOKUP($A20,'J10'!$B$6:$F$35,5,0),0)</f>
        <v>0</v>
      </c>
      <c r="O20" s="744">
        <f t="shared" si="0"/>
        <v>2</v>
      </c>
      <c r="P20" s="743">
        <f t="shared" si="1"/>
        <v>39</v>
      </c>
      <c r="Q20" s="749">
        <f t="shared" si="2"/>
        <v>12</v>
      </c>
    </row>
    <row r="21" spans="1:17" ht="12.75" x14ac:dyDescent="0.35">
      <c r="A21" s="7" t="s">
        <v>475</v>
      </c>
      <c r="B21" s="743" t="str">
        <f>IFERROR(VLOOKUP($A21,Liste_J!$C$7:$G$234,5,0),"-")</f>
        <v>F</v>
      </c>
      <c r="C21" s="743" t="str">
        <f>IFERROR(VLOOKUP($A21,Liste_J!$C$7:$G$234,4,0),"-")</f>
        <v>Chevry</v>
      </c>
      <c r="D21" s="743">
        <f>IFERROR(VLOOKUP($A21,Liste_J!$C$7:$G$234,2,0),"-")</f>
        <v>15.5</v>
      </c>
      <c r="E21" s="743">
        <f>IFERROR(VLOOKUP($A21,'J1'!$I$6:$M$35,5,0),0)+IFERROR(VLOOKUP($A21,'J1'!$B$6:$F$35,5,0),0)</f>
        <v>0</v>
      </c>
      <c r="F21" s="743">
        <f>IFERROR(VLOOKUP($A21,'J2'!$I$6:$M$35,5,0),0)+IFERROR(VLOOKUP($A21,'J2'!$B$6:$F$35,5,0),0)</f>
        <v>0</v>
      </c>
      <c r="G21" s="743">
        <f>IFERROR(VLOOKUP($A21,'J3'!$I$6:$M$35,5,0),0)+IFERROR(VLOOKUP($A21,'J3'!$B$6:$F$35,5,0),0)</f>
        <v>0</v>
      </c>
      <c r="H21" s="743">
        <f>IFERROR(VLOOKUP($A21,'J4'!$I$6:$M$35,5,0),0)+IFERROR(VLOOKUP($A21,'J4'!$B$6:$F$35,5,0),0)</f>
        <v>0</v>
      </c>
      <c r="I21" s="743">
        <f>IFERROR(VLOOKUP($A21,'J5'!$I$6:$M$35,5,0),0)+IFERROR(VLOOKUP($A21,'J5'!$B$6:$F$35,5,0),0)</f>
        <v>0</v>
      </c>
      <c r="J21" s="743">
        <f>IFERROR(VLOOKUP($A21,'J6'!$I$6:$M$35,5,0),0)+IFERROR(VLOOKUP($A21,'J6'!$B$6:$F$35,5,0),0)</f>
        <v>0</v>
      </c>
      <c r="K21" s="743">
        <f>IFERROR(VLOOKUP($A21,'J7'!$I$6:$M$35,5,0),0)+IFERROR(VLOOKUP($A21,'J7'!$B$6:$F$35,5,0),0)</f>
        <v>30</v>
      </c>
      <c r="L21" s="743">
        <f>IFERROR(VLOOKUP($A21,'J8'!$I$6:$M$35,5,0),0)+IFERROR(VLOOKUP($A21,'J8'!$B$6:$F$35,5,0),0)</f>
        <v>0</v>
      </c>
      <c r="M21" s="743">
        <f>IFERROR(VLOOKUP($A21,'J9'!$I$6:$M$35,5,0),0)+IFERROR(VLOOKUP($A21,'J9'!$B$6:$F$35,5,0),0)</f>
        <v>0</v>
      </c>
      <c r="N21" s="743">
        <f>IFERROR(VLOOKUP($A21,'J10'!$I$6:$M$35,5,0),0)+IFERROR(VLOOKUP($A21,'J10'!$B$6:$F$35,5,0),0)</f>
        <v>0</v>
      </c>
      <c r="O21" s="744">
        <f t="shared" si="0"/>
        <v>1</v>
      </c>
      <c r="P21" s="743">
        <f t="shared" si="1"/>
        <v>30</v>
      </c>
      <c r="Q21" s="749">
        <f t="shared" si="2"/>
        <v>13</v>
      </c>
    </row>
    <row r="22" spans="1:17" ht="12.75" x14ac:dyDescent="0.35">
      <c r="A22" s="7" t="s">
        <v>219</v>
      </c>
      <c r="B22" s="743" t="str">
        <f>IFERROR(VLOOKUP($A22,Liste_J!$C$7:$G$234,5,0),"-")</f>
        <v>F</v>
      </c>
      <c r="C22" s="743" t="str">
        <f>IFERROR(VLOOKUP($A22,Liste_J!$C$7:$G$234,4,0),"-")</f>
        <v>Chevannes</v>
      </c>
      <c r="D22" s="743">
        <f>IFERROR(VLOOKUP($A22,Liste_J!$C$7:$G$234,2,0),"-")</f>
        <v>33.4</v>
      </c>
      <c r="E22" s="743">
        <f>IFERROR(VLOOKUP($A22,'J1'!$I$6:$M$35,5,0),0)+IFERROR(VLOOKUP($A22,'J1'!$B$6:$F$35,5,0),0)</f>
        <v>0</v>
      </c>
      <c r="F22" s="743">
        <f>IFERROR(VLOOKUP($A22,'J2'!$I$6:$M$35,5,0),0)+IFERROR(VLOOKUP($A22,'J2'!$B$6:$F$35,5,0),0)</f>
        <v>0</v>
      </c>
      <c r="G22" s="743">
        <f>IFERROR(VLOOKUP($A22,'J3'!$I$6:$M$35,5,0),0)+IFERROR(VLOOKUP($A22,'J3'!$B$6:$F$35,5,0),0)</f>
        <v>26</v>
      </c>
      <c r="H22" s="743">
        <f>IFERROR(VLOOKUP($A22,'J4'!$I$6:$M$35,5,0),0)+IFERROR(VLOOKUP($A22,'J4'!$B$6:$F$35,5,0),0)</f>
        <v>0</v>
      </c>
      <c r="I22" s="743">
        <f>IFERROR(VLOOKUP($A22,'J5'!$I$6:$M$35,5,0),0)+IFERROR(VLOOKUP($A22,'J5'!$B$6:$F$35,5,0),0)</f>
        <v>0</v>
      </c>
      <c r="J22" s="743">
        <f>IFERROR(VLOOKUP($A22,'J6'!$I$6:$M$35,5,0),0)+IFERROR(VLOOKUP($A22,'J6'!$B$6:$F$35,5,0),0)</f>
        <v>0</v>
      </c>
      <c r="K22" s="743">
        <f>IFERROR(VLOOKUP($A22,'J7'!$I$6:$M$35,5,0),0)+IFERROR(VLOOKUP($A22,'J7'!$B$6:$F$35,5,0),0)</f>
        <v>0</v>
      </c>
      <c r="L22" s="743">
        <f>IFERROR(VLOOKUP($A22,'J8'!$I$6:$M$35,5,0),0)+IFERROR(VLOOKUP($A22,'J8'!$B$6:$F$35,5,0),0)</f>
        <v>0</v>
      </c>
      <c r="M22" s="743">
        <f>IFERROR(VLOOKUP($A22,'J9'!$I$6:$M$35,5,0),0)+IFERROR(VLOOKUP($A22,'J9'!$B$6:$F$35,5,0),0)</f>
        <v>0</v>
      </c>
      <c r="N22" s="743">
        <f>IFERROR(VLOOKUP($A22,'J10'!$I$6:$M$35,5,0),0)+IFERROR(VLOOKUP($A22,'J10'!$B$6:$F$35,5,0),0)</f>
        <v>0</v>
      </c>
      <c r="O22" s="744">
        <f t="shared" si="0"/>
        <v>1</v>
      </c>
      <c r="P22" s="743">
        <f t="shared" si="1"/>
        <v>26</v>
      </c>
      <c r="Q22" s="749">
        <f t="shared" si="2"/>
        <v>14</v>
      </c>
    </row>
    <row r="23" spans="1:17" ht="12.75" x14ac:dyDescent="0.35">
      <c r="A23" s="7" t="s">
        <v>300</v>
      </c>
      <c r="B23" s="743" t="str">
        <f>IFERROR(VLOOKUP($A23,Liste_J!$C$7:$G$234,5,0),"-")</f>
        <v>F</v>
      </c>
      <c r="C23" s="743" t="str">
        <f>IFERROR(VLOOKUP($A23,Liste_J!$C$7:$G$234,4,0),"-")</f>
        <v>Chevry</v>
      </c>
      <c r="D23" s="743">
        <f>IFERROR(VLOOKUP($A23,Liste_J!$C$7:$G$234,2,0),"-")</f>
        <v>20.6</v>
      </c>
      <c r="E23" s="743">
        <f>IFERROR(VLOOKUP($A23,'J1'!$I$6:$M$35,5,0),0)+IFERROR(VLOOKUP($A23,'J1'!$B$6:$F$35,5,0),0)</f>
        <v>0</v>
      </c>
      <c r="F23" s="743">
        <f>IFERROR(VLOOKUP($A23,'J2'!$I$6:$M$35,5,0),0)+IFERROR(VLOOKUP($A23,'J2'!$B$6:$F$35,5,0),0)</f>
        <v>0</v>
      </c>
      <c r="G23" s="743">
        <f>IFERROR(VLOOKUP($A23,'J3'!$I$6:$M$35,5,0),0)+IFERROR(VLOOKUP($A23,'J3'!$B$6:$F$35,5,0),0)</f>
        <v>0</v>
      </c>
      <c r="H23" s="743">
        <f>IFERROR(VLOOKUP($A23,'J4'!$I$6:$M$35,5,0),0)+IFERROR(VLOOKUP($A23,'J4'!$B$6:$F$35,5,0),0)</f>
        <v>0</v>
      </c>
      <c r="I23" s="743">
        <f>IFERROR(VLOOKUP($A23,'J5'!$I$6:$M$35,5,0),0)+IFERROR(VLOOKUP($A23,'J5'!$B$6:$F$35,5,0),0)</f>
        <v>0</v>
      </c>
      <c r="J23" s="743">
        <f>IFERROR(VLOOKUP($A23,'J6'!$I$6:$M$35,5,0),0)+IFERROR(VLOOKUP($A23,'J6'!$B$6:$F$35,5,0),0)</f>
        <v>0</v>
      </c>
      <c r="K23" s="743">
        <f>IFERROR(VLOOKUP($A23,'J7'!$I$6:$M$35,5,0),0)+IFERROR(VLOOKUP($A23,'J7'!$B$6:$F$35,5,0),0)</f>
        <v>22</v>
      </c>
      <c r="L23" s="743">
        <f>IFERROR(VLOOKUP($A23,'J8'!$I$6:$M$35,5,0),0)+IFERROR(VLOOKUP($A23,'J8'!$B$6:$F$35,5,0),0)</f>
        <v>0</v>
      </c>
      <c r="M23" s="743">
        <f>IFERROR(VLOOKUP($A23,'J9'!$I$6:$M$35,5,0),0)+IFERROR(VLOOKUP($A23,'J9'!$B$6:$F$35,5,0),0)</f>
        <v>0</v>
      </c>
      <c r="N23" s="743">
        <f>IFERROR(VLOOKUP($A23,'J10'!$I$6:$M$35,5,0),0)+IFERROR(VLOOKUP($A23,'J10'!$B$6:$F$35,5,0),0)</f>
        <v>0</v>
      </c>
      <c r="O23" s="744">
        <f t="shared" si="0"/>
        <v>1</v>
      </c>
      <c r="P23" s="743">
        <f t="shared" si="1"/>
        <v>22</v>
      </c>
      <c r="Q23" s="749">
        <f t="shared" si="2"/>
        <v>15</v>
      </c>
    </row>
    <row r="24" spans="1:17" ht="12.75" x14ac:dyDescent="0.35">
      <c r="A24" s="7" t="s">
        <v>433</v>
      </c>
      <c r="B24" s="743" t="str">
        <f>IFERROR(VLOOKUP($A24,Liste_J!$C$7:$G$234,5,0),"-")</f>
        <v>F</v>
      </c>
      <c r="C24" s="743" t="str">
        <f>IFERROR(VLOOKUP($A24,Liste_J!$C$7:$G$234,4,0),"-")</f>
        <v>Chevannes</v>
      </c>
      <c r="D24" s="743">
        <f>IFERROR(VLOOKUP($A24,Liste_J!$C$7:$G$234,2,0),"-")</f>
        <v>9.5</v>
      </c>
      <c r="E24" s="743">
        <f>IFERROR(VLOOKUP($A24,'J1'!$I$6:$M$35,5,0),0)+IFERROR(VLOOKUP($A24,'J1'!$B$6:$F$35,5,0),0)</f>
        <v>0</v>
      </c>
      <c r="F24" s="743">
        <f>IFERROR(VLOOKUP($A24,'J2'!$I$6:$M$35,5,0),0)+IFERROR(VLOOKUP($A24,'J2'!$B$6:$F$35,5,0),0)</f>
        <v>0</v>
      </c>
      <c r="G24" s="743">
        <f>IFERROR(VLOOKUP($A24,'J3'!$I$6:$M$35,5,0),0)+IFERROR(VLOOKUP($A24,'J3'!$B$6:$F$35,5,0),0)</f>
        <v>20</v>
      </c>
      <c r="H24" s="743">
        <f>IFERROR(VLOOKUP($A24,'J4'!$I$6:$M$35,5,0),0)+IFERROR(VLOOKUP($A24,'J4'!$B$6:$F$35,5,0),0)</f>
        <v>0</v>
      </c>
      <c r="I24" s="743">
        <f>IFERROR(VLOOKUP($A24,'J5'!$I$6:$M$35,5,0),0)+IFERROR(VLOOKUP($A24,'J5'!$B$6:$F$35,5,0),0)</f>
        <v>0</v>
      </c>
      <c r="J24" s="743">
        <f>IFERROR(VLOOKUP($A24,'J6'!$I$6:$M$35,5,0),0)+IFERROR(VLOOKUP($A24,'J6'!$B$6:$F$35,5,0),0)</f>
        <v>0</v>
      </c>
      <c r="K24" s="743">
        <f>IFERROR(VLOOKUP($A24,'J7'!$I$6:$M$35,5,0),0)+IFERROR(VLOOKUP($A24,'J7'!$B$6:$F$35,5,0),0)</f>
        <v>0</v>
      </c>
      <c r="L24" s="743">
        <f>IFERROR(VLOOKUP($A24,'J8'!$I$6:$M$35,5,0),0)+IFERROR(VLOOKUP($A24,'J8'!$B$6:$F$35,5,0),0)</f>
        <v>0</v>
      </c>
      <c r="M24" s="743">
        <f>IFERROR(VLOOKUP($A24,'J9'!$I$6:$M$35,5,0),0)+IFERROR(VLOOKUP($A24,'J9'!$B$6:$F$35,5,0),0)</f>
        <v>0</v>
      </c>
      <c r="N24" s="743">
        <f>IFERROR(VLOOKUP($A24,'J10'!$I$6:$M$35,5,0),0)+IFERROR(VLOOKUP($A24,'J10'!$B$6:$F$35,5,0),0)</f>
        <v>0</v>
      </c>
      <c r="O24" s="744">
        <f t="shared" si="0"/>
        <v>1</v>
      </c>
      <c r="P24" s="743">
        <f t="shared" si="1"/>
        <v>20</v>
      </c>
      <c r="Q24" s="749">
        <f t="shared" si="2"/>
        <v>16</v>
      </c>
    </row>
    <row r="25" spans="1:17" ht="12.75" x14ac:dyDescent="0.35">
      <c r="A25" s="7" t="s">
        <v>405</v>
      </c>
      <c r="B25" s="743" t="str">
        <f>IFERROR(VLOOKUP($A25,Liste_J!$C$7:$G$234,5,0),"-")</f>
        <v>F</v>
      </c>
      <c r="C25" s="743" t="str">
        <f>IFERROR(VLOOKUP($A25,Liste_J!$C$7:$G$234,4,0),"-")</f>
        <v>Réveillon</v>
      </c>
      <c r="D25" s="743">
        <f>IFERROR(VLOOKUP($A25,Liste_J!$C$7:$G$234,2,0),"-")</f>
        <v>27.1</v>
      </c>
      <c r="E25" s="743">
        <f>IFERROR(VLOOKUP($A25,'J1'!$I$6:$M$35,5,0),0)+IFERROR(VLOOKUP($A25,'J1'!$B$6:$F$35,5,0),0)</f>
        <v>8</v>
      </c>
      <c r="F25" s="743">
        <f>IFERROR(VLOOKUP($A25,'J2'!$I$6:$M$35,5,0),0)+IFERROR(VLOOKUP($A25,'J2'!$B$6:$F$35,5,0),0)</f>
        <v>0</v>
      </c>
      <c r="G25" s="743">
        <f>IFERROR(VLOOKUP($A25,'J3'!$I$6:$M$35,5,0),0)+IFERROR(VLOOKUP($A25,'J3'!$B$6:$F$35,5,0),0)</f>
        <v>0</v>
      </c>
      <c r="H25" s="743">
        <f>IFERROR(VLOOKUP($A25,'J4'!$I$6:$M$35,5,0),0)+IFERROR(VLOOKUP($A25,'J4'!$B$6:$F$35,5,0),0)</f>
        <v>0</v>
      </c>
      <c r="I25" s="743">
        <f>IFERROR(VLOOKUP($A25,'J5'!$I$6:$M$35,5,0),0)+IFERROR(VLOOKUP($A25,'J5'!$B$6:$F$35,5,0),0)</f>
        <v>0</v>
      </c>
      <c r="J25" s="743">
        <f>IFERROR(VLOOKUP($A25,'J6'!$I$6:$M$35,5,0),0)+IFERROR(VLOOKUP($A25,'J6'!$B$6:$F$35,5,0),0)</f>
        <v>0</v>
      </c>
      <c r="K25" s="743">
        <f>IFERROR(VLOOKUP($A25,'J7'!$I$6:$M$35,5,0),0)+IFERROR(VLOOKUP($A25,'J7'!$B$6:$F$35,5,0),0)</f>
        <v>0</v>
      </c>
      <c r="L25" s="743">
        <f>IFERROR(VLOOKUP($A25,'J8'!$I$6:$M$35,5,0),0)+IFERROR(VLOOKUP($A25,'J8'!$B$6:$F$35,5,0),0)</f>
        <v>0</v>
      </c>
      <c r="M25" s="743">
        <f>IFERROR(VLOOKUP($A25,'J9'!$I$6:$M$35,5,0),0)+IFERROR(VLOOKUP($A25,'J9'!$B$6:$F$35,5,0),0)</f>
        <v>0</v>
      </c>
      <c r="N25" s="743">
        <f>IFERROR(VLOOKUP($A25,'J10'!$I$6:$M$35,5,0),0)+IFERROR(VLOOKUP($A25,'J10'!$B$6:$F$35,5,0),0)</f>
        <v>0</v>
      </c>
      <c r="O25" s="744">
        <f t="shared" si="0"/>
        <v>1</v>
      </c>
      <c r="P25" s="743">
        <f t="shared" si="1"/>
        <v>8</v>
      </c>
      <c r="Q25" s="749">
        <f t="shared" si="2"/>
        <v>17</v>
      </c>
    </row>
    <row r="26" spans="1:17" ht="12.75" x14ac:dyDescent="0.35">
      <c r="A26" s="7" t="s">
        <v>451</v>
      </c>
      <c r="B26" s="743" t="str">
        <f>IFERROR(VLOOKUP($A26,Liste_J!$C$7:$G$234,5,0),"-")</f>
        <v>F</v>
      </c>
      <c r="C26" s="743" t="str">
        <f>IFERROR(VLOOKUP($A26,Liste_J!$C$7:$G$234,4,0),"-")</f>
        <v>Réveillon</v>
      </c>
      <c r="D26" s="743">
        <f>IFERROR(VLOOKUP($A26,Liste_J!$C$7:$G$234,2,0),"-")</f>
        <v>15.4</v>
      </c>
      <c r="E26" s="743">
        <f>IFERROR(VLOOKUP($A26,'J1'!$I$6:$M$35,5,0),0)+IFERROR(VLOOKUP($A26,'J1'!$B$6:$F$35,5,0),0)</f>
        <v>0</v>
      </c>
      <c r="F26" s="743">
        <f>IFERROR(VLOOKUP($A26,'J2'!$I$6:$M$35,5,0),0)+IFERROR(VLOOKUP($A26,'J2'!$B$6:$F$35,5,0),0)</f>
        <v>0</v>
      </c>
      <c r="G26" s="743">
        <f>IFERROR(VLOOKUP($A26,'J3'!$I$6:$M$35,5,0),0)+IFERROR(VLOOKUP($A26,'J3'!$B$6:$F$35,5,0),0)</f>
        <v>0</v>
      </c>
      <c r="H26" s="743">
        <f>IFERROR(VLOOKUP($A26,'J4'!$I$6:$M$35,5,0),0)+IFERROR(VLOOKUP($A26,'J4'!$B$6:$F$35,5,0),0)</f>
        <v>0</v>
      </c>
      <c r="I26" s="743">
        <f>IFERROR(VLOOKUP($A26,'J5'!$I$6:$M$35,5,0),0)+IFERROR(VLOOKUP($A26,'J5'!$B$6:$F$35,5,0),0)</f>
        <v>0</v>
      </c>
      <c r="J26" s="743">
        <f>IFERROR(VLOOKUP($A26,'J6'!$I$6:$M$35,5,0),0)+IFERROR(VLOOKUP($A26,'J6'!$B$6:$F$35,5,0),0)</f>
        <v>5</v>
      </c>
      <c r="K26" s="743">
        <f>IFERROR(VLOOKUP($A26,'J7'!$I$6:$M$35,5,0),0)+IFERROR(VLOOKUP($A26,'J7'!$B$6:$F$35,5,0),0)</f>
        <v>0</v>
      </c>
      <c r="L26" s="743">
        <f>IFERROR(VLOOKUP($A26,'J8'!$I$6:$M$35,5,0),0)+IFERROR(VLOOKUP($A26,'J8'!$B$6:$F$35,5,0),0)</f>
        <v>0</v>
      </c>
      <c r="M26" s="743">
        <f>IFERROR(VLOOKUP($A26,'J9'!$I$6:$M$35,5,0),0)+IFERROR(VLOOKUP($A26,'J9'!$B$6:$F$35,5,0),0)</f>
        <v>0</v>
      </c>
      <c r="N26" s="743">
        <f>IFERROR(VLOOKUP($A26,'J10'!$I$6:$M$35,5,0),0)+IFERROR(VLOOKUP($A26,'J10'!$B$6:$F$35,5,0),0)</f>
        <v>0</v>
      </c>
      <c r="O26" s="744">
        <f t="shared" si="0"/>
        <v>1</v>
      </c>
      <c r="P26" s="743">
        <f t="shared" si="1"/>
        <v>5</v>
      </c>
      <c r="Q26" s="749">
        <f t="shared" si="2"/>
        <v>18</v>
      </c>
    </row>
    <row r="27" spans="1:17" ht="12.75" x14ac:dyDescent="0.35">
      <c r="A27" s="7" t="s">
        <v>361</v>
      </c>
      <c r="B27" s="743" t="str">
        <f>IFERROR(VLOOKUP($A27,Liste_J!$C$7:$G$234,5,0),"-")</f>
        <v>F</v>
      </c>
      <c r="C27" s="743" t="str">
        <f>IFERROR(VLOOKUP($A27,Liste_J!$C$7:$G$234,4,0),"-")</f>
        <v>ASGAF</v>
      </c>
      <c r="D27" s="743">
        <f>IFERROR(VLOOKUP($A27,Liste_J!$C$7:$G$234,2,0),"-")</f>
        <v>25.8</v>
      </c>
      <c r="E27" s="743">
        <f>IFERROR(VLOOKUP($A27,'J1'!$I$6:$M$35,5,0),0)+IFERROR(VLOOKUP($A27,'J1'!$B$6:$F$35,5,0),0)</f>
        <v>0</v>
      </c>
      <c r="F27" s="743">
        <f>IFERROR(VLOOKUP($A27,'J2'!$I$6:$M$35,5,0),0)+IFERROR(VLOOKUP($A27,'J2'!$B$6:$F$35,5,0),0)</f>
        <v>0</v>
      </c>
      <c r="G27" s="743">
        <f>IFERROR(VLOOKUP($A27,'J3'!$I$6:$M$35,5,0),0)+IFERROR(VLOOKUP($A27,'J3'!$B$6:$F$35,5,0),0)</f>
        <v>0</v>
      </c>
      <c r="H27" s="743">
        <f>IFERROR(VLOOKUP($A27,'J4'!$I$6:$M$35,5,0),0)+IFERROR(VLOOKUP($A27,'J4'!$B$6:$F$35,5,0),0)</f>
        <v>0</v>
      </c>
      <c r="I27" s="743">
        <f>IFERROR(VLOOKUP($A27,'J5'!$I$6:$M$35,5,0),0)+IFERROR(VLOOKUP($A27,'J5'!$B$6:$F$35,5,0),0)</f>
        <v>0</v>
      </c>
      <c r="J27" s="743">
        <f>IFERROR(VLOOKUP($A27,'J6'!$I$6:$M$35,5,0),0)+IFERROR(VLOOKUP($A27,'J6'!$B$6:$F$35,5,0),0)</f>
        <v>0</v>
      </c>
      <c r="K27" s="743">
        <f>IFERROR(VLOOKUP($A27,'J7'!$I$6:$M$35,5,0),0)+IFERROR(VLOOKUP($A27,'J7'!$B$6:$F$35,5,0),0)</f>
        <v>0</v>
      </c>
      <c r="L27" s="743">
        <f>IFERROR(VLOOKUP($A27,'J8'!$I$6:$M$35,5,0),0)+IFERROR(VLOOKUP($A27,'J8'!$B$6:$F$35,5,0),0)</f>
        <v>0</v>
      </c>
      <c r="M27" s="743">
        <f>IFERROR(VLOOKUP($A27,'J9'!$I$6:$M$35,5,0),0)+IFERROR(VLOOKUP($A27,'J9'!$B$6:$F$35,5,0),0)</f>
        <v>0</v>
      </c>
      <c r="N27" s="743">
        <f>IFERROR(VLOOKUP($A27,'J10'!$I$6:$M$35,5,0),0)+IFERROR(VLOOKUP($A27,'J10'!$B$6:$F$35,5,0),0)</f>
        <v>0</v>
      </c>
      <c r="O27" s="744">
        <f t="shared" si="0"/>
        <v>0</v>
      </c>
      <c r="P27" s="743">
        <f t="shared" si="1"/>
        <v>0</v>
      </c>
      <c r="Q27" s="749">
        <f t="shared" si="2"/>
        <v>19</v>
      </c>
    </row>
    <row r="28" spans="1:17" ht="12.75" x14ac:dyDescent="0.35">
      <c r="A28" s="7" t="s">
        <v>435</v>
      </c>
      <c r="B28" s="743" t="str">
        <f>IFERROR(VLOOKUP($A28,Liste_J!$C$7:$G$234,5,0),"-")</f>
        <v>F</v>
      </c>
      <c r="C28" s="743" t="str">
        <f>IFERROR(VLOOKUP($A28,Liste_J!$C$7:$G$234,4,0),"-")</f>
        <v>ASGAF</v>
      </c>
      <c r="D28" s="743">
        <f>IFERROR(VLOOKUP($A28,Liste_J!$C$7:$G$234,2,0),"-")</f>
        <v>33.1</v>
      </c>
      <c r="E28" s="743">
        <f>IFERROR(VLOOKUP($A28,'J1'!$I$6:$M$35,5,0),0)+IFERROR(VLOOKUP($A28,'J1'!$B$6:$F$35,5,0),0)</f>
        <v>0</v>
      </c>
      <c r="F28" s="743">
        <f>IFERROR(VLOOKUP($A28,'J2'!$I$6:$M$35,5,0),0)+IFERROR(VLOOKUP($A28,'J2'!$B$6:$F$35,5,0),0)</f>
        <v>0</v>
      </c>
      <c r="G28" s="743">
        <f>IFERROR(VLOOKUP($A28,'J3'!$I$6:$M$35,5,0),0)+IFERROR(VLOOKUP($A28,'J3'!$B$6:$F$35,5,0),0)</f>
        <v>0</v>
      </c>
      <c r="H28" s="743">
        <f>IFERROR(VLOOKUP($A28,'J4'!$I$6:$M$35,5,0),0)+IFERROR(VLOOKUP($A28,'J4'!$B$6:$F$35,5,0),0)</f>
        <v>0</v>
      </c>
      <c r="I28" s="743">
        <f>IFERROR(VLOOKUP($A28,'J5'!$I$6:$M$35,5,0),0)+IFERROR(VLOOKUP($A28,'J5'!$B$6:$F$35,5,0),0)</f>
        <v>0</v>
      </c>
      <c r="J28" s="743">
        <f>IFERROR(VLOOKUP($A28,'J6'!$I$6:$M$35,5,0),0)+IFERROR(VLOOKUP($A28,'J6'!$B$6:$F$35,5,0),0)</f>
        <v>0</v>
      </c>
      <c r="K28" s="743">
        <f>IFERROR(VLOOKUP($A28,'J7'!$I$6:$M$35,5,0),0)+IFERROR(VLOOKUP($A28,'J7'!$B$6:$F$35,5,0),0)</f>
        <v>0</v>
      </c>
      <c r="L28" s="743">
        <f>IFERROR(VLOOKUP($A28,'J8'!$I$6:$M$35,5,0),0)+IFERROR(VLOOKUP($A28,'J8'!$B$6:$F$35,5,0),0)</f>
        <v>0</v>
      </c>
      <c r="M28" s="743">
        <f>IFERROR(VLOOKUP($A28,'J9'!$I$6:$M$35,5,0),0)+IFERROR(VLOOKUP($A28,'J9'!$B$6:$F$35,5,0),0)</f>
        <v>0</v>
      </c>
      <c r="N28" s="743">
        <f>IFERROR(VLOOKUP($A28,'J10'!$I$6:$M$35,5,0),0)+IFERROR(VLOOKUP($A28,'J10'!$B$6:$F$35,5,0),0)</f>
        <v>0</v>
      </c>
      <c r="O28" s="744">
        <f t="shared" si="0"/>
        <v>0</v>
      </c>
      <c r="P28" s="743">
        <f t="shared" si="1"/>
        <v>0</v>
      </c>
      <c r="Q28" s="749">
        <f t="shared" si="2"/>
        <v>19</v>
      </c>
    </row>
    <row r="29" spans="1:17" ht="12.75" x14ac:dyDescent="0.35">
      <c r="A29" s="7" t="s">
        <v>282</v>
      </c>
      <c r="B29" s="743" t="str">
        <f>IFERROR(VLOOKUP($A29,Liste_J!$C$7:$G$234,5,0),"-")</f>
        <v>F</v>
      </c>
      <c r="C29" s="743" t="str">
        <f>IFERROR(VLOOKUP($A29,Liste_J!$C$7:$G$234,4,0),"-")</f>
        <v>Chevannes</v>
      </c>
      <c r="D29" s="743">
        <f>IFERROR(VLOOKUP($A29,Liste_J!$C$7:$G$234,2,0),"-")</f>
        <v>15.5</v>
      </c>
      <c r="E29" s="743">
        <f>IFERROR(VLOOKUP($A29,'J1'!$I$6:$M$35,5,0),0)+IFERROR(VLOOKUP($A29,'J1'!$B$6:$F$35,5,0),0)</f>
        <v>0</v>
      </c>
      <c r="F29" s="743">
        <f>IFERROR(VLOOKUP($A29,'J2'!$I$6:$M$35,5,0),0)+IFERROR(VLOOKUP($A29,'J2'!$B$6:$F$35,5,0),0)</f>
        <v>0</v>
      </c>
      <c r="G29" s="743">
        <f>IFERROR(VLOOKUP($A29,'J3'!$I$6:$M$35,5,0),0)+IFERROR(VLOOKUP($A29,'J3'!$B$6:$F$35,5,0),0)</f>
        <v>0</v>
      </c>
      <c r="H29" s="743">
        <f>IFERROR(VLOOKUP($A29,'J4'!$I$6:$M$35,5,0),0)+IFERROR(VLOOKUP($A29,'J4'!$B$6:$F$35,5,0),0)</f>
        <v>0</v>
      </c>
      <c r="I29" s="743">
        <f>IFERROR(VLOOKUP($A29,'J5'!$I$6:$M$35,5,0),0)+IFERROR(VLOOKUP($A29,'J5'!$B$6:$F$35,5,0),0)</f>
        <v>0</v>
      </c>
      <c r="J29" s="743">
        <f>IFERROR(VLOOKUP($A29,'J6'!$I$6:$M$35,5,0),0)+IFERROR(VLOOKUP($A29,'J6'!$B$6:$F$35,5,0),0)</f>
        <v>0</v>
      </c>
      <c r="K29" s="743">
        <f>IFERROR(VLOOKUP($A29,'J7'!$I$6:$M$35,5,0),0)+IFERROR(VLOOKUP($A29,'J7'!$B$6:$F$35,5,0),0)</f>
        <v>0</v>
      </c>
      <c r="L29" s="743">
        <f>IFERROR(VLOOKUP($A29,'J8'!$I$6:$M$35,5,0),0)+IFERROR(VLOOKUP($A29,'J8'!$B$6:$F$35,5,0),0)</f>
        <v>0</v>
      </c>
      <c r="M29" s="743">
        <f>IFERROR(VLOOKUP($A29,'J9'!$I$6:$M$35,5,0),0)+IFERROR(VLOOKUP($A29,'J9'!$B$6:$F$35,5,0),0)</f>
        <v>0</v>
      </c>
      <c r="N29" s="743">
        <f>IFERROR(VLOOKUP($A29,'J10'!$I$6:$M$35,5,0),0)+IFERROR(VLOOKUP($A29,'J10'!$B$6:$F$35,5,0),0)</f>
        <v>0</v>
      </c>
      <c r="O29" s="744">
        <f t="shared" si="0"/>
        <v>0</v>
      </c>
      <c r="P29" s="743">
        <f t="shared" si="1"/>
        <v>0</v>
      </c>
      <c r="Q29" s="749">
        <f t="shared" si="2"/>
        <v>19</v>
      </c>
    </row>
    <row r="30" spans="1:17" ht="12.75" x14ac:dyDescent="0.35">
      <c r="A30" s="7" t="s">
        <v>222</v>
      </c>
      <c r="B30" s="743" t="str">
        <f>IFERROR(VLOOKUP($A30,Liste_J!$C$7:$G$234,5,0),"-")</f>
        <v>F</v>
      </c>
      <c r="C30" s="743" t="str">
        <f>IFERROR(VLOOKUP($A30,Liste_J!$C$7:$G$234,4,0),"-")</f>
        <v>Chevannes</v>
      </c>
      <c r="D30" s="743">
        <f>IFERROR(VLOOKUP($A30,Liste_J!$C$7:$G$234,2,0),"-")</f>
        <v>26</v>
      </c>
      <c r="E30" s="743">
        <f>IFERROR(VLOOKUP($A30,'J1'!$I$6:$M$35,5,0),0)+IFERROR(VLOOKUP($A30,'J1'!$B$6:$F$35,5,0),0)</f>
        <v>0</v>
      </c>
      <c r="F30" s="743">
        <f>IFERROR(VLOOKUP($A30,'J2'!$I$6:$M$35,5,0),0)+IFERROR(VLOOKUP($A30,'J2'!$B$6:$F$35,5,0),0)</f>
        <v>0</v>
      </c>
      <c r="G30" s="743">
        <f>IFERROR(VLOOKUP($A30,'J3'!$I$6:$M$35,5,0),0)+IFERROR(VLOOKUP($A30,'J3'!$B$6:$F$35,5,0),0)</f>
        <v>0</v>
      </c>
      <c r="H30" s="743">
        <f>IFERROR(VLOOKUP($A30,'J4'!$I$6:$M$35,5,0),0)+IFERROR(VLOOKUP($A30,'J4'!$B$6:$F$35,5,0),0)</f>
        <v>0</v>
      </c>
      <c r="I30" s="743">
        <f>IFERROR(VLOOKUP($A30,'J5'!$I$6:$M$35,5,0),0)+IFERROR(VLOOKUP($A30,'J5'!$B$6:$F$35,5,0),0)</f>
        <v>0</v>
      </c>
      <c r="J30" s="743">
        <f>IFERROR(VLOOKUP($A30,'J6'!$I$6:$M$35,5,0),0)+IFERROR(VLOOKUP($A30,'J6'!$B$6:$F$35,5,0),0)</f>
        <v>0</v>
      </c>
      <c r="K30" s="743">
        <f>IFERROR(VLOOKUP($A30,'J7'!$I$6:$M$35,5,0),0)+IFERROR(VLOOKUP($A30,'J7'!$B$6:$F$35,5,0),0)</f>
        <v>0</v>
      </c>
      <c r="L30" s="743">
        <f>IFERROR(VLOOKUP($A30,'J8'!$I$6:$M$35,5,0),0)+IFERROR(VLOOKUP($A30,'J8'!$B$6:$F$35,5,0),0)</f>
        <v>0</v>
      </c>
      <c r="M30" s="743">
        <f>IFERROR(VLOOKUP($A30,'J9'!$I$6:$M$35,5,0),0)+IFERROR(VLOOKUP($A30,'J9'!$B$6:$F$35,5,0),0)</f>
        <v>0</v>
      </c>
      <c r="N30" s="743">
        <f>IFERROR(VLOOKUP($A30,'J10'!$I$6:$M$35,5,0),0)+IFERROR(VLOOKUP($A30,'J10'!$B$6:$F$35,5,0),0)</f>
        <v>0</v>
      </c>
      <c r="O30" s="744">
        <f t="shared" si="0"/>
        <v>0</v>
      </c>
      <c r="P30" s="743">
        <f t="shared" si="1"/>
        <v>0</v>
      </c>
      <c r="Q30" s="749">
        <f t="shared" si="2"/>
        <v>19</v>
      </c>
    </row>
    <row r="31" spans="1:17" ht="12.75" x14ac:dyDescent="0.35">
      <c r="A31" s="7" t="s">
        <v>284</v>
      </c>
      <c r="B31" s="743" t="str">
        <f>IFERROR(VLOOKUP($A31,Liste_J!$C$7:$G$234,5,0),"-")</f>
        <v>F</v>
      </c>
      <c r="C31" s="743" t="str">
        <f>IFERROR(VLOOKUP($A31,Liste_J!$C$7:$G$234,4,0),"-")</f>
        <v>Chevannes</v>
      </c>
      <c r="D31" s="743">
        <f>IFERROR(VLOOKUP($A31,Liste_J!$C$7:$G$234,2,0),"-")</f>
        <v>24.3</v>
      </c>
      <c r="E31" s="743">
        <f>IFERROR(VLOOKUP($A31,'J1'!$I$6:$M$35,5,0),0)+IFERROR(VLOOKUP($A31,'J1'!$B$6:$F$35,5,0),0)</f>
        <v>0</v>
      </c>
      <c r="F31" s="743">
        <f>IFERROR(VLOOKUP($A31,'J2'!$I$6:$M$35,5,0),0)+IFERROR(VLOOKUP($A31,'J2'!$B$6:$F$35,5,0),0)</f>
        <v>0</v>
      </c>
      <c r="G31" s="743">
        <f>IFERROR(VLOOKUP($A31,'J3'!$I$6:$M$35,5,0),0)+IFERROR(VLOOKUP($A31,'J3'!$B$6:$F$35,5,0),0)</f>
        <v>0</v>
      </c>
      <c r="H31" s="743">
        <f>IFERROR(VLOOKUP($A31,'J4'!$I$6:$M$35,5,0),0)+IFERROR(VLOOKUP($A31,'J4'!$B$6:$F$35,5,0),0)</f>
        <v>0</v>
      </c>
      <c r="I31" s="743">
        <f>IFERROR(VLOOKUP($A31,'J5'!$I$6:$M$35,5,0),0)+IFERROR(VLOOKUP($A31,'J5'!$B$6:$F$35,5,0),0)</f>
        <v>0</v>
      </c>
      <c r="J31" s="743">
        <f>IFERROR(VLOOKUP($A31,'J6'!$I$6:$M$35,5,0),0)+IFERROR(VLOOKUP($A31,'J6'!$B$6:$F$35,5,0),0)</f>
        <v>0</v>
      </c>
      <c r="K31" s="743">
        <f>IFERROR(VLOOKUP($A31,'J7'!$I$6:$M$35,5,0),0)+IFERROR(VLOOKUP($A31,'J7'!$B$6:$F$35,5,0),0)</f>
        <v>0</v>
      </c>
      <c r="L31" s="743">
        <f>IFERROR(VLOOKUP($A31,'J8'!$I$6:$M$35,5,0),0)+IFERROR(VLOOKUP($A31,'J8'!$B$6:$F$35,5,0),0)</f>
        <v>0</v>
      </c>
      <c r="M31" s="743">
        <f>IFERROR(VLOOKUP($A31,'J9'!$I$6:$M$35,5,0),0)+IFERROR(VLOOKUP($A31,'J9'!$B$6:$F$35,5,0),0)</f>
        <v>0</v>
      </c>
      <c r="N31" s="743">
        <f>IFERROR(VLOOKUP($A31,'J10'!$I$6:$M$35,5,0),0)+IFERROR(VLOOKUP($A31,'J10'!$B$6:$F$35,5,0),0)</f>
        <v>0</v>
      </c>
      <c r="O31" s="744">
        <f t="shared" si="0"/>
        <v>0</v>
      </c>
      <c r="P31" s="743">
        <f t="shared" si="1"/>
        <v>0</v>
      </c>
      <c r="Q31" s="749">
        <f t="shared" si="2"/>
        <v>19</v>
      </c>
    </row>
    <row r="32" spans="1:17" ht="12.75" x14ac:dyDescent="0.35">
      <c r="A32" s="7" t="s">
        <v>218</v>
      </c>
      <c r="B32" s="743" t="str">
        <f>IFERROR(VLOOKUP($A32,Liste_J!$C$7:$G$234,5,0),"-")</f>
        <v>F</v>
      </c>
      <c r="C32" s="743" t="str">
        <f>IFERROR(VLOOKUP($A32,Liste_J!$C$7:$G$234,4,0),"-")</f>
        <v>Chevannes</v>
      </c>
      <c r="D32" s="743">
        <f>IFERROR(VLOOKUP($A32,Liste_J!$C$7:$G$234,2,0),"-")</f>
        <v>45</v>
      </c>
      <c r="E32" s="743">
        <f>IFERROR(VLOOKUP($A32,'J1'!$I$6:$M$35,5,0),0)+IFERROR(VLOOKUP($A32,'J1'!$B$6:$F$35,5,0),0)</f>
        <v>0</v>
      </c>
      <c r="F32" s="743">
        <f>IFERROR(VLOOKUP($A32,'J2'!$I$6:$M$35,5,0),0)+IFERROR(VLOOKUP($A32,'J2'!$B$6:$F$35,5,0),0)</f>
        <v>0</v>
      </c>
      <c r="G32" s="743">
        <f>IFERROR(VLOOKUP($A32,'J3'!$I$6:$M$35,5,0),0)+IFERROR(VLOOKUP($A32,'J3'!$B$6:$F$35,5,0),0)</f>
        <v>0</v>
      </c>
      <c r="H32" s="743">
        <f>IFERROR(VLOOKUP($A32,'J4'!$I$6:$M$35,5,0),0)+IFERROR(VLOOKUP($A32,'J4'!$B$6:$F$35,5,0),0)</f>
        <v>0</v>
      </c>
      <c r="I32" s="743">
        <f>IFERROR(VLOOKUP($A32,'J5'!$I$6:$M$35,5,0),0)+IFERROR(VLOOKUP($A32,'J5'!$B$6:$F$35,5,0),0)</f>
        <v>0</v>
      </c>
      <c r="J32" s="743">
        <f>IFERROR(VLOOKUP($A32,'J6'!$I$6:$M$35,5,0),0)+IFERROR(VLOOKUP($A32,'J6'!$B$6:$F$35,5,0),0)</f>
        <v>0</v>
      </c>
      <c r="K32" s="743">
        <f>IFERROR(VLOOKUP($A32,'J7'!$I$6:$M$35,5,0),0)+IFERROR(VLOOKUP($A32,'J7'!$B$6:$F$35,5,0),0)</f>
        <v>0</v>
      </c>
      <c r="L32" s="743">
        <f>IFERROR(VLOOKUP($A32,'J8'!$I$6:$M$35,5,0),0)+IFERROR(VLOOKUP($A32,'J8'!$B$6:$F$35,5,0),0)</f>
        <v>0</v>
      </c>
      <c r="M32" s="743">
        <f>IFERROR(VLOOKUP($A32,'J9'!$I$6:$M$35,5,0),0)+IFERROR(VLOOKUP($A32,'J9'!$B$6:$F$35,5,0),0)</f>
        <v>0</v>
      </c>
      <c r="N32" s="743">
        <f>IFERROR(VLOOKUP($A32,'J10'!$I$6:$M$35,5,0),0)+IFERROR(VLOOKUP($A32,'J10'!$B$6:$F$35,5,0),0)</f>
        <v>0</v>
      </c>
      <c r="O32" s="744">
        <f t="shared" si="0"/>
        <v>0</v>
      </c>
      <c r="P32" s="743">
        <f t="shared" si="1"/>
        <v>0</v>
      </c>
      <c r="Q32" s="749">
        <f t="shared" si="2"/>
        <v>19</v>
      </c>
    </row>
    <row r="33" spans="1:17" ht="12.75" x14ac:dyDescent="0.35">
      <c r="A33" s="7" t="s">
        <v>283</v>
      </c>
      <c r="B33" s="743" t="str">
        <f>IFERROR(VLOOKUP($A33,Liste_J!$C$7:$G$234,5,0),"-")</f>
        <v>F</v>
      </c>
      <c r="C33" s="743" t="str">
        <f>IFERROR(VLOOKUP($A33,Liste_J!$C$7:$G$234,4,0),"-")</f>
        <v>Chevannes</v>
      </c>
      <c r="D33" s="743">
        <f>IFERROR(VLOOKUP($A33,Liste_J!$C$7:$G$234,2,0),"-")</f>
        <v>32.5</v>
      </c>
      <c r="E33" s="743">
        <f>IFERROR(VLOOKUP($A33,'J1'!$I$6:$M$35,5,0),0)+IFERROR(VLOOKUP($A33,'J1'!$B$6:$F$35,5,0),0)</f>
        <v>0</v>
      </c>
      <c r="F33" s="743">
        <f>IFERROR(VLOOKUP($A33,'J2'!$I$6:$M$35,5,0),0)+IFERROR(VLOOKUP($A33,'J2'!$B$6:$F$35,5,0),0)</f>
        <v>0</v>
      </c>
      <c r="G33" s="743">
        <f>IFERROR(VLOOKUP($A33,'J3'!$I$6:$M$35,5,0),0)+IFERROR(VLOOKUP($A33,'J3'!$B$6:$F$35,5,0),0)</f>
        <v>0</v>
      </c>
      <c r="H33" s="743">
        <f>IFERROR(VLOOKUP($A33,'J4'!$I$6:$M$35,5,0),0)+IFERROR(VLOOKUP($A33,'J4'!$B$6:$F$35,5,0),0)</f>
        <v>0</v>
      </c>
      <c r="I33" s="743">
        <f>IFERROR(VLOOKUP($A33,'J5'!$I$6:$M$35,5,0),0)+IFERROR(VLOOKUP($A33,'J5'!$B$6:$F$35,5,0),0)</f>
        <v>0</v>
      </c>
      <c r="J33" s="743">
        <f>IFERROR(VLOOKUP($A33,'J6'!$I$6:$M$35,5,0),0)+IFERROR(VLOOKUP($A33,'J6'!$B$6:$F$35,5,0),0)</f>
        <v>0</v>
      </c>
      <c r="K33" s="743">
        <f>IFERROR(VLOOKUP($A33,'J7'!$I$6:$M$35,5,0),0)+IFERROR(VLOOKUP($A33,'J7'!$B$6:$F$35,5,0),0)</f>
        <v>0</v>
      </c>
      <c r="L33" s="743">
        <f>IFERROR(VLOOKUP($A33,'J8'!$I$6:$M$35,5,0),0)+IFERROR(VLOOKUP($A33,'J8'!$B$6:$F$35,5,0),0)</f>
        <v>0</v>
      </c>
      <c r="M33" s="743">
        <f>IFERROR(VLOOKUP($A33,'J9'!$I$6:$M$35,5,0),0)+IFERROR(VLOOKUP($A33,'J9'!$B$6:$F$35,5,0),0)</f>
        <v>0</v>
      </c>
      <c r="N33" s="743">
        <f>IFERROR(VLOOKUP($A33,'J10'!$I$6:$M$35,5,0),0)+IFERROR(VLOOKUP($A33,'J10'!$B$6:$F$35,5,0),0)</f>
        <v>0</v>
      </c>
      <c r="O33" s="744">
        <f t="shared" si="0"/>
        <v>0</v>
      </c>
      <c r="P33" s="743">
        <f t="shared" si="1"/>
        <v>0</v>
      </c>
      <c r="Q33" s="749">
        <f t="shared" si="2"/>
        <v>19</v>
      </c>
    </row>
    <row r="34" spans="1:17" ht="12.75" x14ac:dyDescent="0.35">
      <c r="A34" s="7" t="s">
        <v>74</v>
      </c>
      <c r="B34" s="743" t="str">
        <f>IFERROR(VLOOKUP($A34,Liste_J!$C$7:$G$234,5,0),"-")</f>
        <v>F</v>
      </c>
      <c r="C34" s="743" t="str">
        <f>IFERROR(VLOOKUP($A34,Liste_J!$C$7:$G$234,4,0),"-")</f>
        <v>Chevry</v>
      </c>
      <c r="D34" s="743">
        <f>IFERROR(VLOOKUP($A34,Liste_J!$C$7:$G$234,2,0),"-")</f>
        <v>28.6</v>
      </c>
      <c r="E34" s="743">
        <f>IFERROR(VLOOKUP($A34,'J1'!$I$6:$M$35,5,0),0)+IFERROR(VLOOKUP($A34,'J1'!$B$6:$F$35,5,0),0)</f>
        <v>0</v>
      </c>
      <c r="F34" s="743">
        <f>IFERROR(VLOOKUP($A34,'J2'!$I$6:$M$35,5,0),0)+IFERROR(VLOOKUP($A34,'J2'!$B$6:$F$35,5,0),0)</f>
        <v>0</v>
      </c>
      <c r="G34" s="743">
        <f>IFERROR(VLOOKUP($A34,'J3'!$I$6:$M$35,5,0),0)+IFERROR(VLOOKUP($A34,'J3'!$B$6:$F$35,5,0),0)</f>
        <v>0</v>
      </c>
      <c r="H34" s="743">
        <f>IFERROR(VLOOKUP($A34,'J4'!$I$6:$M$35,5,0),0)+IFERROR(VLOOKUP($A34,'J4'!$B$6:$F$35,5,0),0)</f>
        <v>0</v>
      </c>
      <c r="I34" s="743">
        <f>IFERROR(VLOOKUP($A34,'J5'!$I$6:$M$35,5,0),0)+IFERROR(VLOOKUP($A34,'J5'!$B$6:$F$35,5,0),0)</f>
        <v>0</v>
      </c>
      <c r="J34" s="743">
        <f>IFERROR(VLOOKUP($A34,'J6'!$I$6:$M$35,5,0),0)+IFERROR(VLOOKUP($A34,'J6'!$B$6:$F$35,5,0),0)</f>
        <v>0</v>
      </c>
      <c r="K34" s="743">
        <f>IFERROR(VLOOKUP($A34,'J7'!$I$6:$M$35,5,0),0)+IFERROR(VLOOKUP($A34,'J7'!$B$6:$F$35,5,0),0)</f>
        <v>0</v>
      </c>
      <c r="L34" s="743">
        <f>IFERROR(VLOOKUP($A34,'J8'!$I$6:$M$35,5,0),0)+IFERROR(VLOOKUP($A34,'J8'!$B$6:$F$35,5,0),0)</f>
        <v>0</v>
      </c>
      <c r="M34" s="743">
        <f>IFERROR(VLOOKUP($A34,'J9'!$I$6:$M$35,5,0),0)+IFERROR(VLOOKUP($A34,'J9'!$B$6:$F$35,5,0),0)</f>
        <v>0</v>
      </c>
      <c r="N34" s="743">
        <f>IFERROR(VLOOKUP($A34,'J10'!$I$6:$M$35,5,0),0)+IFERROR(VLOOKUP($A34,'J10'!$B$6:$F$35,5,0),0)</f>
        <v>0</v>
      </c>
      <c r="O34" s="744">
        <f t="shared" si="0"/>
        <v>0</v>
      </c>
      <c r="P34" s="743">
        <f t="shared" si="1"/>
        <v>0</v>
      </c>
      <c r="Q34" s="749">
        <f t="shared" si="2"/>
        <v>19</v>
      </c>
    </row>
    <row r="35" spans="1:17" ht="12.75" x14ac:dyDescent="0.35">
      <c r="A35" s="7" t="s">
        <v>169</v>
      </c>
      <c r="B35" s="743" t="str">
        <f>IFERROR(VLOOKUP($A35,Liste_J!$C$7:$G$234,5,0),"-")</f>
        <v>F</v>
      </c>
      <c r="C35" s="743" t="str">
        <f>IFERROR(VLOOKUP($A35,Liste_J!$C$7:$G$234,4,0),"-")</f>
        <v>Réveillon</v>
      </c>
      <c r="D35" s="743">
        <f>IFERROR(VLOOKUP($A35,Liste_J!$C$7:$G$234,2,0),"-")</f>
        <v>21.9</v>
      </c>
      <c r="E35" s="743">
        <f>IFERROR(VLOOKUP($A35,'J1'!$I$6:$M$35,5,0),0)+IFERROR(VLOOKUP($A35,'J1'!$B$6:$F$35,5,0),0)</f>
        <v>0</v>
      </c>
      <c r="F35" s="743">
        <f>IFERROR(VLOOKUP($A35,'J2'!$I$6:$M$35,5,0),0)+IFERROR(VLOOKUP($A35,'J2'!$B$6:$F$35,5,0),0)</f>
        <v>0</v>
      </c>
      <c r="G35" s="743">
        <f>IFERROR(VLOOKUP($A35,'J3'!$I$6:$M$35,5,0),0)+IFERROR(VLOOKUP($A35,'J3'!$B$6:$F$35,5,0),0)</f>
        <v>0</v>
      </c>
      <c r="H35" s="743">
        <f>IFERROR(VLOOKUP($A35,'J4'!$I$6:$M$35,5,0),0)+IFERROR(VLOOKUP($A35,'J4'!$B$6:$F$35,5,0),0)</f>
        <v>0</v>
      </c>
      <c r="I35" s="743">
        <f>IFERROR(VLOOKUP($A35,'J5'!$I$6:$M$35,5,0),0)+IFERROR(VLOOKUP($A35,'J5'!$B$6:$F$35,5,0),0)</f>
        <v>0</v>
      </c>
      <c r="J35" s="743">
        <f>IFERROR(VLOOKUP($A35,'J6'!$I$6:$M$35,5,0),0)+IFERROR(VLOOKUP($A35,'J6'!$B$6:$F$35,5,0),0)</f>
        <v>0</v>
      </c>
      <c r="K35" s="743">
        <f>IFERROR(VLOOKUP($A35,'J7'!$I$6:$M$35,5,0),0)+IFERROR(VLOOKUP($A35,'J7'!$B$6:$F$35,5,0),0)</f>
        <v>0</v>
      </c>
      <c r="L35" s="743">
        <f>IFERROR(VLOOKUP($A35,'J8'!$I$6:$M$35,5,0),0)+IFERROR(VLOOKUP($A35,'J8'!$B$6:$F$35,5,0),0)</f>
        <v>0</v>
      </c>
      <c r="M35" s="743">
        <f>IFERROR(VLOOKUP($A35,'J9'!$I$6:$M$35,5,0),0)+IFERROR(VLOOKUP($A35,'J9'!$B$6:$F$35,5,0),0)</f>
        <v>0</v>
      </c>
      <c r="N35" s="743">
        <f>IFERROR(VLOOKUP($A35,'J10'!$I$6:$M$35,5,0),0)+IFERROR(VLOOKUP($A35,'J10'!$B$6:$F$35,5,0),0)</f>
        <v>0</v>
      </c>
      <c r="O35" s="744">
        <f t="shared" si="0"/>
        <v>0</v>
      </c>
      <c r="P35" s="743">
        <f t="shared" si="1"/>
        <v>0</v>
      </c>
      <c r="Q35" s="749">
        <f t="shared" si="2"/>
        <v>19</v>
      </c>
    </row>
    <row r="36" spans="1:17" ht="12.75" x14ac:dyDescent="0.35">
      <c r="A36" s="7" t="s">
        <v>221</v>
      </c>
      <c r="B36" s="743" t="str">
        <f>IFERROR(VLOOKUP($A36,Liste_J!$C$7:$G$234,5,0),"-")</f>
        <v>F</v>
      </c>
      <c r="C36" s="743" t="str">
        <f>IFERROR(VLOOKUP($A36,Liste_J!$C$7:$G$234,4,0),"-")</f>
        <v>Réveillon</v>
      </c>
      <c r="D36" s="743">
        <f>IFERROR(VLOOKUP($A36,Liste_J!$C$7:$G$234,2,0),"-")</f>
        <v>23.2</v>
      </c>
      <c r="E36" s="743">
        <f>IFERROR(VLOOKUP($A36,'J1'!$I$6:$M$35,5,0),0)+IFERROR(VLOOKUP($A36,'J1'!$B$6:$F$35,5,0),0)</f>
        <v>0</v>
      </c>
      <c r="F36" s="743">
        <f>IFERROR(VLOOKUP($A36,'J2'!$I$6:$M$35,5,0),0)+IFERROR(VLOOKUP($A36,'J2'!$B$6:$F$35,5,0),0)</f>
        <v>0</v>
      </c>
      <c r="G36" s="743">
        <f>IFERROR(VLOOKUP($A36,'J3'!$I$6:$M$35,5,0),0)+IFERROR(VLOOKUP($A36,'J3'!$B$6:$F$35,5,0),0)</f>
        <v>0</v>
      </c>
      <c r="H36" s="743">
        <f>IFERROR(VLOOKUP($A36,'J4'!$I$6:$M$35,5,0),0)+IFERROR(VLOOKUP($A36,'J4'!$B$6:$F$35,5,0),0)</f>
        <v>0</v>
      </c>
      <c r="I36" s="743">
        <f>IFERROR(VLOOKUP($A36,'J5'!$I$6:$M$35,5,0),0)+IFERROR(VLOOKUP($A36,'J5'!$B$6:$F$35,5,0),0)</f>
        <v>0</v>
      </c>
      <c r="J36" s="743">
        <f>IFERROR(VLOOKUP($A36,'J6'!$I$6:$M$35,5,0),0)+IFERROR(VLOOKUP($A36,'J6'!$B$6:$F$35,5,0),0)</f>
        <v>0</v>
      </c>
      <c r="K36" s="743">
        <f>IFERROR(VLOOKUP($A36,'J7'!$I$6:$M$35,5,0),0)+IFERROR(VLOOKUP($A36,'J7'!$B$6:$F$35,5,0),0)</f>
        <v>0</v>
      </c>
      <c r="L36" s="743">
        <f>IFERROR(VLOOKUP($A36,'J8'!$I$6:$M$35,5,0),0)+IFERROR(VLOOKUP($A36,'J8'!$B$6:$F$35,5,0),0)</f>
        <v>0</v>
      </c>
      <c r="M36" s="743">
        <f>IFERROR(VLOOKUP($A36,'J9'!$I$6:$M$35,5,0),0)+IFERROR(VLOOKUP($A36,'J9'!$B$6:$F$35,5,0),0)</f>
        <v>0</v>
      </c>
      <c r="N36" s="743">
        <f>IFERROR(VLOOKUP($A36,'J10'!$I$6:$M$35,5,0),0)+IFERROR(VLOOKUP($A36,'J10'!$B$6:$F$35,5,0),0)</f>
        <v>0</v>
      </c>
      <c r="O36" s="744">
        <f t="shared" si="0"/>
        <v>0</v>
      </c>
      <c r="P36" s="743">
        <f t="shared" si="1"/>
        <v>0</v>
      </c>
      <c r="Q36" s="749">
        <f t="shared" si="2"/>
        <v>19</v>
      </c>
    </row>
    <row r="37" spans="1:17" ht="12.75" x14ac:dyDescent="0.35">
      <c r="A37" s="7" t="s">
        <v>447</v>
      </c>
      <c r="B37" s="743" t="str">
        <f>IFERROR(VLOOKUP($A37,Liste_J!$C$7:$G$234,5,0),"-")</f>
        <v>F</v>
      </c>
      <c r="C37" s="743" t="str">
        <f>IFERROR(VLOOKUP($A37,Liste_J!$C$7:$G$234,4,0),"-")</f>
        <v>-</v>
      </c>
      <c r="D37" s="743">
        <f>IFERROR(VLOOKUP($A37,Liste_J!$C$7:$G$234,2,0),"-")</f>
        <v>28.8</v>
      </c>
      <c r="E37" s="743">
        <f>IFERROR(VLOOKUP($A37,'J1'!$I$6:$M$35,5,0),0)+IFERROR(VLOOKUP($A37,'J1'!$B$6:$F$35,5,0),0)</f>
        <v>0</v>
      </c>
      <c r="F37" s="743">
        <f>IFERROR(VLOOKUP($A37,'J2'!$I$6:$M$35,5,0),0)+IFERROR(VLOOKUP($A37,'J2'!$B$6:$F$35,5,0),0)</f>
        <v>0</v>
      </c>
      <c r="G37" s="743">
        <f>IFERROR(VLOOKUP($A37,'J3'!$I$6:$M$35,5,0),0)+IFERROR(VLOOKUP($A37,'J3'!$B$6:$F$35,5,0),0)</f>
        <v>0</v>
      </c>
      <c r="H37" s="743">
        <f>IFERROR(VLOOKUP($A37,'J4'!$I$6:$M$35,5,0),0)+IFERROR(VLOOKUP($A37,'J4'!$B$6:$F$35,5,0),0)</f>
        <v>0</v>
      </c>
      <c r="I37" s="743">
        <f>IFERROR(VLOOKUP($A37,'J5'!$I$6:$M$35,5,0),0)+IFERROR(VLOOKUP($A37,'J5'!$B$6:$F$35,5,0),0)</f>
        <v>0</v>
      </c>
      <c r="J37" s="743">
        <f>IFERROR(VLOOKUP($A37,'J6'!$I$6:$M$35,5,0),0)+IFERROR(VLOOKUP($A37,'J6'!$B$6:$F$35,5,0),0)</f>
        <v>0</v>
      </c>
      <c r="K37" s="743">
        <f>IFERROR(VLOOKUP($A37,'J7'!$I$6:$M$35,5,0),0)+IFERROR(VLOOKUP($A37,'J7'!$B$6:$F$35,5,0),0)</f>
        <v>0</v>
      </c>
      <c r="L37" s="743">
        <f>IFERROR(VLOOKUP($A37,'J8'!$I$6:$M$35,5,0),0)+IFERROR(VLOOKUP($A37,'J8'!$B$6:$F$35,5,0),0)</f>
        <v>0</v>
      </c>
      <c r="M37" s="743">
        <f>IFERROR(VLOOKUP($A37,'J9'!$I$6:$M$35,5,0),0)+IFERROR(VLOOKUP($A37,'J9'!$B$6:$F$35,5,0),0)</f>
        <v>0</v>
      </c>
      <c r="N37" s="743">
        <f>IFERROR(VLOOKUP($A37,'J10'!$I$6:$M$35,5,0),0)+IFERROR(VLOOKUP($A37,'J10'!$B$6:$F$35,5,0),0)</f>
        <v>0</v>
      </c>
      <c r="O37" s="744">
        <f t="shared" si="0"/>
        <v>0</v>
      </c>
      <c r="P37" s="743">
        <f t="shared" si="1"/>
        <v>0</v>
      </c>
      <c r="Q37" s="749">
        <f t="shared" si="2"/>
        <v>19</v>
      </c>
    </row>
    <row r="38" spans="1:17" ht="12.75" x14ac:dyDescent="0.35">
      <c r="A38" s="7"/>
      <c r="B38" s="743"/>
      <c r="C38" s="743"/>
      <c r="D38" s="743"/>
      <c r="E38" s="743"/>
      <c r="F38" s="743"/>
      <c r="G38" s="743"/>
      <c r="H38" s="743"/>
      <c r="I38" s="743"/>
      <c r="J38" s="743"/>
      <c r="K38" s="743"/>
      <c r="L38" s="743"/>
      <c r="M38" s="743"/>
      <c r="N38" s="743"/>
      <c r="O38" s="744"/>
      <c r="P38" s="743"/>
      <c r="Q38" s="749"/>
    </row>
    <row r="39" spans="1:17" ht="12.75" x14ac:dyDescent="0.35">
      <c r="A39" s="7"/>
      <c r="B39" s="743"/>
      <c r="C39" s="743"/>
      <c r="D39" s="743"/>
      <c r="E39" s="743"/>
      <c r="F39" s="743"/>
      <c r="G39" s="743"/>
      <c r="H39" s="743"/>
      <c r="I39" s="743"/>
      <c r="J39" s="743"/>
      <c r="K39" s="743"/>
      <c r="L39" s="743"/>
      <c r="M39" s="743"/>
      <c r="N39" s="743"/>
      <c r="O39" s="744"/>
      <c r="P39" s="743"/>
      <c r="Q39" s="749"/>
    </row>
    <row r="40" spans="1:17" ht="12.75" x14ac:dyDescent="0.35">
      <c r="A40" s="7"/>
      <c r="B40" s="743"/>
      <c r="C40" s="743"/>
      <c r="D40" s="743"/>
      <c r="E40" s="743"/>
      <c r="F40" s="743"/>
      <c r="G40" s="743"/>
      <c r="H40" s="743"/>
      <c r="I40" s="743"/>
      <c r="J40" s="743"/>
      <c r="K40" s="743"/>
      <c r="L40" s="743"/>
      <c r="M40" s="743"/>
      <c r="N40" s="743"/>
      <c r="O40" s="744"/>
      <c r="P40" s="743"/>
      <c r="Q40" s="749"/>
    </row>
    <row r="41" spans="1:17" ht="12.75" x14ac:dyDescent="0.35">
      <c r="A41" s="7"/>
      <c r="B41" s="743"/>
      <c r="C41" s="743"/>
      <c r="D41" s="743"/>
      <c r="E41" s="743"/>
      <c r="F41" s="743"/>
      <c r="G41" s="743"/>
      <c r="H41" s="743"/>
      <c r="I41" s="743"/>
      <c r="J41" s="743"/>
      <c r="K41" s="743"/>
      <c r="L41" s="743"/>
      <c r="M41" s="743"/>
      <c r="N41" s="743"/>
      <c r="O41" s="744"/>
      <c r="P41" s="743"/>
      <c r="Q41" s="749"/>
    </row>
    <row r="42" spans="1:17" ht="12.75" x14ac:dyDescent="0.35">
      <c r="A42" s="7"/>
      <c r="B42" s="743"/>
      <c r="C42" s="743"/>
      <c r="D42" s="743"/>
      <c r="E42" s="743"/>
      <c r="F42" s="743"/>
      <c r="G42" s="743"/>
      <c r="H42" s="743"/>
      <c r="I42" s="743"/>
      <c r="J42" s="743"/>
      <c r="K42" s="743"/>
      <c r="L42" s="743"/>
      <c r="M42" s="743"/>
      <c r="N42" s="743"/>
      <c r="O42" s="744"/>
      <c r="P42" s="743"/>
      <c r="Q42" s="749"/>
    </row>
    <row r="43" spans="1:17" ht="12.75" x14ac:dyDescent="0.35">
      <c r="A43" s="7"/>
      <c r="B43" s="743"/>
      <c r="C43" s="743"/>
      <c r="D43" s="743"/>
      <c r="E43" s="743"/>
      <c r="F43" s="743"/>
      <c r="G43" s="743"/>
      <c r="H43" s="743"/>
      <c r="I43" s="743"/>
      <c r="J43" s="743"/>
      <c r="K43" s="743"/>
      <c r="L43" s="743"/>
      <c r="M43" s="743"/>
      <c r="N43" s="743"/>
      <c r="O43" s="744"/>
      <c r="P43" s="743"/>
      <c r="Q43" s="749"/>
    </row>
    <row r="44" spans="1:17" ht="12.75" x14ac:dyDescent="0.35">
      <c r="A44" s="7"/>
      <c r="B44" s="743"/>
      <c r="C44" s="743"/>
      <c r="D44" s="743"/>
      <c r="E44" s="743"/>
      <c r="F44" s="743"/>
      <c r="G44" s="743"/>
      <c r="H44" s="743"/>
      <c r="I44" s="743"/>
      <c r="J44" s="743"/>
      <c r="K44" s="743"/>
      <c r="L44" s="743"/>
      <c r="M44" s="743"/>
      <c r="N44" s="743"/>
      <c r="O44" s="744"/>
      <c r="P44" s="743"/>
      <c r="Q44" s="749"/>
    </row>
    <row r="45" spans="1:17" ht="12.75" x14ac:dyDescent="0.35">
      <c r="A45" s="7"/>
      <c r="B45" s="743"/>
      <c r="C45" s="743"/>
      <c r="D45" s="743"/>
      <c r="E45" s="743"/>
      <c r="F45" s="743"/>
      <c r="G45" s="743"/>
      <c r="H45" s="743"/>
      <c r="I45" s="743"/>
      <c r="J45" s="743"/>
      <c r="K45" s="743"/>
      <c r="L45" s="743"/>
      <c r="M45" s="743"/>
      <c r="N45" s="743"/>
      <c r="O45" s="744"/>
      <c r="P45" s="743"/>
      <c r="Q45" s="749"/>
    </row>
    <row r="46" spans="1:17" ht="12.75" x14ac:dyDescent="0.35">
      <c r="A46" s="7"/>
      <c r="B46" s="743"/>
      <c r="C46" s="743"/>
      <c r="D46" s="743"/>
      <c r="E46" s="743"/>
      <c r="F46" s="743"/>
      <c r="G46" s="743"/>
      <c r="H46" s="743"/>
      <c r="I46" s="743"/>
      <c r="J46" s="743"/>
      <c r="K46" s="743"/>
      <c r="L46" s="743"/>
      <c r="M46" s="743"/>
      <c r="N46" s="743"/>
      <c r="O46" s="744"/>
      <c r="P46" s="743"/>
      <c r="Q46" s="749"/>
    </row>
    <row r="47" spans="1:17" ht="12.75" x14ac:dyDescent="0.35">
      <c r="A47" s="7"/>
      <c r="B47" s="743"/>
      <c r="C47" s="743"/>
      <c r="D47" s="743"/>
      <c r="E47" s="743"/>
      <c r="F47" s="743"/>
      <c r="G47" s="743"/>
      <c r="H47" s="743"/>
      <c r="I47" s="743"/>
      <c r="J47" s="743"/>
      <c r="K47" s="743"/>
      <c r="L47" s="743"/>
      <c r="M47" s="743"/>
      <c r="N47" s="743"/>
      <c r="O47" s="744"/>
      <c r="P47" s="743"/>
      <c r="Q47" s="749"/>
    </row>
    <row r="48" spans="1:17" ht="12.75" x14ac:dyDescent="0.35">
      <c r="A48" s="7"/>
      <c r="B48" s="743"/>
      <c r="C48" s="743"/>
      <c r="D48" s="743"/>
      <c r="E48" s="743"/>
      <c r="F48" s="743"/>
      <c r="G48" s="743"/>
      <c r="H48" s="743"/>
      <c r="I48" s="743"/>
      <c r="J48" s="743"/>
      <c r="K48" s="743"/>
      <c r="L48" s="743"/>
      <c r="M48" s="743"/>
      <c r="N48" s="743"/>
      <c r="O48" s="744"/>
      <c r="P48" s="743"/>
      <c r="Q48" s="749"/>
    </row>
    <row r="49" spans="1:17" ht="12.75" x14ac:dyDescent="0.35">
      <c r="A49" s="7"/>
      <c r="B49" s="743"/>
      <c r="C49" s="743"/>
      <c r="D49" s="743"/>
      <c r="E49" s="743"/>
      <c r="F49" s="743"/>
      <c r="G49" s="743"/>
      <c r="H49" s="743"/>
      <c r="I49" s="743"/>
      <c r="J49" s="743"/>
      <c r="K49" s="743"/>
      <c r="L49" s="743"/>
      <c r="M49" s="743"/>
      <c r="N49" s="743"/>
      <c r="O49" s="744"/>
      <c r="P49" s="743"/>
      <c r="Q49" s="749"/>
    </row>
    <row r="50" spans="1:17" ht="12.75" x14ac:dyDescent="0.35">
      <c r="A50" s="7"/>
      <c r="B50" s="743"/>
      <c r="C50" s="743"/>
      <c r="D50" s="743"/>
      <c r="E50" s="743"/>
      <c r="F50" s="743"/>
      <c r="G50" s="743"/>
      <c r="H50" s="743"/>
      <c r="I50" s="743"/>
      <c r="J50" s="743"/>
      <c r="K50" s="743"/>
      <c r="L50" s="743"/>
      <c r="M50" s="743"/>
      <c r="N50" s="743"/>
      <c r="O50" s="744"/>
      <c r="P50" s="743"/>
      <c r="Q50" s="749"/>
    </row>
    <row r="51" spans="1:17" ht="12.75" x14ac:dyDescent="0.35">
      <c r="A51" s="7"/>
      <c r="B51" s="743"/>
      <c r="C51" s="743"/>
      <c r="D51" s="743"/>
      <c r="E51" s="743"/>
      <c r="F51" s="743"/>
      <c r="G51" s="743"/>
      <c r="H51" s="743"/>
      <c r="I51" s="743"/>
      <c r="J51" s="743"/>
      <c r="K51" s="743"/>
      <c r="L51" s="743"/>
      <c r="M51" s="743"/>
      <c r="N51" s="743"/>
      <c r="O51" s="744"/>
      <c r="P51" s="743"/>
      <c r="Q51" s="749"/>
    </row>
    <row r="52" spans="1:17" ht="12.75" x14ac:dyDescent="0.35">
      <c r="A52" s="7"/>
      <c r="B52" s="743"/>
      <c r="C52" s="743"/>
      <c r="D52" s="743"/>
      <c r="E52" s="743"/>
      <c r="F52" s="743"/>
      <c r="G52" s="743"/>
      <c r="H52" s="743"/>
      <c r="I52" s="743"/>
      <c r="J52" s="743"/>
      <c r="K52" s="743"/>
      <c r="L52" s="743"/>
      <c r="M52" s="743"/>
      <c r="N52" s="743"/>
      <c r="O52" s="744"/>
      <c r="P52" s="743"/>
      <c r="Q52" s="749"/>
    </row>
    <row r="53" spans="1:17" ht="12.75" x14ac:dyDescent="0.35">
      <c r="A53" s="7"/>
      <c r="B53" s="743"/>
      <c r="C53" s="743"/>
      <c r="D53" s="743"/>
      <c r="E53" s="743"/>
      <c r="F53" s="743"/>
      <c r="G53" s="743"/>
      <c r="H53" s="743"/>
      <c r="I53" s="743"/>
      <c r="J53" s="743"/>
      <c r="K53" s="743"/>
      <c r="L53" s="743"/>
      <c r="M53" s="743"/>
      <c r="N53" s="743"/>
      <c r="O53" s="744"/>
      <c r="P53" s="743"/>
      <c r="Q53" s="749"/>
    </row>
    <row r="54" spans="1:17" ht="12.75" x14ac:dyDescent="0.35">
      <c r="A54" s="7"/>
      <c r="B54" s="743"/>
      <c r="C54" s="743"/>
      <c r="D54" s="743"/>
      <c r="E54" s="743"/>
      <c r="F54" s="743"/>
      <c r="G54" s="743"/>
      <c r="H54" s="743"/>
      <c r="I54" s="743"/>
      <c r="J54" s="743"/>
      <c r="K54" s="743"/>
      <c r="L54" s="743"/>
      <c r="M54" s="743"/>
      <c r="N54" s="743"/>
      <c r="O54" s="744"/>
      <c r="P54" s="743"/>
      <c r="Q54" s="749"/>
    </row>
    <row r="55" spans="1:17" ht="12.75" x14ac:dyDescent="0.35">
      <c r="A55" s="7"/>
      <c r="B55" s="743"/>
      <c r="C55" s="743"/>
      <c r="D55" s="743"/>
      <c r="E55" s="743"/>
      <c r="F55" s="743"/>
      <c r="G55" s="743"/>
      <c r="H55" s="743"/>
      <c r="I55" s="743"/>
      <c r="J55" s="743"/>
      <c r="K55" s="743"/>
      <c r="L55" s="743"/>
      <c r="M55" s="743"/>
      <c r="N55" s="743"/>
      <c r="O55" s="744"/>
      <c r="P55" s="743"/>
      <c r="Q55" s="749"/>
    </row>
    <row r="56" spans="1:17" ht="12.75" x14ac:dyDescent="0.35">
      <c r="A56" s="7"/>
      <c r="B56" s="743"/>
      <c r="C56" s="743"/>
      <c r="D56" s="743"/>
      <c r="E56" s="743"/>
      <c r="F56" s="743"/>
      <c r="G56" s="743"/>
      <c r="H56" s="743"/>
      <c r="I56" s="743"/>
      <c r="J56" s="743"/>
      <c r="K56" s="743"/>
      <c r="L56" s="743"/>
      <c r="M56" s="743"/>
      <c r="N56" s="743"/>
      <c r="O56" s="744"/>
      <c r="P56" s="743"/>
      <c r="Q56" s="749"/>
    </row>
    <row r="57" spans="1:17" ht="12.75" x14ac:dyDescent="0.35">
      <c r="A57" s="7"/>
      <c r="B57" s="743"/>
      <c r="C57" s="743"/>
      <c r="D57" s="743"/>
      <c r="E57" s="743"/>
      <c r="F57" s="743"/>
      <c r="G57" s="743"/>
      <c r="H57" s="743"/>
      <c r="I57" s="743"/>
      <c r="J57" s="743"/>
      <c r="K57" s="743"/>
      <c r="L57" s="743"/>
      <c r="M57" s="743"/>
      <c r="N57" s="743"/>
      <c r="O57" s="744"/>
      <c r="P57" s="743"/>
      <c r="Q57" s="749"/>
    </row>
    <row r="58" spans="1:17" ht="12.75" x14ac:dyDescent="0.35">
      <c r="A58" s="7"/>
      <c r="B58" s="743"/>
      <c r="C58" s="743"/>
      <c r="D58" s="743"/>
      <c r="E58" s="743"/>
      <c r="F58" s="743"/>
      <c r="G58" s="743"/>
      <c r="H58" s="743"/>
      <c r="I58" s="743"/>
      <c r="J58" s="743"/>
      <c r="K58" s="743"/>
      <c r="L58" s="743"/>
      <c r="M58" s="743"/>
      <c r="N58" s="743"/>
      <c r="O58" s="744"/>
      <c r="P58" s="743"/>
      <c r="Q58" s="749"/>
    </row>
    <row r="59" spans="1:17" ht="12.75" x14ac:dyDescent="0.35">
      <c r="A59" s="7"/>
      <c r="B59" s="743"/>
      <c r="C59" s="743"/>
      <c r="D59" s="743"/>
      <c r="E59" s="743"/>
      <c r="F59" s="743"/>
      <c r="G59" s="743"/>
      <c r="H59" s="743"/>
      <c r="I59" s="743"/>
      <c r="J59" s="743"/>
      <c r="K59" s="743"/>
      <c r="L59" s="743"/>
      <c r="M59" s="743"/>
      <c r="N59" s="743"/>
      <c r="O59" s="744"/>
      <c r="P59" s="743"/>
      <c r="Q59" s="749"/>
    </row>
    <row r="60" spans="1:17" thickBot="1" x14ac:dyDescent="0.4">
      <c r="A60" s="745"/>
      <c r="B60" s="740"/>
      <c r="C60" s="740"/>
      <c r="D60" s="740"/>
      <c r="E60" s="740"/>
      <c r="F60" s="740"/>
      <c r="G60" s="740"/>
      <c r="H60" s="740"/>
      <c r="I60" s="740"/>
      <c r="J60" s="740"/>
      <c r="K60" s="740"/>
      <c r="L60" s="740"/>
      <c r="M60" s="740"/>
      <c r="N60" s="740"/>
      <c r="O60" s="746"/>
      <c r="P60" s="740"/>
      <c r="Q60" s="741"/>
    </row>
    <row r="61" spans="1:17" ht="12.75" x14ac:dyDescent="0.3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40"/>
      <c r="P61" s="34"/>
      <c r="Q61" s="34"/>
    </row>
    <row r="62" spans="1:17" ht="12.75" x14ac:dyDescent="0.35"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</row>
    <row r="63" spans="1:17" ht="12.75" x14ac:dyDescent="0.35"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</row>
    <row r="64" spans="1:17" ht="12.75" x14ac:dyDescent="0.35">
      <c r="A64" s="25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</row>
    <row r="65" spans="1:17" ht="12.75" x14ac:dyDescent="0.3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</row>
    <row r="66" spans="1:17" ht="12.75" x14ac:dyDescent="0.35">
      <c r="A66" s="25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</row>
    <row r="67" spans="1:17" ht="12.75" x14ac:dyDescent="0.35">
      <c r="A67" s="25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</row>
    <row r="68" spans="1:17" ht="12.75" x14ac:dyDescent="0.35">
      <c r="A68" s="25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</row>
    <row r="69" spans="1:17" ht="12.75" x14ac:dyDescent="0.35">
      <c r="A69" s="25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</row>
    <row r="70" spans="1:17" ht="12.75" x14ac:dyDescent="0.35">
      <c r="A70" s="25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</row>
    <row r="71" spans="1:17" ht="12.75" x14ac:dyDescent="0.35">
      <c r="A71" s="25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</row>
    <row r="72" spans="1:17" ht="12.75" x14ac:dyDescent="0.35">
      <c r="A72" s="25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</row>
    <row r="73" spans="1:17" ht="12.75" x14ac:dyDescent="0.35">
      <c r="A73" s="25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</row>
    <row r="74" spans="1:17" ht="12.75" x14ac:dyDescent="0.35">
      <c r="A74" s="25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</row>
    <row r="75" spans="1:17" ht="12.75" x14ac:dyDescent="0.35">
      <c r="A75" s="25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</row>
    <row r="76" spans="1:17" ht="12.75" x14ac:dyDescent="0.35"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</row>
    <row r="77" spans="1:17" ht="12.75" x14ac:dyDescent="0.35"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</row>
    <row r="78" spans="1:17" ht="12.75" x14ac:dyDescent="0.35"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</row>
    <row r="79" spans="1:17" ht="12.75" x14ac:dyDescent="0.35"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</row>
    <row r="80" spans="1:17" ht="12.75" x14ac:dyDescent="0.35"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1" spans="5:17" ht="12.75" x14ac:dyDescent="0.35"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</row>
    <row r="82" spans="5:17" ht="12.75" x14ac:dyDescent="0.35">
      <c r="P82" s="34"/>
      <c r="Q82" s="34"/>
    </row>
    <row r="83" spans="5:17" ht="12.75" x14ac:dyDescent="0.35">
      <c r="P83" s="34"/>
      <c r="Q83" s="34"/>
    </row>
    <row r="84" spans="5:17" ht="12.75" x14ac:dyDescent="0.35">
      <c r="P84" s="34"/>
      <c r="Q84" s="34"/>
    </row>
    <row r="85" spans="5:17" ht="12.75" x14ac:dyDescent="0.35">
      <c r="P85" s="34"/>
      <c r="Q85" s="34"/>
    </row>
    <row r="86" spans="5:17" ht="12.75" x14ac:dyDescent="0.35">
      <c r="P86" s="34"/>
      <c r="Q86" s="34"/>
    </row>
    <row r="87" spans="5:17" ht="12.75" x14ac:dyDescent="0.35">
      <c r="P87" s="34"/>
      <c r="Q87" s="34"/>
    </row>
    <row r="88" spans="5:17" ht="12.75" x14ac:dyDescent="0.35">
      <c r="P88" s="34"/>
      <c r="Q88" s="34"/>
    </row>
    <row r="89" spans="5:17" ht="12.75" x14ac:dyDescent="0.35">
      <c r="P89" s="34"/>
      <c r="Q89" s="34"/>
    </row>
    <row r="90" spans="5:17" ht="12.75" x14ac:dyDescent="0.35">
      <c r="P90" s="34"/>
      <c r="Q90" s="34"/>
    </row>
    <row r="91" spans="5:17" ht="12.75" x14ac:dyDescent="0.35">
      <c r="P91" s="34"/>
      <c r="Q91" s="34"/>
    </row>
    <row r="92" spans="5:17" ht="12.75" x14ac:dyDescent="0.35">
      <c r="P92" s="34"/>
      <c r="Q92" s="34"/>
    </row>
    <row r="93" spans="5:17" ht="12.75" x14ac:dyDescent="0.35">
      <c r="P93" s="34"/>
      <c r="Q93" s="34"/>
    </row>
    <row r="94" spans="5:17" ht="12.75" x14ac:dyDescent="0.35">
      <c r="P94" s="34"/>
      <c r="Q94" s="34"/>
    </row>
    <row r="95" spans="5:17" ht="12.75" x14ac:dyDescent="0.35">
      <c r="P95" s="34"/>
      <c r="Q95" s="34"/>
    </row>
    <row r="96" spans="5:17" ht="12.75" x14ac:dyDescent="0.35">
      <c r="P96" s="34"/>
      <c r="Q96" s="34"/>
    </row>
    <row r="97" spans="16:17" ht="12.75" x14ac:dyDescent="0.35">
      <c r="P97" s="34"/>
      <c r="Q97" s="34"/>
    </row>
    <row r="98" spans="16:17" ht="12.75" x14ac:dyDescent="0.35">
      <c r="P98" s="34"/>
      <c r="Q98" s="34"/>
    </row>
    <row r="99" spans="16:17" ht="12.75" x14ac:dyDescent="0.35">
      <c r="P99" s="34"/>
      <c r="Q99" s="34"/>
    </row>
    <row r="100" spans="16:17" ht="12.75" x14ac:dyDescent="0.35">
      <c r="P100" s="34"/>
      <c r="Q100" s="34"/>
    </row>
    <row r="101" spans="16:17" ht="12.75" x14ac:dyDescent="0.35">
      <c r="P101" s="34"/>
      <c r="Q101" s="34"/>
    </row>
    <row r="102" spans="16:17" ht="12.75" x14ac:dyDescent="0.35">
      <c r="P102" s="34"/>
      <c r="Q102" s="34"/>
    </row>
    <row r="103" spans="16:17" ht="12.75" x14ac:dyDescent="0.35">
      <c r="P103" s="34"/>
      <c r="Q103" s="34"/>
    </row>
    <row r="104" spans="16:17" ht="12.75" x14ac:dyDescent="0.35">
      <c r="P104" s="34"/>
      <c r="Q104" s="34"/>
    </row>
    <row r="105" spans="16:17" ht="12.75" x14ac:dyDescent="0.35">
      <c r="P105" s="34"/>
      <c r="Q105" s="34"/>
    </row>
    <row r="106" spans="16:17" ht="12.75" x14ac:dyDescent="0.35">
      <c r="P106" s="34"/>
      <c r="Q106" s="34"/>
    </row>
    <row r="107" spans="16:17" ht="12.75" x14ac:dyDescent="0.35">
      <c r="P107" s="34"/>
      <c r="Q107" s="34"/>
    </row>
    <row r="108" spans="16:17" ht="12.75" x14ac:dyDescent="0.35">
      <c r="P108" s="34"/>
      <c r="Q108" s="34"/>
    </row>
    <row r="109" spans="16:17" ht="12.75" x14ac:dyDescent="0.35">
      <c r="P109" s="34"/>
      <c r="Q109" s="34"/>
    </row>
    <row r="110" spans="16:17" ht="12.75" x14ac:dyDescent="0.35">
      <c r="P110" s="34"/>
      <c r="Q110" s="34"/>
    </row>
    <row r="111" spans="16:17" ht="12.75" x14ac:dyDescent="0.35">
      <c r="P111" s="34"/>
      <c r="Q111" s="34"/>
    </row>
    <row r="112" spans="16:17" ht="12.75" x14ac:dyDescent="0.35">
      <c r="P112" s="34"/>
      <c r="Q112" s="34"/>
    </row>
    <row r="113" spans="16:17" ht="12.75" x14ac:dyDescent="0.35">
      <c r="P113" s="34"/>
      <c r="Q113" s="34"/>
    </row>
    <row r="114" spans="16:17" ht="12.75" x14ac:dyDescent="0.35">
      <c r="P114" s="34"/>
      <c r="Q114" s="34"/>
    </row>
    <row r="115" spans="16:17" ht="12.75" x14ac:dyDescent="0.35">
      <c r="P115" s="34"/>
      <c r="Q115" s="34"/>
    </row>
    <row r="116" spans="16:17" ht="12.75" x14ac:dyDescent="0.35">
      <c r="P116" s="34"/>
      <c r="Q116" s="34"/>
    </row>
    <row r="117" spans="16:17" ht="12.75" x14ac:dyDescent="0.35">
      <c r="P117" s="34"/>
      <c r="Q117" s="34"/>
    </row>
    <row r="118" spans="16:17" ht="12.75" x14ac:dyDescent="0.35">
      <c r="P118" s="34"/>
      <c r="Q118" s="34"/>
    </row>
    <row r="119" spans="16:17" ht="12.75" x14ac:dyDescent="0.35">
      <c r="P119" s="34"/>
      <c r="Q119" s="34"/>
    </row>
    <row r="120" spans="16:17" ht="12.75" x14ac:dyDescent="0.35">
      <c r="P120" s="34"/>
      <c r="Q120" s="34"/>
    </row>
    <row r="121" spans="16:17" ht="12.75" x14ac:dyDescent="0.35">
      <c r="P121" s="34"/>
      <c r="Q121" s="34"/>
    </row>
    <row r="122" spans="16:17" ht="12.75" x14ac:dyDescent="0.35">
      <c r="P122" s="34"/>
      <c r="Q122" s="34"/>
    </row>
    <row r="123" spans="16:17" ht="12.75" x14ac:dyDescent="0.35">
      <c r="P123" s="34"/>
      <c r="Q123" s="34"/>
    </row>
    <row r="124" spans="16:17" ht="12.75" x14ac:dyDescent="0.35">
      <c r="P124" s="34"/>
      <c r="Q124" s="34"/>
    </row>
    <row r="125" spans="16:17" ht="12.75" x14ac:dyDescent="0.35">
      <c r="P125" s="34"/>
      <c r="Q125" s="34"/>
    </row>
    <row r="126" spans="16:17" ht="12.75" x14ac:dyDescent="0.35">
      <c r="P126" s="34"/>
      <c r="Q126" s="34"/>
    </row>
    <row r="127" spans="16:17" ht="12.75" x14ac:dyDescent="0.35">
      <c r="P127" s="34"/>
      <c r="Q127" s="34"/>
    </row>
    <row r="128" spans="16:17" ht="12.75" x14ac:dyDescent="0.35">
      <c r="P128" s="34"/>
      <c r="Q128" s="34"/>
    </row>
    <row r="129" spans="16:17" ht="12.75" x14ac:dyDescent="0.35">
      <c r="P129" s="34"/>
      <c r="Q129" s="34"/>
    </row>
    <row r="130" spans="16:17" ht="12.75" x14ac:dyDescent="0.35">
      <c r="P130" s="34"/>
      <c r="Q130" s="34"/>
    </row>
    <row r="131" spans="16:17" ht="12.75" x14ac:dyDescent="0.35">
      <c r="P131" s="34"/>
      <c r="Q131" s="34"/>
    </row>
    <row r="132" spans="16:17" ht="12.75" x14ac:dyDescent="0.35">
      <c r="P132" s="34"/>
      <c r="Q132" s="34"/>
    </row>
    <row r="133" spans="16:17" ht="12.75" x14ac:dyDescent="0.35">
      <c r="P133" s="34"/>
      <c r="Q133" s="34"/>
    </row>
    <row r="134" spans="16:17" ht="12.75" x14ac:dyDescent="0.35">
      <c r="P134" s="34"/>
      <c r="Q134" s="34"/>
    </row>
    <row r="135" spans="16:17" ht="12.75" x14ac:dyDescent="0.35">
      <c r="P135" s="34"/>
      <c r="Q135" s="34"/>
    </row>
    <row r="136" spans="16:17" ht="12.75" x14ac:dyDescent="0.35">
      <c r="P136" s="34"/>
      <c r="Q136" s="34"/>
    </row>
    <row r="137" spans="16:17" ht="12.75" x14ac:dyDescent="0.35">
      <c r="P137" s="34"/>
      <c r="Q137" s="34"/>
    </row>
    <row r="138" spans="16:17" ht="12.75" x14ac:dyDescent="0.35">
      <c r="P138" s="34"/>
      <c r="Q138" s="34"/>
    </row>
    <row r="139" spans="16:17" ht="12.75" x14ac:dyDescent="0.35">
      <c r="P139" s="34"/>
      <c r="Q139" s="34"/>
    </row>
    <row r="140" spans="16:17" ht="12.75" x14ac:dyDescent="0.35">
      <c r="P140" s="34"/>
      <c r="Q140" s="34"/>
    </row>
    <row r="141" spans="16:17" ht="12.75" x14ac:dyDescent="0.35">
      <c r="P141" s="34"/>
      <c r="Q141" s="34"/>
    </row>
    <row r="142" spans="16:17" ht="12.75" x14ac:dyDescent="0.35">
      <c r="P142" s="34"/>
      <c r="Q142" s="34"/>
    </row>
    <row r="143" spans="16:17" ht="12.75" x14ac:dyDescent="0.35">
      <c r="P143" s="34"/>
      <c r="Q143" s="34"/>
    </row>
    <row r="144" spans="16:17" ht="12.75" x14ac:dyDescent="0.35">
      <c r="P144" s="34"/>
      <c r="Q144" s="34"/>
    </row>
    <row r="145" spans="16:17" ht="12.75" x14ac:dyDescent="0.35">
      <c r="P145" s="34"/>
      <c r="Q145" s="34"/>
    </row>
    <row r="146" spans="16:17" ht="12.75" x14ac:dyDescent="0.35">
      <c r="P146" s="34"/>
      <c r="Q146" s="34"/>
    </row>
    <row r="147" spans="16:17" ht="12.75" x14ac:dyDescent="0.35">
      <c r="P147" s="34"/>
      <c r="Q147" s="34"/>
    </row>
    <row r="148" spans="16:17" ht="12.75" x14ac:dyDescent="0.35">
      <c r="P148" s="34"/>
      <c r="Q148" s="34"/>
    </row>
    <row r="149" spans="16:17" ht="12.75" x14ac:dyDescent="0.35">
      <c r="P149" s="34"/>
      <c r="Q149" s="34"/>
    </row>
    <row r="150" spans="16:17" ht="12.75" x14ac:dyDescent="0.35">
      <c r="P150" s="34"/>
      <c r="Q150" s="34"/>
    </row>
    <row r="151" spans="16:17" ht="12.75" x14ac:dyDescent="0.35">
      <c r="P151" s="34"/>
      <c r="Q151" s="34"/>
    </row>
    <row r="152" spans="16:17" ht="12.75" x14ac:dyDescent="0.35">
      <c r="Q152" s="34"/>
    </row>
    <row r="153" spans="16:17" ht="12.75" x14ac:dyDescent="0.35">
      <c r="Q153" s="34"/>
    </row>
    <row r="154" spans="16:17" ht="12.75" x14ac:dyDescent="0.35">
      <c r="Q154" s="34"/>
    </row>
    <row r="155" spans="16:17" ht="12.75" x14ac:dyDescent="0.35">
      <c r="Q155" s="34"/>
    </row>
    <row r="156" spans="16:17" ht="12.75" x14ac:dyDescent="0.35">
      <c r="Q156" s="34"/>
    </row>
    <row r="157" spans="16:17" ht="12.75" x14ac:dyDescent="0.35">
      <c r="Q157" s="34"/>
    </row>
    <row r="158" spans="16:17" ht="12.75" x14ac:dyDescent="0.35">
      <c r="Q158" s="34"/>
    </row>
  </sheetData>
  <sortState xmlns:xlrd2="http://schemas.microsoft.com/office/spreadsheetml/2017/richdata2" ref="A9:Q37">
    <sortCondition ref="Q9:Q37"/>
  </sortState>
  <mergeCells count="6">
    <mergeCell ref="O6:Q6"/>
    <mergeCell ref="B6:N6"/>
    <mergeCell ref="O2:Q2"/>
    <mergeCell ref="A2:N2"/>
    <mergeCell ref="A1:Q1"/>
    <mergeCell ref="C3:D4"/>
  </mergeCells>
  <conditionalFormatting sqref="A9:A59 B9:D61">
    <cfRule type="expression" dxfId="185" priority="10">
      <formula>"$D8&gt;36"</formula>
    </cfRule>
  </conditionalFormatting>
  <conditionalFormatting sqref="A9:Q59 B60:O61 Q60:Q61 P60:P151">
    <cfRule type="expression" dxfId="184" priority="11">
      <formula>$Q9=1</formula>
    </cfRule>
  </conditionalFormatting>
  <pageMargins left="0.7" right="0.7" top="0.75" bottom="0.75" header="0.3" footer="0.3"/>
  <pageSetup paperSize="9" scale="9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20</vt:i4>
      </vt:variant>
      <vt:variant>
        <vt:lpstr>Plages nommées</vt:lpstr>
      </vt:variant>
      <vt:variant>
        <vt:i4>19</vt:i4>
      </vt:variant>
    </vt:vector>
  </HeadingPairs>
  <TitlesOfParts>
    <vt:vector size="39" baseType="lpstr">
      <vt:lpstr>Explications</vt:lpstr>
      <vt:lpstr>Prix</vt:lpstr>
      <vt:lpstr>Liste_J</vt:lpstr>
      <vt:lpstr>RES_R</vt:lpstr>
      <vt:lpstr>RES_Eq</vt:lpstr>
      <vt:lpstr>RES_B_M</vt:lpstr>
      <vt:lpstr>RES_N_&gt;36</vt:lpstr>
      <vt:lpstr>RES_N_M</vt:lpstr>
      <vt:lpstr>RES_B+N_D</vt:lpstr>
      <vt:lpstr>J1</vt:lpstr>
      <vt:lpstr>J2</vt:lpstr>
      <vt:lpstr>J3</vt:lpstr>
      <vt:lpstr>J4</vt:lpstr>
      <vt:lpstr>J5</vt:lpstr>
      <vt:lpstr>J6</vt:lpstr>
      <vt:lpstr>J7</vt:lpstr>
      <vt:lpstr>J8</vt:lpstr>
      <vt:lpstr>J9</vt:lpstr>
      <vt:lpstr>J10</vt:lpstr>
      <vt:lpstr>F</vt:lpstr>
      <vt:lpstr>Explications</vt:lpstr>
      <vt:lpstr>Liste_Joueurs</vt:lpstr>
      <vt:lpstr>Explications!Zone_d_impression</vt:lpstr>
      <vt:lpstr>F!Zone_d_impression</vt:lpstr>
      <vt:lpstr>'J1'!Zone_d_impression</vt:lpstr>
      <vt:lpstr>'J3'!Zone_d_impression</vt:lpstr>
      <vt:lpstr>'J4'!Zone_d_impression</vt:lpstr>
      <vt:lpstr>'J5'!Zone_d_impression</vt:lpstr>
      <vt:lpstr>'J6'!Zone_d_impression</vt:lpstr>
      <vt:lpstr>'J7'!Zone_d_impression</vt:lpstr>
      <vt:lpstr>'J8'!Zone_d_impression</vt:lpstr>
      <vt:lpstr>'J9'!Zone_d_impression</vt:lpstr>
      <vt:lpstr>Liste_J!Zone_d_impression</vt:lpstr>
      <vt:lpstr>RES_B_M!Zone_d_impression</vt:lpstr>
      <vt:lpstr>'RES_B+N_D'!Zone_d_impression</vt:lpstr>
      <vt:lpstr>RES_Eq!Zone_d_impression</vt:lpstr>
      <vt:lpstr>'RES_N_&gt;36'!Zone_d_impression</vt:lpstr>
      <vt:lpstr>RES_N_M!Zone_d_impression</vt:lpstr>
      <vt:lpstr>RES_R!Zone_d_impression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</dc:creator>
  <cp:lastModifiedBy>Guy Bouvree</cp:lastModifiedBy>
  <cp:lastPrinted>2025-09-08T16:48:24Z</cp:lastPrinted>
  <dcterms:created xsi:type="dcterms:W3CDTF">2009-03-26T14:22:27Z</dcterms:created>
  <dcterms:modified xsi:type="dcterms:W3CDTF">2025-09-22T10:34:26Z</dcterms:modified>
</cp:coreProperties>
</file>