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Kalkulationen\"/>
    </mc:Choice>
  </mc:AlternateContent>
  <xr:revisionPtr revIDLastSave="0" documentId="13_ncr:1_{863FE33A-A842-4235-ACC0-E6558608F977}" xr6:coauthVersionLast="47" xr6:coauthVersionMax="47" xr10:uidLastSave="{00000000-0000-0000-0000-000000000000}"/>
  <bookViews>
    <workbookView xWindow="28680" yWindow="-120" windowWidth="29040" windowHeight="15720" tabRatio="822" xr2:uid="{00000000-000D-0000-FFFF-FFFF00000000}"/>
  </bookViews>
  <sheets>
    <sheet name="Bestellportal" sheetId="1" r:id="rId1"/>
    <sheet name="Artikelstamm" sheetId="2" r:id="rId2"/>
    <sheet name="Lieferantenstamm" sheetId="3" r:id="rId3"/>
    <sheet name="Preis_und_Vertraege" sheetId="4" r:id="rId4"/>
    <sheet name="Bestellhistorie" sheetId="5" r:id="rId5"/>
    <sheet name="Wareneingang_QS" sheetId="6" r:id="rId6"/>
    <sheet name="Stammlisten" sheetId="7" r:id="rId7"/>
    <sheet name="Dashboard" sheetId="8" r:id="rId8"/>
    <sheet name="Bestellformular" sheetId="9" r:id="rId9"/>
    <sheet name="Etikette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A2" i="1"/>
  <c r="E2" i="1"/>
  <c r="P3" i="1"/>
  <c r="P4" i="1"/>
  <c r="P5" i="1"/>
  <c r="P6" i="1"/>
  <c r="P7" i="1"/>
  <c r="P8" i="1"/>
  <c r="P9" i="1"/>
  <c r="P10" i="1"/>
  <c r="P11" i="1"/>
  <c r="G3" i="1"/>
  <c r="G4" i="1"/>
  <c r="G5" i="1"/>
  <c r="G6" i="1"/>
  <c r="G7" i="1"/>
  <c r="G8" i="1"/>
  <c r="G9" i="1"/>
  <c r="G10" i="1"/>
  <c r="G11" i="1"/>
  <c r="G2" i="1"/>
  <c r="P2" i="1" s="1"/>
  <c r="H8" i="1"/>
  <c r="N8" i="1" s="1"/>
  <c r="F8" i="1"/>
  <c r="E8" i="1"/>
  <c r="H7" i="1"/>
  <c r="N7" i="1" s="1"/>
  <c r="F7" i="1"/>
  <c r="E7" i="1"/>
  <c r="H6" i="1"/>
  <c r="N6" i="1" s="1"/>
  <c r="F6" i="1"/>
  <c r="E6" i="1"/>
  <c r="H5" i="1"/>
  <c r="N5" i="1" s="1"/>
  <c r="F5" i="1"/>
  <c r="E5" i="1"/>
  <c r="H4" i="1"/>
  <c r="F4" i="1"/>
  <c r="E4" i="1"/>
  <c r="H3" i="1"/>
  <c r="F3" i="1"/>
  <c r="E3" i="1"/>
  <c r="H2" i="1"/>
  <c r="F2" i="1"/>
  <c r="A2" i="10"/>
  <c r="K11" i="6"/>
  <c r="K10" i="6"/>
  <c r="K9" i="6"/>
  <c r="K8" i="6"/>
  <c r="K7" i="6"/>
  <c r="K6" i="6"/>
  <c r="K5" i="6"/>
  <c r="K4" i="6"/>
  <c r="K3" i="6"/>
  <c r="K2" i="6"/>
  <c r="H11" i="1"/>
  <c r="F11" i="1"/>
  <c r="E11" i="1"/>
  <c r="B11" i="1"/>
  <c r="A11" i="1"/>
  <c r="H10" i="1"/>
  <c r="F10" i="1"/>
  <c r="E10" i="1"/>
  <c r="B10" i="1"/>
  <c r="A10" i="1"/>
  <c r="H9" i="1"/>
  <c r="F9" i="1"/>
  <c r="E9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N4" i="1" l="1"/>
  <c r="N3" i="1"/>
  <c r="N2" i="1"/>
  <c r="B2" i="8" s="1"/>
  <c r="A2" i="9"/>
  <c r="B3" i="8" l="1"/>
</calcChain>
</file>

<file path=xl/sharedStrings.xml><?xml version="1.0" encoding="utf-8"?>
<sst xmlns="http://schemas.openxmlformats.org/spreadsheetml/2006/main" count="181" uniqueCount="136">
  <si>
    <t>Bestellnummer</t>
  </si>
  <si>
    <t>Bestelldatum</t>
  </si>
  <si>
    <t>Besteller</t>
  </si>
  <si>
    <t>Artikelnummer</t>
  </si>
  <si>
    <t>Artikelname</t>
  </si>
  <si>
    <t>Einheit</t>
  </si>
  <si>
    <t>Lieferant</t>
  </si>
  <si>
    <t>Preis</t>
  </si>
  <si>
    <t>Menge</t>
  </si>
  <si>
    <t>Lieferdatum_gewünscht</t>
  </si>
  <si>
    <t>Kostenstelle</t>
  </si>
  <si>
    <t>Freigabe_Einkauf</t>
  </si>
  <si>
    <t>Bemerkung</t>
  </si>
  <si>
    <t>Master_Ampel</t>
  </si>
  <si>
    <t>Eskalation</t>
  </si>
  <si>
    <t>Artikelbezeichnung</t>
  </si>
  <si>
    <t>Kategorie</t>
  </si>
  <si>
    <t>EAN_GTIN</t>
  </si>
  <si>
    <t>Standardlieferant</t>
  </si>
  <si>
    <t>Alternative_Lieferanten</t>
  </si>
  <si>
    <t>Mindesthaltbarkeit</t>
  </si>
  <si>
    <t>Allergene</t>
  </si>
  <si>
    <t>QS_Relevanz</t>
  </si>
  <si>
    <t>Dokumente_vorhanden</t>
  </si>
  <si>
    <t>Letzte_Aktualisierung</t>
  </si>
  <si>
    <t>A1001</t>
  </si>
  <si>
    <t>7611111111111</t>
  </si>
  <si>
    <t>FoodSwiss</t>
  </si>
  <si>
    <t>kg</t>
  </si>
  <si>
    <t>Keine</t>
  </si>
  <si>
    <t>Ja</t>
  </si>
  <si>
    <t>2026-05-18</t>
  </si>
  <si>
    <t>A1002</t>
  </si>
  <si>
    <t>7612222222222</t>
  </si>
  <si>
    <t>SwissDrinks</t>
  </si>
  <si>
    <t>Liter</t>
  </si>
  <si>
    <t>Nein</t>
  </si>
  <si>
    <t>A1003</t>
  </si>
  <si>
    <t>7613333333333</t>
  </si>
  <si>
    <t>Oliva AG</t>
  </si>
  <si>
    <t>Lieferantennummer</t>
  </si>
  <si>
    <t>Lieferantenname</t>
  </si>
  <si>
    <t>Adresse</t>
  </si>
  <si>
    <t>PLZ</t>
  </si>
  <si>
    <t>Ort</t>
  </si>
  <si>
    <t>Land</t>
  </si>
  <si>
    <t>Kontaktperson</t>
  </si>
  <si>
    <t>Telefon</t>
  </si>
  <si>
    <t>Email</t>
  </si>
  <si>
    <t>QS_Status</t>
  </si>
  <si>
    <t>Zertifikate</t>
  </si>
  <si>
    <t>Zertifikatsgültigkeit</t>
  </si>
  <si>
    <t>Vertragslaufzeit</t>
  </si>
  <si>
    <t>Zahlungsbedingungen</t>
  </si>
  <si>
    <t>Bemerkungen</t>
  </si>
  <si>
    <t>L100</t>
  </si>
  <si>
    <t>Industriestrasse 1</t>
  </si>
  <si>
    <t>8000</t>
  </si>
  <si>
    <t>Zürich</t>
  </si>
  <si>
    <t>CH</t>
  </si>
  <si>
    <t>Max Muster</t>
  </si>
  <si>
    <t>0440000000</t>
  </si>
  <si>
    <t>A</t>
  </si>
  <si>
    <t>ISO22000</t>
  </si>
  <si>
    <t>2027-12-31</t>
  </si>
  <si>
    <t>2028-12-31</t>
  </si>
  <si>
    <t>30 Tage</t>
  </si>
  <si>
    <t>L200</t>
  </si>
  <si>
    <t>Bergweg 5</t>
  </si>
  <si>
    <t>6000</t>
  </si>
  <si>
    <t>Luzern</t>
  </si>
  <si>
    <t>Anna Keller</t>
  </si>
  <si>
    <t>0410000000</t>
  </si>
  <si>
    <t>B</t>
  </si>
  <si>
    <t>IFS</t>
  </si>
  <si>
    <t>2026-08-31</t>
  </si>
  <si>
    <t>15 Tage</t>
  </si>
  <si>
    <t>L300</t>
  </si>
  <si>
    <t>Luca Rossi</t>
  </si>
  <si>
    <t>0910000000</t>
  </si>
  <si>
    <t>C</t>
  </si>
  <si>
    <t>BIO</t>
  </si>
  <si>
    <t>2026-05-01</t>
  </si>
  <si>
    <t>2026-12-31</t>
  </si>
  <si>
    <t>45 Tage</t>
  </si>
  <si>
    <t>QS kritisch</t>
  </si>
  <si>
    <t>Preisstaffel</t>
  </si>
  <si>
    <t>Vertragsbeginn</t>
  </si>
  <si>
    <t>Vertragsende</t>
  </si>
  <si>
    <t>Aktionen</t>
  </si>
  <si>
    <t>Rueckverguetungen</t>
  </si>
  <si>
    <t>Waehrung</t>
  </si>
  <si>
    <t>ab 100kg</t>
  </si>
  <si>
    <t>2026-01-01</t>
  </si>
  <si>
    <t>2%</t>
  </si>
  <si>
    <t>CHF</t>
  </si>
  <si>
    <t>Sommeraktion</t>
  </si>
  <si>
    <t>1%</t>
  </si>
  <si>
    <t>3%</t>
  </si>
  <si>
    <t>Wareneingangsdatum</t>
  </si>
  <si>
    <t>Gelieferte_Menge</t>
  </si>
  <si>
    <t>Charge</t>
  </si>
  <si>
    <t>Temperaturkontrolle</t>
  </si>
  <si>
    <t>QS_Freigabe</t>
  </si>
  <si>
    <t>Abweichungen</t>
  </si>
  <si>
    <t>Dokumente</t>
  </si>
  <si>
    <t>Mitarbeiter1</t>
  </si>
  <si>
    <t>1000 – Produktion</t>
  </si>
  <si>
    <t>Mitarbeiter2</t>
  </si>
  <si>
    <t>2000 – Logistik</t>
  </si>
  <si>
    <t>Mitarbeiter3</t>
  </si>
  <si>
    <t>3000 – Einkauf</t>
  </si>
  <si>
    <t>4000 – Qualitätssicherung</t>
  </si>
  <si>
    <t>5000 – Verwaltung</t>
  </si>
  <si>
    <t>Kennzahl</t>
  </si>
  <si>
    <t>Wert</t>
  </si>
  <si>
    <t>% rote Master-Ampeln</t>
  </si>
  <si>
    <t>% Preisabweichungen</t>
  </si>
  <si>
    <t>QR-Code Bestellung</t>
  </si>
  <si>
    <t>QR-Code Charge</t>
  </si>
  <si>
    <t xml:space="preserve"> </t>
  </si>
  <si>
    <t>Lieferant_ID</t>
  </si>
  <si>
    <t>Milchquelle A</t>
  </si>
  <si>
    <t>Milchquelle B</t>
  </si>
  <si>
    <t xml:space="preserve">Maisstärke Fritz </t>
  </si>
  <si>
    <t>Maisweg</t>
  </si>
  <si>
    <t>Bern</t>
  </si>
  <si>
    <t>office@mais.ch</t>
  </si>
  <si>
    <t>kontakt@milchmaus.ch</t>
  </si>
  <si>
    <t>info@milchhof.ch</t>
  </si>
  <si>
    <t>Rohstoff</t>
  </si>
  <si>
    <t>Zusatzstoff</t>
  </si>
  <si>
    <t>Milch A</t>
  </si>
  <si>
    <t>Milch B</t>
  </si>
  <si>
    <t>Maisstärke Fondue</t>
  </si>
  <si>
    <t>ab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</si>
</sst>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2" fillId="0" borderId="0" xfId="1"/>
  </cellXfs>
  <cellStyles count="2">
    <cellStyle name="Link" xfId="1" builtinId="8"/>
    <cellStyle name="Standard" xfId="0" builtinId="0"/>
  </cellStyles>
  <dxfs count="3">
    <dxf>
      <numFmt numFmtId="0" formatCode="General"/>
    </dxf>
    <dxf>
      <numFmt numFmtId="0" formatCode="General"/>
    </dxf>
    <dxf>
      <numFmt numFmtId="164" formatCode="[$-F800]dddd\,\ mmmm\ dd\,\ 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Bestellportal" displayName="tbl_Bestellportal" ref="A1:P11">
  <autoFilter ref="A1:P11" xr:uid="{00000000-0009-0000-0100-000001000000}"/>
  <tableColumns count="16">
    <tableColumn id="1" xr3:uid="{00000000-0010-0000-0000-000001000000}" name="Bestellnummer"/>
    <tableColumn id="2" xr3:uid="{00000000-0010-0000-0000-000002000000}" name="Bestelldatum" dataDxfId="2"/>
    <tableColumn id="3" xr3:uid="{00000000-0010-0000-0000-000003000000}" name="Besteller"/>
    <tableColumn id="4" xr3:uid="{00000000-0010-0000-0000-000004000000}" name="Artikelnummer"/>
    <tableColumn id="5" xr3:uid="{00000000-0010-0000-0000-000005000000}" name="Artikelname"/>
    <tableColumn id="6" xr3:uid="{00000000-0010-0000-0000-000006000000}" name="Einheit"/>
    <tableColumn id="7" xr3:uid="{00000000-0010-0000-0000-000007000000}" name="Lieferant">
      <calculatedColumnFormula>tbl_Lieferanten[[#This Row],[Lieferantenname]]</calculatedColumnFormula>
    </tableColumn>
    <tableColumn id="8" xr3:uid="{00000000-0010-0000-0000-000008000000}" name="Preis"/>
    <tableColumn id="9" xr3:uid="{00000000-0010-0000-0000-000009000000}" name="Menge"/>
    <tableColumn id="10" xr3:uid="{00000000-0010-0000-0000-00000A000000}" name="Lieferdatum_gewünscht"/>
    <tableColumn id="11" xr3:uid="{00000000-0010-0000-0000-00000B000000}" name="Kostenstelle"/>
    <tableColumn id="12" xr3:uid="{00000000-0010-0000-0000-00000C000000}" name="Freigabe_Einkauf"/>
    <tableColumn id="13" xr3:uid="{00000000-0010-0000-0000-00000D000000}" name="Bemerkung"/>
    <tableColumn id="14" xr3:uid="{00000000-0010-0000-0000-00000E000000}" name="Master_Ampel" dataDxfId="1">
      <calculatedColumnFormula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calculatedColumnFormula>
    </tableColumn>
    <tableColumn id="15" xr3:uid="{00000000-0010-0000-0000-00000F000000}" name="Eskalation"/>
    <tableColumn id="16" xr3:uid="{00249540-B4E4-4999-BB6C-982F103817BF}" name="Lieferant_ID" dataDxfId="0">
      <calculatedColumnFormula>_xlfn.XLOOKUP(tbl_Bestellportal[[#This Row],[Lieferant]], tbl_Lieferanten[Lieferantenname], tbl_Lieferanten[Lieferantennummer])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Artikel" displayName="tbl_Artikel" ref="A1:L4">
  <autoFilter ref="A1:L4" xr:uid="{00000000-0009-0000-0100-000002000000}"/>
  <tableColumns count="12">
    <tableColumn id="1" xr3:uid="{00000000-0010-0000-0100-000001000000}" name="Artikelnummer"/>
    <tableColumn id="2" xr3:uid="{00000000-0010-0000-0100-000002000000}" name="Artikelbezeichnung"/>
    <tableColumn id="3" xr3:uid="{00000000-0010-0000-0100-000003000000}" name="Kategorie"/>
    <tableColumn id="4" xr3:uid="{00000000-0010-0000-0100-000004000000}" name="EAN_GTIN"/>
    <tableColumn id="5" xr3:uid="{00000000-0010-0000-0100-000005000000}" name="Standardlieferant"/>
    <tableColumn id="6" xr3:uid="{00000000-0010-0000-0100-000006000000}" name="Alternative_Lieferanten"/>
    <tableColumn id="7" xr3:uid="{00000000-0010-0000-0100-000007000000}" name="Einheit"/>
    <tableColumn id="8" xr3:uid="{00000000-0010-0000-0100-000008000000}" name="Mindesthaltbarkeit"/>
    <tableColumn id="9" xr3:uid="{00000000-0010-0000-0100-000009000000}" name="Allergene"/>
    <tableColumn id="10" xr3:uid="{00000000-0010-0000-0100-00000A000000}" name="QS_Relevanz"/>
    <tableColumn id="11" xr3:uid="{00000000-0010-0000-0100-00000B000000}" name="Dokumente_vorhanden"/>
    <tableColumn id="12" xr3:uid="{00000000-0010-0000-0100-00000C000000}" name="Letzte_Aktualisierung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Lieferanten" displayName="tbl_Lieferanten" ref="A1:O4">
  <autoFilter ref="A1:O4" xr:uid="{00000000-0009-0000-0100-000003000000}"/>
  <tableColumns count="15">
    <tableColumn id="1" xr3:uid="{00000000-0010-0000-0200-000001000000}" name="Lieferantennummer"/>
    <tableColumn id="2" xr3:uid="{00000000-0010-0000-0200-000002000000}" name="Lieferantenname"/>
    <tableColumn id="3" xr3:uid="{00000000-0010-0000-0200-000003000000}" name="Adresse"/>
    <tableColumn id="4" xr3:uid="{00000000-0010-0000-0200-000004000000}" name="PLZ"/>
    <tableColumn id="5" xr3:uid="{00000000-0010-0000-0200-000005000000}" name="Ort"/>
    <tableColumn id="6" xr3:uid="{00000000-0010-0000-0200-000006000000}" name="Land"/>
    <tableColumn id="7" xr3:uid="{00000000-0010-0000-0200-000007000000}" name="Kontaktperson"/>
    <tableColumn id="8" xr3:uid="{00000000-0010-0000-0200-000008000000}" name="Telefon"/>
    <tableColumn id="9" xr3:uid="{00000000-0010-0000-0200-000009000000}" name="Email"/>
    <tableColumn id="10" xr3:uid="{00000000-0010-0000-0200-00000A000000}" name="QS_Status"/>
    <tableColumn id="11" xr3:uid="{00000000-0010-0000-0200-00000B000000}" name="Zertifikate"/>
    <tableColumn id="12" xr3:uid="{00000000-0010-0000-0200-00000C000000}" name="Zertifikatsgültigkeit"/>
    <tableColumn id="13" xr3:uid="{00000000-0010-0000-0200-00000D000000}" name="Vertragslaufzeit"/>
    <tableColumn id="14" xr3:uid="{00000000-0010-0000-0200-00000E000000}" name="Zahlungsbedingungen"/>
    <tableColumn id="15" xr3:uid="{00000000-0010-0000-0200-00000F000000}" name="Bemerkungen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Preise" displayName="tbl_Preise" ref="A1:I4">
  <autoFilter ref="A1:I4" xr:uid="{00000000-0009-0000-0100-000004000000}"/>
  <tableColumns count="9">
    <tableColumn id="1" xr3:uid="{00000000-0010-0000-0300-000001000000}" name="Artikelnummer"/>
    <tableColumn id="2" xr3:uid="{00000000-0010-0000-0300-000002000000}" name="Lieferant"/>
    <tableColumn id="3" xr3:uid="{00000000-0010-0000-0300-000003000000}" name="Preis"/>
    <tableColumn id="4" xr3:uid="{00000000-0010-0000-0300-000004000000}" name="Preisstaffel"/>
    <tableColumn id="5" xr3:uid="{00000000-0010-0000-0300-000005000000}" name="Vertragsbeginn"/>
    <tableColumn id="6" xr3:uid="{00000000-0010-0000-0300-000006000000}" name="Vertragsende"/>
    <tableColumn id="7" xr3:uid="{00000000-0010-0000-0300-000007000000}" name="Aktionen"/>
    <tableColumn id="8" xr3:uid="{00000000-0010-0000-0300-000008000000}" name="Rueckverguetungen"/>
    <tableColumn id="9" xr3:uid="{00000000-0010-0000-0300-000009000000}" name="Waehrung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_Wareneingang" displayName="tbl_Wareneingang" ref="A1:K11">
  <autoFilter ref="A1:K11" xr:uid="{00000000-0009-0000-0100-000005000000}"/>
  <tableColumns count="11">
    <tableColumn id="1" xr3:uid="{00000000-0010-0000-0400-000001000000}" name="Bestellnummer"/>
    <tableColumn id="2" xr3:uid="{00000000-0010-0000-0400-000002000000}" name="Wareneingangsdatum"/>
    <tableColumn id="3" xr3:uid="{00000000-0010-0000-0400-000003000000}" name="Gelieferte_Menge"/>
    <tableColumn id="4" xr3:uid="{00000000-0010-0000-0400-000004000000}" name="Artikelnummer"/>
    <tableColumn id="5" xr3:uid="{00000000-0010-0000-0400-000005000000}" name="Lieferant"/>
    <tableColumn id="6" xr3:uid="{00000000-0010-0000-0400-000006000000}" name="Charge"/>
    <tableColumn id="7" xr3:uid="{00000000-0010-0000-0400-000007000000}" name="Temperaturkontrolle"/>
    <tableColumn id="8" xr3:uid="{00000000-0010-0000-0400-000008000000}" name="QS_Freigabe"/>
    <tableColumn id="9" xr3:uid="{00000000-0010-0000-0400-000009000000}" name="Abweichungen"/>
    <tableColumn id="10" xr3:uid="{00000000-0010-0000-0400-00000A000000}" name="Dokumente"/>
    <tableColumn id="11" xr3:uid="{00000000-0010-0000-0400-00000B000000}" name="Eskalation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_Besteller" displayName="tbl_Besteller" ref="A1:A3">
  <autoFilter ref="A1:A3" xr:uid="{00000000-0009-0000-0100-000006000000}"/>
  <tableColumns count="1">
    <tableColumn id="1" xr3:uid="{00000000-0010-0000-0500-000001000000}" name="Mitarbeiter1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_Kostenstellen" displayName="tbl_Kostenstellen" ref="C1:C5">
  <autoFilter ref="C1:C5" xr:uid="{00000000-0009-0000-0100-000007000000}"/>
  <tableColumns count="1">
    <tableColumn id="3" xr3:uid="{00000000-0010-0000-0600-000003000000}" name="1000 – Produk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milchhof.ch" TargetMode="External"/><Relationship Id="rId2" Type="http://schemas.openxmlformats.org/officeDocument/2006/relationships/hyperlink" Target="mailto:kontakt@milchmaus.ch" TargetMode="External"/><Relationship Id="rId1" Type="http://schemas.openxmlformats.org/officeDocument/2006/relationships/hyperlink" Target="mailto:office@mais.ch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70" zoomScaleNormal="70" workbookViewId="0">
      <selection activeCell="B29" sqref="B29"/>
    </sheetView>
  </sheetViews>
  <sheetFormatPr baseColWidth="10" defaultColWidth="9.140625" defaultRowHeight="15" x14ac:dyDescent="0.25"/>
  <cols>
    <col min="1" max="1" width="23" customWidth="1"/>
    <col min="2" max="2" width="29.42578125" style="3" customWidth="1"/>
    <col min="3" max="3" width="13" customWidth="1"/>
    <col min="4" max="4" width="17" customWidth="1"/>
    <col min="5" max="5" width="29.42578125" customWidth="1"/>
    <col min="6" max="6" width="40" customWidth="1"/>
    <col min="7" max="7" width="23.7109375" customWidth="1"/>
    <col min="8" max="8" width="24.7109375" customWidth="1"/>
    <col min="9" max="9" width="9" customWidth="1"/>
    <col min="10" max="10" width="25" customWidth="1"/>
    <col min="11" max="11" width="16" customWidth="1"/>
    <col min="12" max="12" width="20" customWidth="1"/>
    <col min="13" max="13" width="13" customWidth="1"/>
    <col min="14" max="14" width="23" customWidth="1"/>
    <col min="15" max="15" width="14" customWidth="1"/>
    <col min="16" max="16" width="23.5703125" customWidth="1"/>
  </cols>
  <sheetData>
    <row r="1" spans="1:16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t="s">
        <v>121</v>
      </c>
    </row>
    <row r="2" spans="1:16" x14ac:dyDescent="0.25">
      <c r="A2" t="str">
        <f t="shared" ref="A2:A11" ca="1" si="0">YEAR(TODAY())&amp;"-"&amp;TEXT(ROW()-1,"000000")</f>
        <v>2026-000001</v>
      </c>
      <c r="B2" s="3">
        <f t="shared" ref="B2:B11" ca="1" si="1">TODAY()</f>
        <v>46168</v>
      </c>
      <c r="D2" t="s">
        <v>25</v>
      </c>
      <c r="E2" t="str">
        <f>IFERROR(VLOOKUP(tbl_Bestellportal[[#This Row],[Artikelnummer]],tbl_Artikel[],2,FALSE),"")</f>
        <v>Milch A</v>
      </c>
      <c r="F2" t="str">
        <f>IFERROR(VLOOKUP(tbl_Bestellportal[[#This Row],[Artikelnummer]],tbl_Artikel[],7,FALSE),"")</f>
        <v>Liter</v>
      </c>
      <c r="G2" t="str">
        <f>tbl_Lieferanten[[#This Row],[Lieferantenname]]</f>
        <v>Milchquelle A</v>
      </c>
      <c r="H2">
        <f>IFERROR(VLOOKUP(tbl_Bestellportal[[#This Row],[Artikelnummer]],tbl_Preise[],3,FALSE),"")</f>
        <v>0.78</v>
      </c>
      <c r="N2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>0</v>
      </c>
      <c r="P2" t="str">
        <f>_xlfn.XLOOKUP(tbl_Bestellportal[[#This Row],[Lieferant]], tbl_Lieferanten[Lieferantenname], tbl_Lieferanten[Lieferantennummer])</f>
        <v>L100</v>
      </c>
    </row>
    <row r="3" spans="1:16" x14ac:dyDescent="0.25">
      <c r="A3" t="str">
        <f t="shared" ca="1" si="0"/>
        <v>2026-000002</v>
      </c>
      <c r="B3" s="3">
        <f t="shared" ca="1" si="1"/>
        <v>46168</v>
      </c>
      <c r="D3" t="s">
        <v>32</v>
      </c>
      <c r="E3" t="str">
        <f>IFERROR(VLOOKUP(tbl_Bestellportal[[#This Row],[Artikelnummer]],tbl_Artikel[],2,FALSE),"")</f>
        <v>Milch B</v>
      </c>
      <c r="F3" t="str">
        <f>IFERROR(VLOOKUP(tbl_Bestellportal[[#This Row],[Artikelnummer]],tbl_Artikel[],7,FALSE),"")</f>
        <v>Liter</v>
      </c>
      <c r="G3" t="str">
        <f>tbl_Lieferanten[[#This Row],[Lieferantenname]]</f>
        <v>Milchquelle B</v>
      </c>
      <c r="H3">
        <f>IFERROR(VLOOKUP(tbl_Bestellportal[[#This Row],[Artikelnummer]],tbl_Preise[],3,FALSE),"")</f>
        <v>0.65400000000000003</v>
      </c>
      <c r="N3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>0</v>
      </c>
      <c r="P3" t="str">
        <f>_xlfn.XLOOKUP(tbl_Bestellportal[[#This Row],[Lieferant]], tbl_Lieferanten[Lieferantenname], tbl_Lieferanten[Lieferantennummer])</f>
        <v>L200</v>
      </c>
    </row>
    <row r="4" spans="1:16" x14ac:dyDescent="0.25">
      <c r="A4" t="str">
        <f t="shared" ca="1" si="0"/>
        <v>2026-000003</v>
      </c>
      <c r="B4" s="3">
        <f t="shared" ca="1" si="1"/>
        <v>46168</v>
      </c>
      <c r="D4" t="s">
        <v>37</v>
      </c>
      <c r="E4" t="str">
        <f>IFERROR(VLOOKUP(tbl_Bestellportal[[#This Row],[Artikelnummer]],tbl_Artikel[],2,FALSE),"")</f>
        <v>Maisstärke Fondue</v>
      </c>
      <c r="F4" t="str">
        <f>IFERROR(VLOOKUP(tbl_Bestellportal[[#This Row],[Artikelnummer]],tbl_Artikel[],7,FALSE),"")</f>
        <v>kg</v>
      </c>
      <c r="G4" t="str">
        <f>tbl_Lieferanten[[#This Row],[Lieferantenname]]</f>
        <v xml:space="preserve">Maisstärke Fritz </v>
      </c>
      <c r="H4">
        <f>IFERROR(VLOOKUP(tbl_Bestellportal[[#This Row],[Artikelnummer]],tbl_Preise[],3,FALSE),"")</f>
        <v>4.5</v>
      </c>
      <c r="N4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>-1</v>
      </c>
      <c r="P4" t="str">
        <f>_xlfn.XLOOKUP(tbl_Bestellportal[[#This Row],[Lieferant]], tbl_Lieferanten[Lieferantenname], tbl_Lieferanten[Lieferantennummer])</f>
        <v>L300</v>
      </c>
    </row>
    <row r="5" spans="1:16" x14ac:dyDescent="0.25">
      <c r="A5" t="str">
        <f t="shared" ca="1" si="0"/>
        <v>2026-000004</v>
      </c>
      <c r="B5" s="3">
        <f t="shared" ca="1" si="1"/>
        <v>46168</v>
      </c>
      <c r="D5">
        <v>0</v>
      </c>
      <c r="E5" t="str">
        <f>IFERROR(VLOOKUP(tbl_Bestellportal[[#This Row],[Artikelnummer]],tbl_Artikel[],2,FALSE),"")</f>
        <v/>
      </c>
      <c r="F5" t="str">
        <f>IFERROR(VLOOKUP(tbl_Bestellportal[[#This Row],[Artikelnummer]],tbl_Artikel[],7,FALSE),"")</f>
        <v/>
      </c>
      <c r="G5" t="e">
        <f>tbl_Lieferanten[[#This Row],[Lieferantenname]]</f>
        <v>#VALUE!</v>
      </c>
      <c r="H5" t="str">
        <f>IFERROR(VLOOKUP(tbl_Bestellportal[[#This Row],[Artikelnummer]],tbl_Preise[],3,FALSE),"")</f>
        <v/>
      </c>
      <c r="N5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5" t="e">
        <f>_xlfn.XLOOKUP(tbl_Bestellportal[[#This Row],[Lieferant]], tbl_Lieferanten[Lieferantenname], tbl_Lieferanten[Lieferantennummer])</f>
        <v>#VALUE!</v>
      </c>
    </row>
    <row r="6" spans="1:16" x14ac:dyDescent="0.25">
      <c r="A6" t="str">
        <f t="shared" ca="1" si="0"/>
        <v>2026-000005</v>
      </c>
      <c r="B6" s="3">
        <f t="shared" ca="1" si="1"/>
        <v>46168</v>
      </c>
      <c r="D6">
        <v>0</v>
      </c>
      <c r="E6" t="str">
        <f>IFERROR(VLOOKUP(tbl_Bestellportal[[#This Row],[Artikelnummer]],tbl_Artikel[],2,FALSE),"")</f>
        <v/>
      </c>
      <c r="F6" t="str">
        <f>IFERROR(VLOOKUP(tbl_Bestellportal[[#This Row],[Artikelnummer]],tbl_Artikel[],7,FALSE),"")</f>
        <v/>
      </c>
      <c r="G6" t="e">
        <f>tbl_Lieferanten[[#This Row],[Lieferantenname]]</f>
        <v>#VALUE!</v>
      </c>
      <c r="H6" t="str">
        <f>IFERROR(VLOOKUP(tbl_Bestellportal[[#This Row],[Artikelnummer]],tbl_Preise[],3,FALSE),"")</f>
        <v/>
      </c>
      <c r="N6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6" t="e">
        <f>_xlfn.XLOOKUP(tbl_Bestellportal[[#This Row],[Lieferant]], tbl_Lieferanten[Lieferantenname], tbl_Lieferanten[Lieferantennummer])</f>
        <v>#VALUE!</v>
      </c>
    </row>
    <row r="7" spans="1:16" x14ac:dyDescent="0.25">
      <c r="A7" t="str">
        <f t="shared" ca="1" si="0"/>
        <v>2026-000006</v>
      </c>
      <c r="B7" s="3">
        <f t="shared" ca="1" si="1"/>
        <v>46168</v>
      </c>
      <c r="D7">
        <v>0</v>
      </c>
      <c r="E7" t="str">
        <f>IFERROR(VLOOKUP(tbl_Bestellportal[[#This Row],[Artikelnummer]],tbl_Artikel[],2,FALSE),"")</f>
        <v/>
      </c>
      <c r="F7" t="str">
        <f>IFERROR(VLOOKUP(tbl_Bestellportal[[#This Row],[Artikelnummer]],tbl_Artikel[],7,FALSE),"")</f>
        <v/>
      </c>
      <c r="G7" t="e">
        <f>tbl_Lieferanten[[#This Row],[Lieferantenname]]</f>
        <v>#VALUE!</v>
      </c>
      <c r="H7" t="str">
        <f>IFERROR(VLOOKUP(tbl_Bestellportal[[#This Row],[Artikelnummer]],tbl_Preise[],3,FALSE),"")</f>
        <v/>
      </c>
      <c r="N7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7" t="e">
        <f>_xlfn.XLOOKUP(tbl_Bestellportal[[#This Row],[Lieferant]], tbl_Lieferanten[Lieferantenname], tbl_Lieferanten[Lieferantennummer])</f>
        <v>#VALUE!</v>
      </c>
    </row>
    <row r="8" spans="1:16" x14ac:dyDescent="0.25">
      <c r="A8" t="str">
        <f t="shared" ca="1" si="0"/>
        <v>2026-000007</v>
      </c>
      <c r="B8" s="3">
        <f t="shared" ca="1" si="1"/>
        <v>46168</v>
      </c>
      <c r="D8">
        <v>0</v>
      </c>
      <c r="E8" t="str">
        <f>IFERROR(VLOOKUP(tbl_Bestellportal[[#This Row],[Artikelnummer]],tbl_Artikel[],2,FALSE),"")</f>
        <v/>
      </c>
      <c r="F8" t="str">
        <f>IFERROR(VLOOKUP(tbl_Bestellportal[[#This Row],[Artikelnummer]],tbl_Artikel[],7,FALSE),"")</f>
        <v/>
      </c>
      <c r="G8" t="e">
        <f>tbl_Lieferanten[[#This Row],[Lieferantenname]]</f>
        <v>#VALUE!</v>
      </c>
      <c r="H8" t="str">
        <f>IFERROR(VLOOKUP(tbl_Bestellportal[[#This Row],[Artikelnummer]],tbl_Preise[],3,FALSE),"")</f>
        <v/>
      </c>
      <c r="N8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8" t="e">
        <f>_xlfn.XLOOKUP(tbl_Bestellportal[[#This Row],[Lieferant]], tbl_Lieferanten[Lieferantenname], tbl_Lieferanten[Lieferantennummer])</f>
        <v>#VALUE!</v>
      </c>
    </row>
    <row r="9" spans="1:16" x14ac:dyDescent="0.25">
      <c r="A9" t="str">
        <f t="shared" ca="1" si="0"/>
        <v>2026-000008</v>
      </c>
      <c r="B9" s="3">
        <f t="shared" ca="1" si="1"/>
        <v>46168</v>
      </c>
      <c r="E9" t="str">
        <f>IFERROR(VLOOKUP(D9,tbl_Artikel,2,FALSE),"")</f>
        <v/>
      </c>
      <c r="F9" t="str">
        <f>IFERROR(VLOOKUP(D9,tbl_Artikel,7,FALSE),"")</f>
        <v/>
      </c>
      <c r="G9" t="e">
        <f>tbl_Lieferanten[[#This Row],[Lieferantenname]]</f>
        <v>#VALUE!</v>
      </c>
      <c r="H9" t="str">
        <f>IFERROR(VLOOKUP(D9,tbl_Preise,3,FALSE),"")</f>
        <v/>
      </c>
      <c r="N9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9" t="e">
        <f>_xlfn.XLOOKUP(tbl_Bestellportal[[#This Row],[Lieferant]], tbl_Lieferanten[Lieferantenname], tbl_Lieferanten[Lieferantennummer])</f>
        <v>#VALUE!</v>
      </c>
    </row>
    <row r="10" spans="1:16" x14ac:dyDescent="0.25">
      <c r="A10" t="str">
        <f t="shared" ca="1" si="0"/>
        <v>2026-000009</v>
      </c>
      <c r="B10" s="3">
        <f t="shared" ca="1" si="1"/>
        <v>46168</v>
      </c>
      <c r="E10" t="str">
        <f>IFERROR(VLOOKUP(D10,tbl_Artikel,2,FALSE),"")</f>
        <v/>
      </c>
      <c r="F10" t="str">
        <f>IFERROR(VLOOKUP(D10,tbl_Artikel,7,FALSE),"")</f>
        <v/>
      </c>
      <c r="G10" t="e">
        <f>tbl_Lieferanten[[#This Row],[Lieferantenname]]</f>
        <v>#VALUE!</v>
      </c>
      <c r="H10" t="str">
        <f>IFERROR(VLOOKUP(D10,tbl_Preise,3,FALSE),"")</f>
        <v/>
      </c>
      <c r="N10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10" t="e">
        <f>_xlfn.XLOOKUP(tbl_Bestellportal[[#This Row],[Lieferant]], tbl_Lieferanten[Lieferantenname], tbl_Lieferanten[Lieferantennummer])</f>
        <v>#VALUE!</v>
      </c>
    </row>
    <row r="11" spans="1:16" x14ac:dyDescent="0.25">
      <c r="A11" t="str">
        <f t="shared" ca="1" si="0"/>
        <v>2026-000010</v>
      </c>
      <c r="B11" s="3">
        <f t="shared" ca="1" si="1"/>
        <v>46168</v>
      </c>
      <c r="E11" t="str">
        <f>IFERROR(VLOOKUP(D11,tbl_Artikel,2,FALSE),"")</f>
        <v/>
      </c>
      <c r="F11" t="str">
        <f>IFERROR(VLOOKUP(D11,tbl_Artikel,7,FALSE),"")</f>
        <v/>
      </c>
      <c r="G11" t="e">
        <f>tbl_Lieferanten[[#This Row],[Lieferantenname]]</f>
        <v>#VALUE!</v>
      </c>
      <c r="H11" t="str">
        <f>IFERROR(VLOOKUP(D11,tbl_Preise,3,FALSE),"")</f>
        <v/>
      </c>
      <c r="N11" t="str">
        <f ca="1">IFERROR(
    IF(
        OR(
            _xlfn.XLOOKUP(tbl_Bestellportal[[#This Row],[Lieferant]],tbl_Lieferanten[Lieferantenname],tbl_Lieferanten[QS_Status])="C",
            _xlfn.XLOOKUP(tbl_Bestellportal[[#This Row],[Lieferant]],tbl_Lieferanten[Lieferantenname],tbl_Lieferanten[Zertifikatsgültigkeit])&lt;TODAY(),
            tbl_Bestellportal[[#This Row],[Preis]]&gt;_xlfn.XLOOKUP(tbl_Bestellportal[[#This Row],[Artikelnummer]],tbl_Preise[Artikelnummer],tbl_Preise[Preis])
        ),
        -1,
        IF(
            OR(
                _xlfn.XLOOKUP(tbl_Bestellportal[[#This Row],[Lieferant]],tbl_Lieferanten[Lieferantenname],tbl_Lieferanten[QS_Status])="B",
                _xlfn.XLOOKUP(tbl_Bestellportal[[#This Row],[Lieferant]],tbl_Lieferanten[Lieferantenname],tbl_Lieferanten[Zertifikatsgültigkeit])&lt;TODAY()+30,
                tbl_Bestellportal[[#This Row],[Preis]]=_xlfn.XLOOKUP(tbl_Bestellportal[[#This Row],[Artikelnummer]],tbl_Preise[Artikelnummer],tbl_Preise[Preis])
            ),
            0,
            1
        )
    ),
"")</f>
        <v/>
      </c>
      <c r="P11" t="e">
        <f>_xlfn.XLOOKUP(tbl_Bestellportal[[#This Row],[Lieferant]], tbl_Lieferanten[Lieferantenname], tbl_Lieferanten[Lieferantennummer])</f>
        <v>#VALUE!</v>
      </c>
    </row>
    <row r="20" spans="5:14" x14ac:dyDescent="0.25">
      <c r="E20" t="s">
        <v>120</v>
      </c>
    </row>
    <row r="27" spans="5:14" x14ac:dyDescent="0.25">
      <c r="N27" t="s">
        <v>120</v>
      </c>
    </row>
  </sheetData>
  <conditionalFormatting sqref="N1:N1048576">
    <cfRule type="iconSet" priority="1">
      <iconSet>
        <cfvo type="percent" val="0"/>
        <cfvo type="num" val="0"/>
        <cfvo type="num" val="1"/>
      </iconSet>
    </cfRule>
  </conditionalFormatting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cols>
    <col min="1" max="1" width="40" customWidth="1"/>
  </cols>
  <sheetData>
    <row r="1" spans="1:1" x14ac:dyDescent="0.25">
      <c r="A1" s="1" t="s">
        <v>119</v>
      </c>
    </row>
    <row r="2" spans="1:1" x14ac:dyDescent="0.25">
      <c r="A2" t="str">
        <f>HYPERLINK("https://chart.googleapis.com/chart?chs=250x250&amp;cht=qr&amp;chl="&amp;"Charge:"&amp;Wareneingang_QS!F2&amp;"%0AArtikel:"&amp;Wareneingang_QS!D2&amp;"%0ADatum:"&amp;TEXT(Wareneingang_QS!B2,"YYYY-MM-DD")&amp;"%0ALieferant:"&amp;Wareneingang_QS!E2,"QR-Code anzeigen")</f>
        <v>QR-Code anzeigen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workbookViewId="0">
      <selection activeCell="E2" sqref="E2:E4"/>
    </sheetView>
  </sheetViews>
  <sheetFormatPr baseColWidth="10" defaultColWidth="9.140625" defaultRowHeight="15" x14ac:dyDescent="0.25"/>
  <cols>
    <col min="1" max="1" width="17" customWidth="1"/>
    <col min="2" max="2" width="22" customWidth="1"/>
    <col min="3" max="3" width="16" customWidth="1"/>
    <col min="4" max="4" width="17" customWidth="1"/>
    <col min="5" max="5" width="21" customWidth="1"/>
    <col min="6" max="6" width="27" customWidth="1"/>
    <col min="7" max="7" width="11" customWidth="1"/>
    <col min="8" max="8" width="22" customWidth="1"/>
    <col min="9" max="9" width="13" customWidth="1"/>
    <col min="10" max="10" width="15" customWidth="1"/>
    <col min="11" max="11" width="23" customWidth="1"/>
    <col min="12" max="12" width="25" customWidth="1"/>
  </cols>
  <sheetData>
    <row r="1" spans="1:12" x14ac:dyDescent="0.25">
      <c r="A1" s="1" t="s">
        <v>3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5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</row>
    <row r="2" spans="1:12" x14ac:dyDescent="0.25">
      <c r="A2" t="s">
        <v>25</v>
      </c>
      <c r="B2" t="s">
        <v>132</v>
      </c>
      <c r="C2" t="s">
        <v>130</v>
      </c>
      <c r="D2" t="s">
        <v>26</v>
      </c>
      <c r="E2" t="s">
        <v>122</v>
      </c>
      <c r="F2" t="s">
        <v>27</v>
      </c>
      <c r="G2" t="s">
        <v>35</v>
      </c>
      <c r="H2">
        <v>365</v>
      </c>
      <c r="I2" t="s">
        <v>29</v>
      </c>
      <c r="J2" t="s">
        <v>30</v>
      </c>
      <c r="K2" t="s">
        <v>30</v>
      </c>
      <c r="L2" t="s">
        <v>31</v>
      </c>
    </row>
    <row r="3" spans="1:12" x14ac:dyDescent="0.25">
      <c r="A3" t="s">
        <v>32</v>
      </c>
      <c r="B3" t="s">
        <v>133</v>
      </c>
      <c r="C3" t="s">
        <v>130</v>
      </c>
      <c r="D3" t="s">
        <v>33</v>
      </c>
      <c r="E3" t="s">
        <v>123</v>
      </c>
      <c r="F3" t="s">
        <v>34</v>
      </c>
      <c r="G3" t="s">
        <v>35</v>
      </c>
      <c r="H3">
        <v>730</v>
      </c>
      <c r="I3" t="s">
        <v>29</v>
      </c>
      <c r="J3" t="s">
        <v>36</v>
      </c>
      <c r="K3" t="s">
        <v>30</v>
      </c>
      <c r="L3" t="s">
        <v>31</v>
      </c>
    </row>
    <row r="4" spans="1:12" x14ac:dyDescent="0.25">
      <c r="A4" t="s">
        <v>37</v>
      </c>
      <c r="B4" t="s">
        <v>134</v>
      </c>
      <c r="C4" t="s">
        <v>131</v>
      </c>
      <c r="D4" t="s">
        <v>38</v>
      </c>
      <c r="E4" t="s">
        <v>124</v>
      </c>
      <c r="F4" t="s">
        <v>39</v>
      </c>
      <c r="G4" t="s">
        <v>28</v>
      </c>
      <c r="H4">
        <v>540</v>
      </c>
      <c r="I4" t="s">
        <v>29</v>
      </c>
      <c r="J4" t="s">
        <v>30</v>
      </c>
      <c r="K4" t="s">
        <v>30</v>
      </c>
      <c r="L4" t="s">
        <v>31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"/>
  <sheetViews>
    <sheetView workbookViewId="0">
      <selection activeCell="B2" sqref="B2:B4"/>
    </sheetView>
  </sheetViews>
  <sheetFormatPr baseColWidth="10" defaultColWidth="9.140625" defaultRowHeight="15" x14ac:dyDescent="0.25"/>
  <cols>
    <col min="1" max="2" width="21" customWidth="1"/>
    <col min="3" max="3" width="22" customWidth="1"/>
    <col min="4" max="4" width="8" customWidth="1"/>
    <col min="5" max="5" width="10" customWidth="1"/>
    <col min="6" max="6" width="8" customWidth="1"/>
    <col min="7" max="7" width="17" customWidth="1"/>
    <col min="8" max="8" width="14" customWidth="1"/>
    <col min="9" max="9" width="26" customWidth="1"/>
    <col min="10" max="10" width="13" customWidth="1"/>
    <col min="11" max="11" width="15" customWidth="1"/>
    <col min="12" max="12" width="25" customWidth="1"/>
    <col min="13" max="13" width="20" customWidth="1"/>
    <col min="14" max="14" width="23" customWidth="1"/>
    <col min="15" max="15" width="15" customWidth="1"/>
  </cols>
  <sheetData>
    <row r="1" spans="1:15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</row>
    <row r="2" spans="1:15" x14ac:dyDescent="0.25">
      <c r="A2" t="s">
        <v>55</v>
      </c>
      <c r="B2" t="s">
        <v>122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s="5" t="s">
        <v>129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 spans="1:15" x14ac:dyDescent="0.25">
      <c r="A3" t="s">
        <v>67</v>
      </c>
      <c r="B3" t="s">
        <v>123</v>
      </c>
      <c r="C3" t="s">
        <v>68</v>
      </c>
      <c r="D3" t="s">
        <v>69</v>
      </c>
      <c r="E3" t="s">
        <v>70</v>
      </c>
      <c r="F3" t="s">
        <v>59</v>
      </c>
      <c r="G3" t="s">
        <v>71</v>
      </c>
      <c r="H3" t="s">
        <v>72</v>
      </c>
      <c r="I3" s="5" t="s">
        <v>128</v>
      </c>
      <c r="J3" t="s">
        <v>73</v>
      </c>
      <c r="K3" t="s">
        <v>74</v>
      </c>
      <c r="L3" t="s">
        <v>75</v>
      </c>
      <c r="M3" t="s">
        <v>64</v>
      </c>
      <c r="N3" t="s">
        <v>76</v>
      </c>
    </row>
    <row r="4" spans="1:15" x14ac:dyDescent="0.25">
      <c r="A4" t="s">
        <v>77</v>
      </c>
      <c r="B4" t="s">
        <v>124</v>
      </c>
      <c r="C4" t="s">
        <v>125</v>
      </c>
      <c r="D4">
        <v>3000</v>
      </c>
      <c r="E4" t="s">
        <v>126</v>
      </c>
      <c r="F4" t="s">
        <v>59</v>
      </c>
      <c r="G4" t="s">
        <v>78</v>
      </c>
      <c r="H4" t="s">
        <v>79</v>
      </c>
      <c r="I4" s="5" t="s">
        <v>127</v>
      </c>
      <c r="J4" t="s">
        <v>80</v>
      </c>
      <c r="K4" t="s">
        <v>81</v>
      </c>
      <c r="L4" t="s">
        <v>82</v>
      </c>
      <c r="M4" t="s">
        <v>83</v>
      </c>
      <c r="N4" t="s">
        <v>84</v>
      </c>
      <c r="O4" t="s">
        <v>85</v>
      </c>
    </row>
  </sheetData>
  <hyperlinks>
    <hyperlink ref="I4" r:id="rId1" xr:uid="{94394BB9-1A5C-493C-A40E-4F3EB21FC635}"/>
    <hyperlink ref="I3" r:id="rId2" xr:uid="{B5C870C7-3B50-478E-9A1E-735765CFCB2A}"/>
    <hyperlink ref="I2" r:id="rId3" xr:uid="{1A2A265B-9760-40F8-B820-4294E5B755F2}"/>
  </hyperlinks>
  <pageMargins left="0.75" right="0.75" top="1" bottom="1" header="0.5" footer="0.5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"/>
  <sheetViews>
    <sheetView workbookViewId="0">
      <selection activeCell="H4" sqref="H4"/>
    </sheetView>
  </sheetViews>
  <sheetFormatPr baseColWidth="10" defaultColWidth="9.140625" defaultRowHeight="15" x14ac:dyDescent="0.25"/>
  <cols>
    <col min="1" max="1" width="17" customWidth="1"/>
    <col min="2" max="2" width="21" customWidth="1"/>
    <col min="3" max="3" width="9" customWidth="1"/>
    <col min="4" max="4" width="16" customWidth="1"/>
    <col min="5" max="5" width="18" customWidth="1"/>
    <col min="6" max="7" width="16" customWidth="1"/>
    <col min="8" max="8" width="21" customWidth="1"/>
    <col min="9" max="9" width="12" customWidth="1"/>
  </cols>
  <sheetData>
    <row r="1" spans="1:9" x14ac:dyDescent="0.25">
      <c r="A1" s="1" t="s">
        <v>3</v>
      </c>
      <c r="B1" s="1" t="s">
        <v>6</v>
      </c>
      <c r="C1" s="1" t="s">
        <v>7</v>
      </c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</row>
    <row r="2" spans="1:9" x14ac:dyDescent="0.25">
      <c r="A2" t="s">
        <v>25</v>
      </c>
      <c r="B2" t="s">
        <v>122</v>
      </c>
      <c r="C2">
        <v>0.78</v>
      </c>
      <c r="D2" t="s">
        <v>92</v>
      </c>
      <c r="E2" t="s">
        <v>93</v>
      </c>
      <c r="F2" t="s">
        <v>83</v>
      </c>
      <c r="G2" t="s">
        <v>29</v>
      </c>
      <c r="H2" t="s">
        <v>94</v>
      </c>
      <c r="I2" t="s">
        <v>95</v>
      </c>
    </row>
    <row r="3" spans="1:9" x14ac:dyDescent="0.25">
      <c r="A3" t="s">
        <v>32</v>
      </c>
      <c r="B3" t="s">
        <v>123</v>
      </c>
      <c r="C3">
        <v>0.65400000000000003</v>
      </c>
      <c r="D3" t="s">
        <v>92</v>
      </c>
      <c r="E3" t="s">
        <v>93</v>
      </c>
      <c r="F3" t="s">
        <v>83</v>
      </c>
      <c r="G3" t="s">
        <v>96</v>
      </c>
      <c r="H3" t="s">
        <v>97</v>
      </c>
      <c r="I3" t="s">
        <v>95</v>
      </c>
    </row>
    <row r="4" spans="1:9" x14ac:dyDescent="0.25">
      <c r="A4" t="s">
        <v>37</v>
      </c>
      <c r="B4" t="s">
        <v>124</v>
      </c>
      <c r="C4">
        <v>4.5</v>
      </c>
      <c r="D4" t="s">
        <v>135</v>
      </c>
      <c r="E4" t="s">
        <v>93</v>
      </c>
      <c r="F4" t="s">
        <v>83</v>
      </c>
      <c r="G4" t="s">
        <v>29</v>
      </c>
      <c r="H4" t="s">
        <v>98</v>
      </c>
      <c r="I4" t="s">
        <v>95</v>
      </c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140625" defaultRowHeight="15" x14ac:dyDescent="0.25"/>
  <cols>
    <col min="1" max="1" width="8" customWidth="1"/>
  </cols>
  <sheetData>
    <row r="1" spans="1:1" x14ac:dyDescent="0.25">
      <c r="A1" s="1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7" customWidth="1"/>
    <col min="2" max="2" width="22" customWidth="1"/>
    <col min="3" max="3" width="20" customWidth="1"/>
    <col min="4" max="4" width="17" customWidth="1"/>
    <col min="5" max="5" width="13" customWidth="1"/>
    <col min="6" max="6" width="10" customWidth="1"/>
    <col min="7" max="7" width="23" customWidth="1"/>
    <col min="8" max="8" width="15" customWidth="1"/>
    <col min="9" max="9" width="16" customWidth="1"/>
    <col min="10" max="10" width="13" customWidth="1"/>
    <col min="11" max="11" width="40" customWidth="1"/>
  </cols>
  <sheetData>
    <row r="1" spans="1:11" x14ac:dyDescent="0.25">
      <c r="A1" s="1" t="s">
        <v>0</v>
      </c>
      <c r="B1" s="1" t="s">
        <v>99</v>
      </c>
      <c r="C1" s="1" t="s">
        <v>100</v>
      </c>
      <c r="D1" s="1" t="s">
        <v>3</v>
      </c>
      <c r="E1" s="1" t="s">
        <v>6</v>
      </c>
      <c r="F1" s="1" t="s">
        <v>101</v>
      </c>
      <c r="G1" s="1" t="s">
        <v>102</v>
      </c>
      <c r="H1" s="1" t="s">
        <v>103</v>
      </c>
      <c r="I1" s="1" t="s">
        <v>104</v>
      </c>
      <c r="J1" s="1" t="s">
        <v>105</v>
      </c>
      <c r="K1" s="1" t="s">
        <v>14</v>
      </c>
    </row>
    <row r="2" spans="1:11" x14ac:dyDescent="0.25">
      <c r="B2" s="4">
        <v>45798</v>
      </c>
      <c r="C2">
        <v>20</v>
      </c>
      <c r="D2">
        <v>222</v>
      </c>
      <c r="E2">
        <v>22</v>
      </c>
      <c r="F2">
        <v>5555</v>
      </c>
      <c r="G2">
        <v>5</v>
      </c>
      <c r="H2">
        <v>0</v>
      </c>
      <c r="K2" t="str">
        <f t="shared" ref="K2:K11" si="0">IF(H2="Nein",HYPERLINK("mailto:qs@firma.ch;einkauf@firma.ch?subject=QS-Eskalation Charge "&amp;F2,"Eskalation senden"),"")</f>
        <v/>
      </c>
    </row>
    <row r="3" spans="1:11" x14ac:dyDescent="0.25">
      <c r="K3" t="str">
        <f t="shared" si="0"/>
        <v/>
      </c>
    </row>
    <row r="4" spans="1:11" x14ac:dyDescent="0.25">
      <c r="K4" t="str">
        <f t="shared" si="0"/>
        <v/>
      </c>
    </row>
    <row r="5" spans="1:11" x14ac:dyDescent="0.25">
      <c r="K5" t="str">
        <f t="shared" si="0"/>
        <v/>
      </c>
    </row>
    <row r="6" spans="1:11" x14ac:dyDescent="0.25">
      <c r="K6" t="str">
        <f t="shared" si="0"/>
        <v/>
      </c>
    </row>
    <row r="7" spans="1:11" x14ac:dyDescent="0.25">
      <c r="K7" t="str">
        <f t="shared" si="0"/>
        <v/>
      </c>
    </row>
    <row r="8" spans="1:11" x14ac:dyDescent="0.25">
      <c r="K8" t="str">
        <f t="shared" si="0"/>
        <v/>
      </c>
    </row>
    <row r="9" spans="1:11" x14ac:dyDescent="0.25">
      <c r="K9" t="str">
        <f t="shared" si="0"/>
        <v/>
      </c>
    </row>
    <row r="10" spans="1:11" x14ac:dyDescent="0.25">
      <c r="K10" t="str">
        <f t="shared" si="0"/>
        <v/>
      </c>
    </row>
    <row r="11" spans="1:11" x14ac:dyDescent="0.25">
      <c r="K11" t="str">
        <f t="shared" si="0"/>
        <v/>
      </c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workbookViewId="0"/>
  </sheetViews>
  <sheetFormatPr baseColWidth="10" defaultColWidth="9.140625" defaultRowHeight="15" x14ac:dyDescent="0.25"/>
  <cols>
    <col min="1" max="1" width="16" customWidth="1"/>
    <col min="2" max="2" width="8" customWidth="1"/>
    <col min="3" max="3" width="29" customWidth="1"/>
  </cols>
  <sheetData>
    <row r="1" spans="1:3" x14ac:dyDescent="0.25">
      <c r="A1" s="1" t="s">
        <v>106</v>
      </c>
      <c r="B1" s="1"/>
      <c r="C1" s="1" t="s">
        <v>107</v>
      </c>
    </row>
    <row r="2" spans="1:3" x14ac:dyDescent="0.25">
      <c r="A2" t="s">
        <v>108</v>
      </c>
      <c r="C2" t="s">
        <v>109</v>
      </c>
    </row>
    <row r="3" spans="1:3" x14ac:dyDescent="0.25">
      <c r="A3" t="s">
        <v>110</v>
      </c>
      <c r="C3" t="s">
        <v>111</v>
      </c>
    </row>
    <row r="4" spans="1:3" x14ac:dyDescent="0.25">
      <c r="C4" t="s">
        <v>112</v>
      </c>
    </row>
    <row r="5" spans="1:3" x14ac:dyDescent="0.25">
      <c r="C5" t="s">
        <v>113</v>
      </c>
    </row>
  </sheetData>
  <pageMargins left="0.75" right="0.75" top="1" bottom="1" header="0.5" footer="0.5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workbookViewId="0"/>
  </sheetViews>
  <sheetFormatPr baseColWidth="10" defaultColWidth="9.140625" defaultRowHeight="15" x14ac:dyDescent="0.25"/>
  <cols>
    <col min="1" max="1" width="24" customWidth="1"/>
    <col min="2" max="2" width="40" customWidth="1"/>
  </cols>
  <sheetData>
    <row r="1" spans="1:2" x14ac:dyDescent="0.25">
      <c r="A1" s="1" t="s">
        <v>114</v>
      </c>
      <c r="B1" s="1" t="s">
        <v>115</v>
      </c>
    </row>
    <row r="2" spans="1:2" x14ac:dyDescent="0.25">
      <c r="A2" t="s">
        <v>116</v>
      </c>
      <c r="B2">
        <f ca="1">COUNTIF(tbl_Bestellportal[Master_Ampel],"🔴")/COUNTA(tbl_Bestellportal[Master_Ampel])</f>
        <v>0</v>
      </c>
    </row>
    <row r="3" spans="1:2" x14ac:dyDescent="0.25">
      <c r="A3" t="s">
        <v>117</v>
      </c>
      <c r="B3">
        <f ca="1">COUNTIF(tbl_Bestellportal[Master_Ampel],"🔴")/COUNTA(tbl_Bestellportal[Master_Ampel])</f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40" customWidth="1"/>
  </cols>
  <sheetData>
    <row r="1" spans="1:1" x14ac:dyDescent="0.25">
      <c r="A1" s="1" t="s">
        <v>118</v>
      </c>
    </row>
    <row r="2" spans="1:1" x14ac:dyDescent="0.25">
      <c r="A2" t="str">
        <f ca="1">HYPERLINK("https://chart.googleapis.com/chart?chs=300x300&amp;cht=qr&amp;chl="&amp;"Bestellung:"&amp;Bestellportal!A2&amp;"%0AArtikel:"&amp;Bestellportal!D2&amp;"%0AMenge:"&amp;Bestellportal!I2&amp;"%0ALieferant:"&amp;Bestellportal!G2,"QR-Code anzeigen")</f>
        <v>QR-Code anzeigen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Bestellportal</vt:lpstr>
      <vt:lpstr>Artikelstamm</vt:lpstr>
      <vt:lpstr>Lieferantenstamm</vt:lpstr>
      <vt:lpstr>Preis_und_Vertraege</vt:lpstr>
      <vt:lpstr>Bestellhistorie</vt:lpstr>
      <vt:lpstr>Wareneingang_QS</vt:lpstr>
      <vt:lpstr>Stammlisten</vt:lpstr>
      <vt:lpstr>Dashboard</vt:lpstr>
      <vt:lpstr>Bestellformular</vt:lpstr>
      <vt:lpstr>Etiketten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Michael-Michele Vecchio</cp:lastModifiedBy>
  <dcterms:created xsi:type="dcterms:W3CDTF">2026-05-18T11:53:58Z</dcterms:created>
  <dcterms:modified xsi:type="dcterms:W3CDTF">2026-05-26T07:29:35Z</dcterms:modified>
</cp:coreProperties>
</file>